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8495" windowHeight="10545" activeTab="0"/>
  </bookViews>
  <sheets>
    <sheet name="Log" sheetId="1" r:id="rId1"/>
    <sheet name="Stats" sheetId="2" r:id="rId2"/>
    <sheet name="Charts" sheetId="3" r:id="rId3"/>
  </sheets>
  <definedNames>
    <definedName name="_xlnm.Print_Area" localSheetId="1">'Stats'!$A$1:$O$27</definedName>
  </definedNames>
  <calcPr fullCalcOnLoad="1"/>
</workbook>
</file>

<file path=xl/comments1.xml><?xml version="1.0" encoding="utf-8"?>
<comments xmlns="http://schemas.openxmlformats.org/spreadsheetml/2006/main">
  <authors>
    <author>Charlie Leonard</author>
    <author>bbarcus</author>
    <author>cleonard</author>
    <author>lah</author>
  </authors>
  <commentList>
    <comment ref="L2" authorId="0">
      <text>
        <r>
          <rPr>
            <b/>
            <sz val="11"/>
            <rFont val="Tahoma"/>
            <family val="2"/>
          </rPr>
          <t>Total fire acres
regardless of ownership.</t>
        </r>
      </text>
    </comment>
    <comment ref="S2" authorId="0">
      <text>
        <r>
          <rPr>
            <b/>
            <sz val="12"/>
            <rFont val="Arial"/>
            <family val="2"/>
          </rPr>
          <t>Includes Indian lands, and any land that doesn't fit into the other categories.</t>
        </r>
      </text>
    </comment>
    <comment ref="I3" authorId="1">
      <text>
        <r>
          <rPr>
            <b/>
            <sz val="8"/>
            <rFont val="Tahoma"/>
            <family val="0"/>
          </rPr>
          <t xml:space="preserve">See Word document for list of date, location and basic info on each false alarm run for BOD
</t>
        </r>
        <r>
          <rPr>
            <sz val="8"/>
            <rFont val="Tahoma"/>
            <family val="0"/>
          </rPr>
          <t xml:space="preserve">
</t>
        </r>
      </text>
    </comment>
    <comment ref="T2" authorId="2">
      <text>
        <r>
          <rPr>
            <b/>
            <sz val="11"/>
            <rFont val="Tahoma"/>
            <family val="2"/>
          </rPr>
          <t xml:space="preserve">cleonard: This is the date the fire was declared out, </t>
        </r>
        <r>
          <rPr>
            <b/>
            <u val="single"/>
            <sz val="11"/>
            <rFont val="Tahoma"/>
            <family val="2"/>
          </rPr>
          <t>not</t>
        </r>
        <r>
          <rPr>
            <b/>
            <sz val="11"/>
            <rFont val="Tahoma"/>
            <family val="2"/>
          </rPr>
          <t xml:space="preserve"> the control date!</t>
        </r>
      </text>
    </comment>
    <comment ref="L109" authorId="3">
      <text>
        <r>
          <rPr>
            <b/>
            <sz val="8"/>
            <rFont val="Tahoma"/>
            <family val="0"/>
          </rPr>
          <t>lah:</t>
        </r>
        <r>
          <rPr>
            <sz val="8"/>
            <rFont val="Tahoma"/>
            <family val="0"/>
          </rPr>
          <t xml:space="preserve">
The Rabbit Fire burned into the Ditch Fire.  All acres are shown on the Rabbit.</t>
        </r>
      </text>
    </comment>
  </commentList>
</comments>
</file>

<file path=xl/comments2.xml><?xml version="1.0" encoding="utf-8"?>
<comments xmlns="http://schemas.openxmlformats.org/spreadsheetml/2006/main">
  <authors>
    <author>Charlie Leonard</author>
  </authors>
  <commentList>
    <comment ref="I4" authorId="0">
      <text>
        <r>
          <rPr>
            <sz val="11"/>
            <rFont val="Arial"/>
            <family val="2"/>
          </rPr>
          <t>These figures represent all burned acres suppressed by LSRD, regardless of ownership.</t>
        </r>
      </text>
    </comment>
    <comment ref="C20" authorId="0">
      <text>
        <r>
          <rPr>
            <b/>
            <sz val="11"/>
            <rFont val="Arial"/>
            <family val="2"/>
          </rPr>
          <t>Indian lands, and any acres that cannot be categorized above.</t>
        </r>
      </text>
    </comment>
  </commentList>
</comments>
</file>

<file path=xl/sharedStrings.xml><?xml version="1.0" encoding="utf-8"?>
<sst xmlns="http://schemas.openxmlformats.org/spreadsheetml/2006/main" count="1733" uniqueCount="998">
  <si>
    <t>IC</t>
  </si>
  <si>
    <t>Acres</t>
  </si>
  <si>
    <t>Person Caused Fires:</t>
  </si>
  <si>
    <t>Lightning Caused Fires:</t>
  </si>
  <si>
    <t>Idaho Dept of Lands (SWS):</t>
  </si>
  <si>
    <t>Combined Total:</t>
  </si>
  <si>
    <t>Combined Total</t>
  </si>
  <si>
    <t>Fires Suppressed</t>
  </si>
  <si>
    <t>Acres Burned</t>
  </si>
  <si>
    <t>Person</t>
  </si>
  <si>
    <t>Lightning</t>
  </si>
  <si>
    <t>BLM</t>
  </si>
  <si>
    <t>USFS</t>
  </si>
  <si>
    <t>IDL</t>
  </si>
  <si>
    <t>Private</t>
  </si>
  <si>
    <t>Other Federal</t>
  </si>
  <si>
    <t>All Other</t>
  </si>
  <si>
    <t>Person Caused Acres:</t>
  </si>
  <si>
    <t>Lightning Caused Acres:</t>
  </si>
  <si>
    <t>to 6/1</t>
  </si>
  <si>
    <t># person</t>
  </si>
  <si>
    <t># light</t>
  </si>
  <si>
    <t>blm ac</t>
  </si>
  <si>
    <t>other ac</t>
  </si>
  <si>
    <t>to 7/1</t>
  </si>
  <si>
    <t>to 8/1</t>
  </si>
  <si>
    <t>to 9/1</t>
  </si>
  <si>
    <t>to 10/1</t>
  </si>
  <si>
    <t>to 11/1</t>
  </si>
  <si>
    <t>START DATE</t>
  </si>
  <si>
    <t>FIRE #</t>
  </si>
  <si>
    <t>FIELD OFFICE</t>
  </si>
  <si>
    <t>LEGAL</t>
  </si>
  <si>
    <t>LAT DDMMSS</t>
  </si>
  <si>
    <t>LONG DDMMSS</t>
  </si>
  <si>
    <t>UTM EASTING</t>
  </si>
  <si>
    <t>UTM NORTHING</t>
  </si>
  <si>
    <t>FIRE NAME</t>
  </si>
  <si>
    <t>CAUSE P/L</t>
  </si>
  <si>
    <t>TOTAL FIRE ACRES</t>
  </si>
  <si>
    <t>BLM ACRES</t>
  </si>
  <si>
    <t>USFS ACRES</t>
  </si>
  <si>
    <t>STATE ACRES</t>
  </si>
  <si>
    <t>PRIVATE ACRES</t>
  </si>
  <si>
    <t>ALL OTHER ACRES</t>
  </si>
  <si>
    <t>CONTROL DATE</t>
  </si>
  <si>
    <t xml:space="preserve"> </t>
  </si>
  <si>
    <t>Total Acres Suppressed by BOD (All Owners)</t>
  </si>
  <si>
    <t>No. of Fires Suppressed by BOD</t>
  </si>
  <si>
    <t>INCIDENT NUMBER</t>
  </si>
  <si>
    <t xml:space="preserve">Owyhee FO: </t>
  </si>
  <si>
    <t># OF FIRES</t>
  </si>
  <si>
    <t>ACRES</t>
  </si>
  <si>
    <t>Assists to Other Local Agencies:</t>
  </si>
  <si>
    <t>DAY COUNT</t>
  </si>
  <si>
    <t>OWNERSHIP @ ORIGIN</t>
  </si>
  <si>
    <t>MILITARY ACRES</t>
  </si>
  <si>
    <t>FWS ACRES</t>
  </si>
  <si>
    <t>Military:</t>
  </si>
  <si>
    <t>Fish &amp; Wildlife Service:</t>
  </si>
  <si>
    <t>US Forest Service:</t>
  </si>
  <si>
    <t>Privately Owned:</t>
  </si>
  <si>
    <t>All Other Acres:</t>
  </si>
  <si>
    <t>The total number of fires suppressed by BOD, and acres burned, regardless of land status or ownership.</t>
  </si>
  <si>
    <t xml:space="preserve">Four Rivers FO: </t>
  </si>
  <si>
    <t xml:space="preserve">Bruneau FO: </t>
  </si>
  <si>
    <t xml:space="preserve">Birds of Prey NCA: </t>
  </si>
  <si>
    <t>BOD Area Stats</t>
  </si>
  <si>
    <t>BLM:</t>
  </si>
  <si>
    <t>TOTAL ACRES BY OWNERSHIP</t>
  </si>
  <si>
    <t>PERSON             ACRES</t>
  </si>
  <si>
    <t>LIGHTNING                 ACRES</t>
  </si>
  <si>
    <t>Incidents Suppressed by BOD</t>
  </si>
  <si>
    <t>#FIRES BY OWNERSHIP @ORIGIN</t>
  </si>
  <si>
    <t>TOTAL</t>
  </si>
  <si>
    <t>LIGHTNING</t>
  </si>
  <si>
    <t>PERSON</t>
  </si>
  <si>
    <t>BOD False Alarms (ALL)</t>
  </si>
  <si>
    <t>B7NV</t>
  </si>
  <si>
    <r>
      <t xml:space="preserve">BoiseDistrict BOD Fire Statistics </t>
    </r>
    <r>
      <rPr>
        <b/>
        <sz val="16"/>
        <color indexed="10"/>
        <rFont val="Arial"/>
        <family val="2"/>
      </rPr>
      <t>2006</t>
    </r>
  </si>
  <si>
    <r>
      <t>2006</t>
    </r>
    <r>
      <rPr>
        <sz val="16"/>
        <color indexed="12"/>
        <rFont val="Comic Sans MS"/>
        <family val="4"/>
      </rPr>
      <t xml:space="preserve"> </t>
    </r>
    <r>
      <rPr>
        <sz val="16"/>
        <color indexed="12"/>
        <rFont val="Arial"/>
        <family val="2"/>
      </rPr>
      <t>BOD Cumulative Wildfire Suppression TOTALS</t>
    </r>
  </si>
  <si>
    <r>
      <t xml:space="preserve">BLM BOD Fire Statistics for </t>
    </r>
    <r>
      <rPr>
        <sz val="16"/>
        <color indexed="10"/>
        <rFont val="Comic Sans MS"/>
        <family val="4"/>
      </rPr>
      <t>2006</t>
    </r>
  </si>
  <si>
    <t xml:space="preserve">False Alarms: </t>
  </si>
  <si>
    <t>CG1L</t>
  </si>
  <si>
    <t>BFO</t>
  </si>
  <si>
    <t>7S 1E 9</t>
  </si>
  <si>
    <t>43 49 27</t>
  </si>
  <si>
    <t>116 20 53</t>
  </si>
  <si>
    <t>BIRCH CREEK</t>
  </si>
  <si>
    <t>BILBAO</t>
  </si>
  <si>
    <t>P</t>
  </si>
  <si>
    <t>CK6K</t>
  </si>
  <si>
    <t>6S 4E 4</t>
  </si>
  <si>
    <t>42 55 57</t>
  </si>
  <si>
    <t>115 59 24</t>
  </si>
  <si>
    <t>RIM ROCK</t>
  </si>
  <si>
    <t>BETTS</t>
  </si>
  <si>
    <t>PRIVATE</t>
  </si>
  <si>
    <t>BORDER FIRE</t>
  </si>
  <si>
    <t>N</t>
  </si>
  <si>
    <t>CMF0</t>
  </si>
  <si>
    <t>FRFO</t>
  </si>
  <si>
    <t>5S 8E 27</t>
  </si>
  <si>
    <t>42 58 08</t>
  </si>
  <si>
    <t>115 29 42</t>
  </si>
  <si>
    <t>MP110 I84</t>
  </si>
  <si>
    <t>SITZ</t>
  </si>
  <si>
    <t>ID-BOD-002017</t>
  </si>
  <si>
    <t>ID-BOD-002015</t>
  </si>
  <si>
    <t>ID-BOD-002013</t>
  </si>
  <si>
    <t>CM65</t>
  </si>
  <si>
    <t>43 27 23</t>
  </si>
  <si>
    <t>BLACKS</t>
  </si>
  <si>
    <t>JABLONSKI</t>
  </si>
  <si>
    <t>ID-BOD-002018</t>
  </si>
  <si>
    <t>CM7E</t>
  </si>
  <si>
    <t>6N 6E 4</t>
  </si>
  <si>
    <t>42 56 02</t>
  </si>
  <si>
    <t>115 45 09</t>
  </si>
  <si>
    <t>LOVE</t>
  </si>
  <si>
    <t>FLOYD</t>
  </si>
  <si>
    <t>ID-BOD-002019</t>
  </si>
  <si>
    <t>CM71</t>
  </si>
  <si>
    <t>5S 8E 26</t>
  </si>
  <si>
    <t>42 57 29</t>
  </si>
  <si>
    <t>115 27 48</t>
  </si>
  <si>
    <t>MP112 I84</t>
  </si>
  <si>
    <t>ASHBY</t>
  </si>
  <si>
    <t>ID-BOD-002020</t>
  </si>
  <si>
    <t>CM9F</t>
  </si>
  <si>
    <t>2S 5E 23</t>
  </si>
  <si>
    <t>43 14 26</t>
  </si>
  <si>
    <t>115 49 50</t>
  </si>
  <si>
    <t>FOX</t>
  </si>
  <si>
    <t>ID-BOD-002021</t>
  </si>
  <si>
    <t>CNN3</t>
  </si>
  <si>
    <t>6S 5E 17</t>
  </si>
  <si>
    <t>42 54 32</t>
  </si>
  <si>
    <t>115 53 26</t>
  </si>
  <si>
    <t>COTTONWOOD</t>
  </si>
  <si>
    <t>GALVAN</t>
  </si>
  <si>
    <t>ID-BOD-002022</t>
  </si>
  <si>
    <t>CNS9</t>
  </si>
  <si>
    <t>4S 6E 8</t>
  </si>
  <si>
    <t>43 05 26</t>
  </si>
  <si>
    <t>115 46 26</t>
  </si>
  <si>
    <t>ACARREGUI</t>
  </si>
  <si>
    <t>ID-BOD-002023</t>
  </si>
  <si>
    <t>CNZ4</t>
  </si>
  <si>
    <t>BOP</t>
  </si>
  <si>
    <t>5S 5E 28</t>
  </si>
  <si>
    <t>42 57 52</t>
  </si>
  <si>
    <t>115 51 43</t>
  </si>
  <si>
    <t>MAGGIE</t>
  </si>
  <si>
    <t>ID-BOD-002024</t>
  </si>
  <si>
    <t>CN25</t>
  </si>
  <si>
    <t>3N 3E 18</t>
  </si>
  <si>
    <t>ASSIST #1 BOISE CITY</t>
  </si>
  <si>
    <t>ID-BOD-002025</t>
  </si>
  <si>
    <t>Y</t>
  </si>
  <si>
    <t>BAT 1 BOI CITY</t>
  </si>
  <si>
    <t>CN3D</t>
  </si>
  <si>
    <t>5S 7E 14</t>
  </si>
  <si>
    <t>42 59 37</t>
  </si>
  <si>
    <t>115 34 48</t>
  </si>
  <si>
    <t>BACON</t>
  </si>
  <si>
    <t>ID-BOD-002026</t>
  </si>
  <si>
    <t>CPT1</t>
  </si>
  <si>
    <t>BUCKAROO</t>
  </si>
  <si>
    <t>CPY6</t>
  </si>
  <si>
    <t>43 27 33</t>
  </si>
  <si>
    <t>BLACK CAT</t>
  </si>
  <si>
    <t>BURLEY</t>
  </si>
  <si>
    <t>ID-BOD-002027</t>
  </si>
  <si>
    <t>ID-BOD-002028</t>
  </si>
  <si>
    <t>CP24</t>
  </si>
  <si>
    <t>5S 2E 23</t>
  </si>
  <si>
    <t>42 58 47</t>
  </si>
  <si>
    <t>116 10 51</t>
  </si>
  <si>
    <t>ID-BOD-002029</t>
  </si>
  <si>
    <t>BIRCH MISSLE</t>
  </si>
  <si>
    <t>CROMWELL</t>
  </si>
  <si>
    <t>CP6L</t>
  </si>
  <si>
    <t>NICHOL PIT</t>
  </si>
  <si>
    <t>CP6Q</t>
  </si>
  <si>
    <t>EMICAN</t>
  </si>
  <si>
    <t>RENZ</t>
  </si>
  <si>
    <t>ID-BOD-002030</t>
  </si>
  <si>
    <t>ID-BOD-002031</t>
  </si>
  <si>
    <t>2S 6E 33</t>
  </si>
  <si>
    <t>43 12 43</t>
  </si>
  <si>
    <t>115 45 22</t>
  </si>
  <si>
    <t>CPS0</t>
  </si>
  <si>
    <t>ASSIST #2 MELBA</t>
  </si>
  <si>
    <t>1S 2W 15</t>
  </si>
  <si>
    <t>ID-BOD-002034</t>
  </si>
  <si>
    <t>CQW0</t>
  </si>
  <si>
    <t>7S 6E 6</t>
  </si>
  <si>
    <t>42 51 10</t>
  </si>
  <si>
    <t>115 47 48</t>
  </si>
  <si>
    <t>HOT ROD</t>
  </si>
  <si>
    <t>ID-BOD-002036</t>
  </si>
  <si>
    <t>CQ9Y</t>
  </si>
  <si>
    <t>2S 7E 7</t>
  </si>
  <si>
    <t>43 15 49</t>
  </si>
  <si>
    <t>115 40 21</t>
  </si>
  <si>
    <t>ECHO TOM</t>
  </si>
  <si>
    <t>CRN9</t>
  </si>
  <si>
    <t>2S 6E 25</t>
  </si>
  <si>
    <t>LOCAN</t>
  </si>
  <si>
    <t>AQUISO</t>
  </si>
  <si>
    <t>CRP1</t>
  </si>
  <si>
    <t>2S 7E 30</t>
  </si>
  <si>
    <t>RUFCAN</t>
  </si>
  <si>
    <t>MARVIN</t>
  </si>
  <si>
    <t>ID-BOD-002041</t>
  </si>
  <si>
    <t>ID-BOD-0020042</t>
  </si>
  <si>
    <t>ID-BOD-002040</t>
  </si>
  <si>
    <t>5S 9E 34</t>
  </si>
  <si>
    <t>ID-BOD-002043</t>
  </si>
  <si>
    <t>MP111 I84</t>
  </si>
  <si>
    <t>43 13 39</t>
  </si>
  <si>
    <t>115 41 14</t>
  </si>
  <si>
    <t>43 13 24</t>
  </si>
  <si>
    <t>115 40 24</t>
  </si>
  <si>
    <t>CRS0</t>
  </si>
  <si>
    <t>CR2T</t>
  </si>
  <si>
    <t>ID-BOD-002044</t>
  </si>
  <si>
    <t>CR3J</t>
  </si>
  <si>
    <t>WANDERING VIEW</t>
  </si>
  <si>
    <t>2S 5E 11</t>
  </si>
  <si>
    <t>MARTHA MUDD</t>
  </si>
  <si>
    <t>KONRAD</t>
  </si>
  <si>
    <t>CR7L</t>
  </si>
  <si>
    <t>3S 6E 11</t>
  </si>
  <si>
    <t>ASSIST #3 MHRFD</t>
  </si>
  <si>
    <t>ID-BOD-002045</t>
  </si>
  <si>
    <t>CR61</t>
  </si>
  <si>
    <t>7N 4W 18</t>
  </si>
  <si>
    <t>43 56 25</t>
  </si>
  <si>
    <t>116 51 45</t>
  </si>
  <si>
    <t>BOLEN</t>
  </si>
  <si>
    <t>ID-BOD-002046</t>
  </si>
  <si>
    <t>CR87</t>
  </si>
  <si>
    <t>2S 5E 36</t>
  </si>
  <si>
    <t>43 12 44</t>
  </si>
  <si>
    <t>115 48 39</t>
  </si>
  <si>
    <t>MP86 I84</t>
  </si>
  <si>
    <t>ID-BOD-002048</t>
  </si>
  <si>
    <t>CSK5</t>
  </si>
  <si>
    <t>4S 3E 36</t>
  </si>
  <si>
    <t>43 02 02</t>
  </si>
  <si>
    <t>116 02 36</t>
  </si>
  <si>
    <t>CHATTIN</t>
  </si>
  <si>
    <t>STATE</t>
  </si>
  <si>
    <t>ID-BOD-002049</t>
  </si>
  <si>
    <t>CSK7</t>
  </si>
  <si>
    <t>4S 4E 31</t>
  </si>
  <si>
    <t>43 02 12</t>
  </si>
  <si>
    <t>116 02 01</t>
  </si>
  <si>
    <t>SIMPJACK</t>
  </si>
  <si>
    <t>ALVARADO</t>
  </si>
  <si>
    <t>ID-BOD-002050</t>
  </si>
  <si>
    <t>CSR8</t>
  </si>
  <si>
    <t>ASSIST #4 DFR</t>
  </si>
  <si>
    <t>ID-BOD-002051</t>
  </si>
  <si>
    <t>ID-BOD-002047</t>
  </si>
  <si>
    <t>42 57 37</t>
  </si>
  <si>
    <t>115 27 19</t>
  </si>
  <si>
    <t>A</t>
  </si>
  <si>
    <t>OFO</t>
  </si>
  <si>
    <t>8S 4W 7</t>
  </si>
  <si>
    <t>116 51 20</t>
  </si>
  <si>
    <t>VULCAN</t>
  </si>
  <si>
    <t>AMR</t>
  </si>
  <si>
    <t>L</t>
  </si>
  <si>
    <t>ID-BOD-002052</t>
  </si>
  <si>
    <t>CS6M</t>
  </si>
  <si>
    <t>CT0L</t>
  </si>
  <si>
    <t>3N 3E 4</t>
  </si>
  <si>
    <t>COTTONWOOD CREEK</t>
  </si>
  <si>
    <t>BEDKE</t>
  </si>
  <si>
    <t>ID-BOD-002056</t>
  </si>
  <si>
    <t>116 05 46</t>
  </si>
  <si>
    <t>CT1T</t>
  </si>
  <si>
    <t>1N 3E 13</t>
  </si>
  <si>
    <t>43 25 25</t>
  </si>
  <si>
    <t>116 02 24</t>
  </si>
  <si>
    <t>MP67 I84</t>
  </si>
  <si>
    <t>ID-BOD-002057</t>
  </si>
  <si>
    <t>LITTLE JOE</t>
  </si>
  <si>
    <t>ID-BOD-002058</t>
  </si>
  <si>
    <t>3S 4E 28</t>
  </si>
  <si>
    <t>43 08 26</t>
  </si>
  <si>
    <t>115 59 46</t>
  </si>
  <si>
    <t>BEVAN</t>
  </si>
  <si>
    <t>CT35</t>
  </si>
  <si>
    <t>CT9K</t>
  </si>
  <si>
    <t>8S 3E 21</t>
  </si>
  <si>
    <t>42 42 47</t>
  </si>
  <si>
    <t>116 06 18</t>
  </si>
  <si>
    <t>BIG HORSE</t>
  </si>
  <si>
    <t>RADDATZ</t>
  </si>
  <si>
    <t>ID-BOD-002059</t>
  </si>
  <si>
    <t>CUL3</t>
  </si>
  <si>
    <t>5S 6E 18</t>
  </si>
  <si>
    <t>RATCAN</t>
  </si>
  <si>
    <t>ID-BOD-002060</t>
  </si>
  <si>
    <t>CUN1</t>
  </si>
  <si>
    <t>TIPMART</t>
  </si>
  <si>
    <t>SCHELLENBERG</t>
  </si>
  <si>
    <t>ID-BOD-002061</t>
  </si>
  <si>
    <t>43 17 33</t>
  </si>
  <si>
    <t>115 49 14</t>
  </si>
  <si>
    <t>CU4T</t>
  </si>
  <si>
    <t>3S 4E 27</t>
  </si>
  <si>
    <t>ADAEL</t>
  </si>
  <si>
    <t>NATURAL OUT</t>
  </si>
  <si>
    <t>ID-BOD-002063</t>
  </si>
  <si>
    <t>CUL8</t>
  </si>
  <si>
    <t>4N 2E 5</t>
  </si>
  <si>
    <t>ASSIST #5 BFD</t>
  </si>
  <si>
    <t>ID-BOD-002062</t>
  </si>
  <si>
    <t>CUN4</t>
  </si>
  <si>
    <t>2S 2W 2</t>
  </si>
  <si>
    <t>GUFF</t>
  </si>
  <si>
    <t>YTURRI</t>
  </si>
  <si>
    <t>ID-BOD-002064</t>
  </si>
  <si>
    <t>CUS1</t>
  </si>
  <si>
    <t>5S 5E 27</t>
  </si>
  <si>
    <t>42 58 02</t>
  </si>
  <si>
    <t>115 50 36</t>
  </si>
  <si>
    <t>COVE</t>
  </si>
  <si>
    <t>ID-BOD-002068</t>
  </si>
  <si>
    <t>CUN6</t>
  </si>
  <si>
    <t>4N 3E 6</t>
  </si>
  <si>
    <t>SHINGLE CREEK</t>
  </si>
  <si>
    <t>SUGG</t>
  </si>
  <si>
    <t>ID-BOD-002065</t>
  </si>
  <si>
    <t>CUS0</t>
  </si>
  <si>
    <t>11N 4W 17</t>
  </si>
  <si>
    <r>
      <t xml:space="preserve">ASSIST #6 </t>
    </r>
    <r>
      <rPr>
        <b/>
        <sz val="8"/>
        <rFont val="Arial"/>
        <family val="2"/>
      </rPr>
      <t>WASHINGTON CO</t>
    </r>
  </si>
  <si>
    <t>ID-BOD-002070</t>
  </si>
  <si>
    <t>COW CREEK</t>
  </si>
  <si>
    <t>ID-BOD-002067</t>
  </si>
  <si>
    <t>1S 8E 7</t>
  </si>
  <si>
    <t>43 20 52</t>
  </si>
  <si>
    <t>115 32 51</t>
  </si>
  <si>
    <t>CU44</t>
  </si>
  <si>
    <t>CU43</t>
  </si>
  <si>
    <t>3S 6E 3</t>
  </si>
  <si>
    <t>43 11 25</t>
  </si>
  <si>
    <t>115 43 06</t>
  </si>
  <si>
    <t>VANISHING RATTLER</t>
  </si>
  <si>
    <t>ID-BOD-002069</t>
  </si>
  <si>
    <t>CU5B</t>
  </si>
  <si>
    <t>2S 6E 34</t>
  </si>
  <si>
    <t>43 12 06</t>
  </si>
  <si>
    <t>VANISHING RATTLER #2</t>
  </si>
  <si>
    <t>ID-BOD-002071</t>
  </si>
  <si>
    <t>CU5G</t>
  </si>
  <si>
    <t>43 08 04</t>
  </si>
  <si>
    <t>115 58 15</t>
  </si>
  <si>
    <t>ELMORE ORCHARD</t>
  </si>
  <si>
    <t>ID-BOD-002072</t>
  </si>
  <si>
    <t>CU5M</t>
  </si>
  <si>
    <t>3S 5E 27</t>
  </si>
  <si>
    <t>43 08 12</t>
  </si>
  <si>
    <t>115 50 43</t>
  </si>
  <si>
    <t>FRASER PREY</t>
  </si>
  <si>
    <t>ID-BOD-002073</t>
  </si>
  <si>
    <t>CU5P</t>
  </si>
  <si>
    <t>4S 3E 10</t>
  </si>
  <si>
    <t>43 05 39</t>
  </si>
  <si>
    <t>116 05 02</t>
  </si>
  <si>
    <t>DORSEY</t>
  </si>
  <si>
    <t>ID-BOD-002074</t>
  </si>
  <si>
    <t>CU51</t>
  </si>
  <si>
    <t>43 22 26</t>
  </si>
  <si>
    <t>116 23 39</t>
  </si>
  <si>
    <t>INITIAL</t>
  </si>
  <si>
    <t>ID-BOD-002076</t>
  </si>
  <si>
    <t>CU7K</t>
  </si>
  <si>
    <t>DEVIL'S HOLD CREEK</t>
  </si>
  <si>
    <t>DIXON</t>
  </si>
  <si>
    <t>CU7E</t>
  </si>
  <si>
    <t>1N 2E 1</t>
  </si>
  <si>
    <t>116 09 59</t>
  </si>
  <si>
    <t>BLACK INK</t>
  </si>
  <si>
    <t>ALMEIDA</t>
  </si>
  <si>
    <t>ID-BOD-002078</t>
  </si>
  <si>
    <t>CVA0</t>
  </si>
  <si>
    <t>EUREKA</t>
  </si>
  <si>
    <t>ID-BOD-002079</t>
  </si>
  <si>
    <t>CVB4</t>
  </si>
  <si>
    <t>4S 3W 11</t>
  </si>
  <si>
    <t>43 05 37</t>
  </si>
  <si>
    <t>116 39 22</t>
  </si>
  <si>
    <t>TIDDIE</t>
  </si>
  <si>
    <t>ID-BOD-002080</t>
  </si>
  <si>
    <t>CVB9</t>
  </si>
  <si>
    <t>4N 32W 2</t>
  </si>
  <si>
    <t>ASSIST #7 MRFD</t>
  </si>
  <si>
    <t>CVD0</t>
  </si>
  <si>
    <t>5N 2W 7</t>
  </si>
  <si>
    <t>ASSIST #8 MRFD</t>
  </si>
  <si>
    <t>ID-BOD-002081</t>
  </si>
  <si>
    <t>ID-BOD-002082</t>
  </si>
  <si>
    <t>2S 6E 24</t>
  </si>
  <si>
    <t>43 14 39</t>
  </si>
  <si>
    <t>115 41 15</t>
  </si>
  <si>
    <t>LOCK</t>
  </si>
  <si>
    <t>ID-BOD-002085</t>
  </si>
  <si>
    <t>CU55</t>
  </si>
  <si>
    <t>CVH8</t>
  </si>
  <si>
    <t>3S 3E 24</t>
  </si>
  <si>
    <t>43 08 57</t>
  </si>
  <si>
    <t>116 02 15</t>
  </si>
  <si>
    <t>JODER</t>
  </si>
  <si>
    <t>CVP2</t>
  </si>
  <si>
    <t>4S 4E 23</t>
  </si>
  <si>
    <t>43 04 03</t>
  </si>
  <si>
    <t>115 56 26</t>
  </si>
  <si>
    <t>PIT</t>
  </si>
  <si>
    <t>MCCORMICK</t>
  </si>
  <si>
    <t>ID-BOD-002086</t>
  </si>
  <si>
    <t>AA32SA</t>
  </si>
  <si>
    <t>CU5V</t>
  </si>
  <si>
    <t>2N 3W 1</t>
  </si>
  <si>
    <t>CV6Y</t>
  </si>
  <si>
    <t>7S 5E 15</t>
  </si>
  <si>
    <t>42 49 09</t>
  </si>
  <si>
    <t>115 51 00</t>
  </si>
  <si>
    <t>LITTLE SOUTH</t>
  </si>
  <si>
    <t>ID-BOD-002087</t>
  </si>
  <si>
    <t>CV63</t>
  </si>
  <si>
    <t>HOT C</t>
  </si>
  <si>
    <t>ID-BOD-002088</t>
  </si>
  <si>
    <t>CV76</t>
  </si>
  <si>
    <t>2N 2E 29</t>
  </si>
  <si>
    <t>43 29 17</t>
  </si>
  <si>
    <t>116 14 26</t>
  </si>
  <si>
    <t>TEN PIN</t>
  </si>
  <si>
    <t>ID-BOD-002089</t>
  </si>
  <si>
    <t>CV95</t>
  </si>
  <si>
    <t>1S 4E 10</t>
  </si>
  <si>
    <t>43 21 11</t>
  </si>
  <si>
    <t>115 57 38</t>
  </si>
  <si>
    <t>MP73 I84</t>
  </si>
  <si>
    <t>ID-BOD-002090</t>
  </si>
  <si>
    <t>CWU4</t>
  </si>
  <si>
    <t>5S 6E 17</t>
  </si>
  <si>
    <t>42 59 55</t>
  </si>
  <si>
    <t>115 45 35</t>
  </si>
  <si>
    <t>MP81 HWY51</t>
  </si>
  <si>
    <t>HISLOP</t>
  </si>
  <si>
    <t>ID-BOD-002091</t>
  </si>
  <si>
    <t>2N 1E 36</t>
  </si>
  <si>
    <t>WEST PEN</t>
  </si>
  <si>
    <t>CWOF</t>
  </si>
  <si>
    <t>ID-BOD-002092</t>
  </si>
  <si>
    <t>ASSIST #9 DFR</t>
  </si>
  <si>
    <t>43 28 33</t>
  </si>
  <si>
    <t>116 17 36</t>
  </si>
  <si>
    <t>43 17 04</t>
  </si>
  <si>
    <t>116 31 57</t>
  </si>
  <si>
    <t>43 42 45</t>
  </si>
  <si>
    <t>116 08 41</t>
  </si>
  <si>
    <t>43 27 43</t>
  </si>
  <si>
    <t>115 42 10</t>
  </si>
  <si>
    <t>42 46 56</t>
  </si>
  <si>
    <t>115 44 44</t>
  </si>
  <si>
    <t>2N 2E 35</t>
  </si>
  <si>
    <t>43 27 58</t>
  </si>
  <si>
    <t>116 09 17</t>
  </si>
  <si>
    <t>PLAY PEN</t>
  </si>
  <si>
    <t>ID-BOD-002093</t>
  </si>
  <si>
    <t>CW52</t>
  </si>
  <si>
    <t>CXL3</t>
  </si>
  <si>
    <t>8N 4W 17</t>
  </si>
  <si>
    <t>ASSIST #10 PAYETTE CO</t>
  </si>
  <si>
    <t>ID-BOD-002096</t>
  </si>
  <si>
    <t>CVX0</t>
  </si>
  <si>
    <t>3N 4E 30</t>
  </si>
  <si>
    <t>43 34 26</t>
  </si>
  <si>
    <t>116 01 37</t>
  </si>
  <si>
    <t>HILLTOP</t>
  </si>
  <si>
    <t>LOVELESS</t>
  </si>
  <si>
    <t>ID-BOD-002097</t>
  </si>
  <si>
    <t>CX35</t>
  </si>
  <si>
    <t>2S 7E 6</t>
  </si>
  <si>
    <t>43 16 31</t>
  </si>
  <si>
    <t>CROOK</t>
  </si>
  <si>
    <t>ID-BOD-002098</t>
  </si>
  <si>
    <t>6S 3E 3</t>
  </si>
  <si>
    <t>FALSE ALARM #1</t>
  </si>
  <si>
    <t>F</t>
  </si>
  <si>
    <t>FALSE ALARM #2</t>
  </si>
  <si>
    <t>5N 1W 21</t>
  </si>
  <si>
    <t>FALSE ALARM #3</t>
  </si>
  <si>
    <t>4S 1W 35</t>
  </si>
  <si>
    <t>FALSE ALARM #4</t>
  </si>
  <si>
    <t>2N 3E 1</t>
  </si>
  <si>
    <t>FALSE ALARM #5</t>
  </si>
  <si>
    <t>FALSE ALARM #6</t>
  </si>
  <si>
    <t>CYP8</t>
  </si>
  <si>
    <t>43 12 30</t>
  </si>
  <si>
    <t>ID-BOD-002100</t>
  </si>
  <si>
    <t>7N 1E 30</t>
  </si>
  <si>
    <t>FALSE ALARM #7</t>
  </si>
  <si>
    <t>CZT4</t>
  </si>
  <si>
    <t>6S 5E 36</t>
  </si>
  <si>
    <t>42 51 35</t>
  </si>
  <si>
    <t>115 48 31</t>
  </si>
  <si>
    <t>SOUTH SIDE</t>
  </si>
  <si>
    <t>ID-BOD-002103</t>
  </si>
  <si>
    <t>CZT6</t>
  </si>
  <si>
    <t>2N 3E 7</t>
  </si>
  <si>
    <t>ASSIST #11 BFD</t>
  </si>
  <si>
    <t>ID-BOD-002104</t>
  </si>
  <si>
    <t>C0M1</t>
  </si>
  <si>
    <t>1S 4E 4</t>
  </si>
  <si>
    <t>43 22 16</t>
  </si>
  <si>
    <t>115 58 48</t>
  </si>
  <si>
    <t>MP72 I84</t>
  </si>
  <si>
    <t>ID-BOD-002109</t>
  </si>
  <si>
    <t>C0NK</t>
  </si>
  <si>
    <t>3S 8E 8</t>
  </si>
  <si>
    <t>43 10 23</t>
  </si>
  <si>
    <t>115 31 48</t>
  </si>
  <si>
    <t>DOME</t>
  </si>
  <si>
    <t>ID-BOD-002110</t>
  </si>
  <si>
    <t>C05N</t>
  </si>
  <si>
    <t>5S 4E 6</t>
  </si>
  <si>
    <t>ASSIST #12 GRFD</t>
  </si>
  <si>
    <t>C1AF</t>
  </si>
  <si>
    <t>MEDBURY</t>
  </si>
  <si>
    <t>ID-BOD-002112</t>
  </si>
  <si>
    <t>ID-BOD-0002111</t>
  </si>
  <si>
    <t>C1AP</t>
  </si>
  <si>
    <t>5S 8E 18</t>
  </si>
  <si>
    <t>NORTH SPUR</t>
  </si>
  <si>
    <t>ID-BOD-002113</t>
  </si>
  <si>
    <t>42 58 18</t>
  </si>
  <si>
    <t>115 31 44</t>
  </si>
  <si>
    <t>42 59 04</t>
  </si>
  <si>
    <t>115 32 40</t>
  </si>
  <si>
    <t>C1DS</t>
  </si>
  <si>
    <t>11N 2W 7</t>
  </si>
  <si>
    <t>44 18 36</t>
  </si>
  <si>
    <t>116 37 36</t>
  </si>
  <si>
    <t>ANT</t>
  </si>
  <si>
    <t>ID-BOD-002114</t>
  </si>
  <si>
    <t>C1D1</t>
  </si>
  <si>
    <t>EAST ANT</t>
  </si>
  <si>
    <t>12N 2W 33</t>
  </si>
  <si>
    <t>ROGAN</t>
  </si>
  <si>
    <t>ID-BOD-002115</t>
  </si>
  <si>
    <t>C1F4</t>
  </si>
  <si>
    <t>14S 4E 16</t>
  </si>
  <si>
    <t>42 12 56</t>
  </si>
  <si>
    <t>115 59 17</t>
  </si>
  <si>
    <t>CAT BULL</t>
  </si>
  <si>
    <t>ID-BOD-002116</t>
  </si>
  <si>
    <t>44 20 15</t>
  </si>
  <si>
    <t>116 34 46</t>
  </si>
  <si>
    <t>C1VR</t>
  </si>
  <si>
    <t>115 58 45</t>
  </si>
  <si>
    <t>MP73 I84 N</t>
  </si>
  <si>
    <t>DONDERO</t>
  </si>
  <si>
    <t>ID-BOD-002117</t>
  </si>
  <si>
    <t>C18L</t>
  </si>
  <si>
    <t>4S 7E 15</t>
  </si>
  <si>
    <t>FALSE ALARM #8</t>
  </si>
  <si>
    <t>2N 1E 13</t>
  </si>
  <si>
    <t>TEN YORK</t>
  </si>
  <si>
    <t>NARUS</t>
  </si>
  <si>
    <t>ID-BOD-002119</t>
  </si>
  <si>
    <t>43 30 19</t>
  </si>
  <si>
    <t>116 16 37</t>
  </si>
  <si>
    <t>C2AL</t>
  </si>
  <si>
    <t>6N 1W 16</t>
  </si>
  <si>
    <t>ID-BOD-002120</t>
  </si>
  <si>
    <t>ASSIST#13 GCFD</t>
  </si>
  <si>
    <t>C2DF</t>
  </si>
  <si>
    <t>4S 7E 21</t>
  </si>
  <si>
    <t>EAST CORNER</t>
  </si>
  <si>
    <t>ID-BOD-002121</t>
  </si>
  <si>
    <t>43 03 34</t>
  </si>
  <si>
    <t>115 37 49</t>
  </si>
  <si>
    <t>1N 4E 33</t>
  </si>
  <si>
    <t>FALSE ALARM #9</t>
  </si>
  <si>
    <t>C2JU</t>
  </si>
  <si>
    <t>6N 2W 30</t>
  </si>
  <si>
    <t>43 50 03</t>
  </si>
  <si>
    <t>116 37 16</t>
  </si>
  <si>
    <t>LIL JEN</t>
  </si>
  <si>
    <t>HOPF</t>
  </si>
  <si>
    <t>ID-BOD-002122</t>
  </si>
  <si>
    <t>8N 5W 12</t>
  </si>
  <si>
    <t>PLAYDOH</t>
  </si>
  <si>
    <t>ID-BOD-002124</t>
  </si>
  <si>
    <t>C2QZ</t>
  </si>
  <si>
    <t>44 03 17</t>
  </si>
  <si>
    <t>116 53 27</t>
  </si>
  <si>
    <t>PEARL JAM</t>
  </si>
  <si>
    <t>ID-BOD-002125</t>
  </si>
  <si>
    <t>C2RS</t>
  </si>
  <si>
    <t>C2R2</t>
  </si>
  <si>
    <t>10N 2W 19</t>
  </si>
  <si>
    <t>PADDY CAKE</t>
  </si>
  <si>
    <t>ID-BOD-002126</t>
  </si>
  <si>
    <t>44 10 52</t>
  </si>
  <si>
    <t>116 36 13</t>
  </si>
  <si>
    <t>1N 1W 25</t>
  </si>
  <si>
    <t>FALSE ALARM #10</t>
  </si>
  <si>
    <t>C2ZU</t>
  </si>
  <si>
    <t>C3MG</t>
  </si>
  <si>
    <t>C3MF</t>
  </si>
  <si>
    <t>C3MJ</t>
  </si>
  <si>
    <t>C3MD</t>
  </si>
  <si>
    <t>C3ME</t>
  </si>
  <si>
    <t>C3MC</t>
  </si>
  <si>
    <t>C3ML</t>
  </si>
  <si>
    <t>C3PR</t>
  </si>
  <si>
    <t>C3YN</t>
  </si>
  <si>
    <t>C37Y</t>
  </si>
  <si>
    <t>C38R</t>
  </si>
  <si>
    <t>C39L</t>
  </si>
  <si>
    <t>C4AN</t>
  </si>
  <si>
    <t>C4A8</t>
  </si>
  <si>
    <t>C4BG</t>
  </si>
  <si>
    <t>5S 3E 2</t>
  </si>
  <si>
    <t>10N 1E 9</t>
  </si>
  <si>
    <t>ASSIST 15 BFD</t>
  </si>
  <si>
    <t>5N 1W 5</t>
  </si>
  <si>
    <t>6S 5E 33</t>
  </si>
  <si>
    <t>2N 2W 6</t>
  </si>
  <si>
    <t>11N 2W 25</t>
  </si>
  <si>
    <t>5S 10E 15</t>
  </si>
  <si>
    <t>11N 1W 17</t>
  </si>
  <si>
    <t>13N 1E 15</t>
  </si>
  <si>
    <t>HIGH JACK</t>
  </si>
  <si>
    <t>CHERRY</t>
  </si>
  <si>
    <t>RABBIT</t>
  </si>
  <si>
    <t>DITTO REST</t>
  </si>
  <si>
    <t>DITCH</t>
  </si>
  <si>
    <t>DISCOVERY</t>
  </si>
  <si>
    <t>COLD</t>
  </si>
  <si>
    <t>MP80 HIWAY 51</t>
  </si>
  <si>
    <t>GEMLINE</t>
  </si>
  <si>
    <t>ASSIST 16 BRFD</t>
  </si>
  <si>
    <t>ASSIST 17 DFR</t>
  </si>
  <si>
    <t>LITTLE FLAT</t>
  </si>
  <si>
    <t>BOWL</t>
  </si>
  <si>
    <t>TENNISON</t>
  </si>
  <si>
    <t>GRIZZLY MILL</t>
  </si>
  <si>
    <t>NEIWART</t>
  </si>
  <si>
    <t>BFD</t>
  </si>
  <si>
    <t>LYNCH</t>
  </si>
  <si>
    <t>STROUD</t>
  </si>
  <si>
    <t>KIDD</t>
  </si>
  <si>
    <t>HANSEN</t>
  </si>
  <si>
    <t>MONITOR</t>
  </si>
  <si>
    <t>43 01 41</t>
  </si>
  <si>
    <t>116 03 49</t>
  </si>
  <si>
    <t>42 59 30</t>
  </si>
  <si>
    <t>115 45 59</t>
  </si>
  <si>
    <t>42 59 35</t>
  </si>
  <si>
    <t>115 15 03</t>
  </si>
  <si>
    <t>44 17 02</t>
  </si>
  <si>
    <t>116 29 16</t>
  </si>
  <si>
    <t>44 27 57</t>
  </si>
  <si>
    <t>116 18 59</t>
  </si>
  <si>
    <t>C4FY</t>
  </si>
  <si>
    <t>8S 3W 22</t>
  </si>
  <si>
    <t>C4F0</t>
  </si>
  <si>
    <t>ROSIE</t>
  </si>
  <si>
    <t>FROZEN GEM</t>
  </si>
  <si>
    <t>6N 2W 19</t>
  </si>
  <si>
    <t>5S 9E 29</t>
  </si>
  <si>
    <t>42 58 10</t>
  </si>
  <si>
    <t>115 24 42</t>
  </si>
  <si>
    <t>4S 3E 23</t>
  </si>
  <si>
    <t>43 3 53</t>
  </si>
  <si>
    <t>116 3 43</t>
  </si>
  <si>
    <t>2S 5E 9</t>
  </si>
  <si>
    <t>43 16 17</t>
  </si>
  <si>
    <t>115 5 45</t>
  </si>
  <si>
    <t>5S 4E 7</t>
  </si>
  <si>
    <t>42 59 59</t>
  </si>
  <si>
    <t>116 1 2</t>
  </si>
  <si>
    <t>2N 3E 2</t>
  </si>
  <si>
    <t>43 32 28</t>
  </si>
  <si>
    <t>116 4 0</t>
  </si>
  <si>
    <t>43 48 29</t>
  </si>
  <si>
    <t>116 29 0</t>
  </si>
  <si>
    <t>42 43 13</t>
  </si>
  <si>
    <t>116 40 14</t>
  </si>
  <si>
    <t>43 10 53</t>
  </si>
  <si>
    <t>115 46 6</t>
  </si>
  <si>
    <t>HARPER</t>
  </si>
  <si>
    <t>44 16 7</t>
  </si>
  <si>
    <t>116 30 51</t>
  </si>
  <si>
    <t>MP89 I84</t>
  </si>
  <si>
    <t>C4H7</t>
  </si>
  <si>
    <t>3S 6E 8</t>
  </si>
  <si>
    <t>43 50 28</t>
  </si>
  <si>
    <t>116 37 11</t>
  </si>
  <si>
    <t>C4KK</t>
  </si>
  <si>
    <t>12N 1E 15</t>
  </si>
  <si>
    <t>44 22 46</t>
  </si>
  <si>
    <t>116 19 49</t>
  </si>
  <si>
    <t>TREE SPRING</t>
  </si>
  <si>
    <t>WINKLE</t>
  </si>
  <si>
    <t>C4QF</t>
  </si>
  <si>
    <t>2S 8E 26</t>
  </si>
  <si>
    <t>43 13 20</t>
  </si>
  <si>
    <t>115 27 45</t>
  </si>
  <si>
    <t>BEN WILLOW</t>
  </si>
  <si>
    <t>C4SE</t>
  </si>
  <si>
    <t>4S 5W 23</t>
  </si>
  <si>
    <t>43 03 42</t>
  </si>
  <si>
    <t>116 33 49</t>
  </si>
  <si>
    <t>CHUBBY SPAIN</t>
  </si>
  <si>
    <t>C4TE</t>
  </si>
  <si>
    <t>11N 2W 32</t>
  </si>
  <si>
    <t>44 14 31</t>
  </si>
  <si>
    <t>116 28 24</t>
  </si>
  <si>
    <t>FRENCHIE</t>
  </si>
  <si>
    <t>HALL/RENZ</t>
  </si>
  <si>
    <t>5N 3W 11</t>
  </si>
  <si>
    <t>FALSE ALARM #11</t>
  </si>
  <si>
    <t>1N 1W 12</t>
  </si>
  <si>
    <t>FALSE ALARM #12</t>
  </si>
  <si>
    <t>ID-BOD-002128</t>
  </si>
  <si>
    <t>ID-BOD-002129</t>
  </si>
  <si>
    <t>ID-BOD-002130</t>
  </si>
  <si>
    <t>ID-BOD-002131</t>
  </si>
  <si>
    <t>ID-BOD-002132</t>
  </si>
  <si>
    <t>ID-BOD-002133</t>
  </si>
  <si>
    <t>ID-BOD-002135</t>
  </si>
  <si>
    <t>ID-BOD-002136</t>
  </si>
  <si>
    <t>ID-BOD-002139</t>
  </si>
  <si>
    <t>ID-BOD-002142</t>
  </si>
  <si>
    <t>ID-BOD-002144</t>
  </si>
  <si>
    <t>ID-BOD-002147</t>
  </si>
  <si>
    <t>ID-BOD-002148</t>
  </si>
  <si>
    <t>ID-BOD-002149</t>
  </si>
  <si>
    <t>ID-BOD-002150</t>
  </si>
  <si>
    <t>ID-BOD-002151</t>
  </si>
  <si>
    <t>ID-BOD-002152</t>
  </si>
  <si>
    <t>ID-BOD-002153</t>
  </si>
  <si>
    <t>ID-BOD-002154</t>
  </si>
  <si>
    <t>ID-BOD-002155</t>
  </si>
  <si>
    <t>B7NU</t>
  </si>
  <si>
    <t>3N 3E 5</t>
  </si>
  <si>
    <t>ESCAPE</t>
  </si>
  <si>
    <t>AIZPITARTE</t>
  </si>
  <si>
    <t>ID-BOD-002159</t>
  </si>
  <si>
    <t>43 37 52</t>
  </si>
  <si>
    <t>116 07 10</t>
  </si>
  <si>
    <t>C5S5</t>
  </si>
  <si>
    <t>6N 10E 10</t>
  </si>
  <si>
    <t>BROWN</t>
  </si>
  <si>
    <t>ID-BOD-002161</t>
  </si>
  <si>
    <t>42 55 30</t>
  </si>
  <si>
    <t>115 36 44</t>
  </si>
  <si>
    <t>C5T4</t>
  </si>
  <si>
    <t>MP71 I84</t>
  </si>
  <si>
    <t>ID-BOD-002162</t>
  </si>
  <si>
    <t>43 23 04</t>
  </si>
  <si>
    <t xml:space="preserve">115 59 37 </t>
  </si>
  <si>
    <t>C5VK</t>
  </si>
  <si>
    <t>1N 2E 7</t>
  </si>
  <si>
    <t>BLACK SHOT</t>
  </si>
  <si>
    <t>GERRATT</t>
  </si>
  <si>
    <t>ID-BOD-002163</t>
  </si>
  <si>
    <t>43 26 21</t>
  </si>
  <si>
    <t>116 08 31</t>
  </si>
  <si>
    <t>C52J</t>
  </si>
  <si>
    <t>6N 1W 10</t>
  </si>
  <si>
    <t>SPRING</t>
  </si>
  <si>
    <t>ID-BOD-002164</t>
  </si>
  <si>
    <t>43 52 59</t>
  </si>
  <si>
    <t>116 26 26</t>
  </si>
  <si>
    <t>C58T</t>
  </si>
  <si>
    <t>4S 5W 14</t>
  </si>
  <si>
    <t>43 04 41</t>
  </si>
  <si>
    <t>116 53 46</t>
  </si>
  <si>
    <t>SPANISH</t>
  </si>
  <si>
    <t>FLETCHER</t>
  </si>
  <si>
    <t>ID-BOD-002165</t>
  </si>
  <si>
    <t>C6AG</t>
  </si>
  <si>
    <t>13N 1W 14</t>
  </si>
  <si>
    <t>44 27 43</t>
  </si>
  <si>
    <t>116 25 30</t>
  </si>
  <si>
    <t>GRANGER</t>
  </si>
  <si>
    <t>STANFORD</t>
  </si>
  <si>
    <t>ID-BOD-002167</t>
  </si>
  <si>
    <t>C6AF</t>
  </si>
  <si>
    <t>1S 4E 14</t>
  </si>
  <si>
    <t>43 19 53</t>
  </si>
  <si>
    <t>115 56 13</t>
  </si>
  <si>
    <t>MP74 I84</t>
  </si>
  <si>
    <t>GARDNER</t>
  </si>
  <si>
    <t>ID-BOD-002166</t>
  </si>
  <si>
    <t>C6BZ</t>
  </si>
  <si>
    <t>4S 5E 10</t>
  </si>
  <si>
    <t>43 05 47</t>
  </si>
  <si>
    <t>115 50 59</t>
  </si>
  <si>
    <t>PIGLET</t>
  </si>
  <si>
    <t>MILITARY</t>
  </si>
  <si>
    <t>ID-BOD-002168</t>
  </si>
  <si>
    <t>C6C8</t>
  </si>
  <si>
    <t>2N 6E 11</t>
  </si>
  <si>
    <t>43 31 10</t>
  </si>
  <si>
    <t>115 42 35</t>
  </si>
  <si>
    <t>CHICKEN</t>
  </si>
  <si>
    <t>ID-BOD-002170</t>
  </si>
  <si>
    <t>C6D7</t>
  </si>
  <si>
    <t>1N 4E 29</t>
  </si>
  <si>
    <t>43 23 16</t>
  </si>
  <si>
    <t>115 59 47</t>
  </si>
  <si>
    <t>ID-BOD-002171</t>
  </si>
  <si>
    <t>12S 4W 18</t>
  </si>
  <si>
    <t>42 23 16</t>
  </si>
  <si>
    <t>116 51 23</t>
  </si>
  <si>
    <t>PETE</t>
  </si>
  <si>
    <t>ID-BOD-002172</t>
  </si>
  <si>
    <t>C6F2</t>
  </si>
  <si>
    <t>C6HD</t>
  </si>
  <si>
    <t>12S 4W 7</t>
  </si>
  <si>
    <t>42 24 00</t>
  </si>
  <si>
    <t>116 51 04</t>
  </si>
  <si>
    <t>WILDHORSE</t>
  </si>
  <si>
    <t>ID-BOD-002173</t>
  </si>
  <si>
    <t>C6HE</t>
  </si>
  <si>
    <t>11S 5W 36</t>
  </si>
  <si>
    <t>42 25 18</t>
  </si>
  <si>
    <t>116 52 13</t>
  </si>
  <si>
    <t>GRANITE</t>
  </si>
  <si>
    <t>ID-BOD-002174</t>
  </si>
  <si>
    <t>C6H5</t>
  </si>
  <si>
    <t>43 20 41</t>
  </si>
  <si>
    <t>115 57 03</t>
  </si>
  <si>
    <t>LINCH</t>
  </si>
  <si>
    <t>ID-BOD-002175</t>
  </si>
  <si>
    <t>C6QX</t>
  </si>
  <si>
    <t>1S 1E 6</t>
  </si>
  <si>
    <t>POINT</t>
  </si>
  <si>
    <t>ID-BOD0002176</t>
  </si>
  <si>
    <t>ID-BOD-002177</t>
  </si>
  <si>
    <t>C6RB</t>
  </si>
  <si>
    <t>6N 3W 9</t>
  </si>
  <si>
    <t>NOBLE</t>
  </si>
  <si>
    <t>1N 4E 6</t>
  </si>
  <si>
    <t>116 02 02</t>
  </si>
  <si>
    <t>6S 6E 24</t>
  </si>
  <si>
    <t>42 53 18</t>
  </si>
  <si>
    <t>115 48 00</t>
  </si>
  <si>
    <t>1N 3E 4</t>
  </si>
  <si>
    <t>43 27 30</t>
  </si>
  <si>
    <t>116 05 44</t>
  </si>
  <si>
    <t>5S 5E 10</t>
  </si>
  <si>
    <t>43 00 21</t>
  </si>
  <si>
    <t>115 50 58</t>
  </si>
  <si>
    <t>4S 3E 25</t>
  </si>
  <si>
    <t>43 02 51</t>
  </si>
  <si>
    <t>116 02 18</t>
  </si>
  <si>
    <t>2N 2W 31</t>
  </si>
  <si>
    <t>42 45 00</t>
  </si>
  <si>
    <t>43 38 01</t>
  </si>
  <si>
    <t>42 59 10</t>
  </si>
  <si>
    <t>115 47 03</t>
  </si>
  <si>
    <t>1S 5E 35</t>
  </si>
  <si>
    <t>43 08 01</t>
  </si>
  <si>
    <t>115 57 54</t>
  </si>
  <si>
    <t>1S 1W 36</t>
  </si>
  <si>
    <t>ID-BOD-002077</t>
  </si>
  <si>
    <t>2N 6E 35</t>
  </si>
  <si>
    <t>ID-BOD-002178</t>
  </si>
  <si>
    <t>3S 7E 36</t>
  </si>
  <si>
    <t>43 07 28</t>
  </si>
  <si>
    <t>115 34 27</t>
  </si>
  <si>
    <t>7S 6E 28</t>
  </si>
  <si>
    <t>116 23 34</t>
  </si>
  <si>
    <t>43 52 05</t>
  </si>
  <si>
    <t>116 41 59</t>
  </si>
  <si>
    <t>115 40 15</t>
  </si>
  <si>
    <t>5S 8E 20</t>
  </si>
  <si>
    <t>6N 4W 18</t>
  </si>
  <si>
    <t>43 51 15</t>
  </si>
  <si>
    <t>116 51 44</t>
  </si>
  <si>
    <t>C69B</t>
  </si>
  <si>
    <t>6N 1E 31</t>
  </si>
  <si>
    <t>ASSIST 18 EFD</t>
  </si>
  <si>
    <t>C7AE</t>
  </si>
  <si>
    <t>2S 1E 30</t>
  </si>
  <si>
    <t>SWAN FALLS</t>
  </si>
  <si>
    <t>ID-BOD-002180</t>
  </si>
  <si>
    <t>43 13 15</t>
  </si>
  <si>
    <t>116 23 09</t>
  </si>
  <si>
    <t>C7BB</t>
  </si>
  <si>
    <t>C7BA</t>
  </si>
  <si>
    <t>ID-BOD-002181</t>
  </si>
  <si>
    <t>ID-BOD-002182</t>
  </si>
  <si>
    <t>3S 6E 6</t>
  </si>
  <si>
    <t>43 11 46</t>
  </si>
  <si>
    <t>115 47 30</t>
  </si>
  <si>
    <t>43 10 44</t>
  </si>
  <si>
    <t>115 45 46</t>
  </si>
  <si>
    <t>C7E7</t>
  </si>
  <si>
    <t>1S 4E 3</t>
  </si>
  <si>
    <t>43 21 57</t>
  </si>
  <si>
    <t>115 58 25</t>
  </si>
  <si>
    <t>NEIWERT</t>
  </si>
  <si>
    <t>ID-BOD-002183</t>
  </si>
  <si>
    <t>C7FZ</t>
  </si>
  <si>
    <t>ASSIST 19 BRFD</t>
  </si>
  <si>
    <t>MORRISON</t>
  </si>
  <si>
    <t>C7L4</t>
  </si>
  <si>
    <t>6S 5W 24</t>
  </si>
  <si>
    <t>42 53 26</t>
  </si>
  <si>
    <t>116 52 09</t>
  </si>
  <si>
    <t>JORDAN</t>
  </si>
  <si>
    <t>ID-BOD-002185</t>
  </si>
  <si>
    <t>C7NL</t>
  </si>
  <si>
    <t>2N 5E 20</t>
  </si>
  <si>
    <t>115 52 52</t>
  </si>
  <si>
    <t>BLACKS CREEK</t>
  </si>
  <si>
    <t>WALKER</t>
  </si>
  <si>
    <t>FS</t>
  </si>
  <si>
    <t>ID-BOD-002186</t>
  </si>
  <si>
    <t>C7NM</t>
  </si>
  <si>
    <t>1S 8E 27</t>
  </si>
  <si>
    <t>43 18 34</t>
  </si>
  <si>
    <t>115 29 10</t>
  </si>
  <si>
    <t>POWERLINE</t>
  </si>
  <si>
    <t>COUSSENS</t>
  </si>
  <si>
    <t>ID-BOD-002187</t>
  </si>
  <si>
    <t>C7NP</t>
  </si>
  <si>
    <t>2N 6E 23</t>
  </si>
  <si>
    <t>43 29 55</t>
  </si>
  <si>
    <t>43 30 10</t>
  </si>
  <si>
    <t>115 42 50</t>
  </si>
  <si>
    <t>BUFFALO</t>
  </si>
  <si>
    <t>SWEARINGEN</t>
  </si>
  <si>
    <t>ID-BOD-002188</t>
  </si>
  <si>
    <t>C7R7</t>
  </si>
  <si>
    <t>3S 10E 19</t>
  </si>
  <si>
    <t>43 08 52</t>
  </si>
  <si>
    <t>115 19 06</t>
  </si>
  <si>
    <t>GOODMAN FLAT</t>
  </si>
  <si>
    <t>ID-BOD-002189</t>
  </si>
  <si>
    <t>JOYCE</t>
  </si>
  <si>
    <t>LEE</t>
  </si>
  <si>
    <t>ID-BOD-002190</t>
  </si>
  <si>
    <t>C7T5</t>
  </si>
  <si>
    <t>3S 1W 30</t>
  </si>
  <si>
    <t>43 08 09</t>
  </si>
  <si>
    <t>116 30 00</t>
  </si>
  <si>
    <t>C70J</t>
  </si>
  <si>
    <t>1N 2E 16</t>
  </si>
  <si>
    <t>43 25 27</t>
  </si>
  <si>
    <t>116 13 34</t>
  </si>
  <si>
    <t>INDIAN</t>
  </si>
  <si>
    <t xml:space="preserve"> NEIWERT</t>
  </si>
  <si>
    <t>ID-BOD-002192</t>
  </si>
  <si>
    <t>C70L</t>
  </si>
  <si>
    <t>2N 3E 11</t>
  </si>
  <si>
    <t>43 11 19</t>
  </si>
  <si>
    <t>116 03 00</t>
  </si>
  <si>
    <t>LYDLE</t>
  </si>
  <si>
    <t>REYES</t>
  </si>
  <si>
    <t>ID-BOD-002193</t>
  </si>
  <si>
    <t>C71K</t>
  </si>
  <si>
    <t>2N 3E 20</t>
  </si>
  <si>
    <t>43 29 46</t>
  </si>
  <si>
    <t>116 07 46</t>
  </si>
  <si>
    <t>MP61 I84</t>
  </si>
  <si>
    <t>ID-BOD-002194</t>
  </si>
  <si>
    <t>REST AREA</t>
  </si>
  <si>
    <t>MP71 N I84</t>
  </si>
  <si>
    <t>43 16 04</t>
  </si>
  <si>
    <t>115 49 22</t>
  </si>
  <si>
    <t>MP6 I84</t>
  </si>
  <si>
    <t>ID-BOD-002196</t>
  </si>
  <si>
    <t>C8B3</t>
  </si>
  <si>
    <t>2N 3E 29</t>
  </si>
  <si>
    <t>43 29 12</t>
  </si>
  <si>
    <t>116 06 55</t>
  </si>
  <si>
    <t>THEISEN</t>
  </si>
  <si>
    <t>TO 6/15</t>
  </si>
  <si>
    <t>TO 7/15</t>
  </si>
  <si>
    <t>TO 8/15</t>
  </si>
  <si>
    <t>TO 9/15</t>
  </si>
  <si>
    <t>TO 10/15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</si>
</sst>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;@"/>
    <numFmt numFmtId="167" formatCode="m/d/yy;@"/>
    <numFmt numFmtId="168" formatCode="mmm\-yyyy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b/>
      <sz val="10"/>
      <color indexed="10"/>
      <name val="Times New Roman"/>
      <family val="1"/>
    </font>
    <font>
      <b/>
      <sz val="11"/>
      <name val="Tahoma"/>
      <family val="2"/>
    </font>
    <font>
      <b/>
      <sz val="14"/>
      <color indexed="12"/>
      <name val="Arial"/>
      <family val="2"/>
    </font>
    <font>
      <sz val="16"/>
      <color indexed="8"/>
      <name val="Comic Sans MS"/>
      <family val="4"/>
    </font>
    <font>
      <b/>
      <sz val="12"/>
      <color indexed="12"/>
      <name val="Arial"/>
      <family val="2"/>
    </font>
    <font>
      <b/>
      <sz val="12"/>
      <name val="Times New Roman"/>
      <family val="0"/>
    </font>
    <font>
      <b/>
      <sz val="11"/>
      <color indexed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4"/>
      <color indexed="18"/>
      <name val="Comic Sans MS"/>
      <family val="4"/>
    </font>
    <font>
      <b/>
      <sz val="11"/>
      <name val="Arial"/>
      <family val="2"/>
    </font>
    <font>
      <sz val="16"/>
      <color indexed="10"/>
      <name val="Comic Sans MS"/>
      <family val="4"/>
    </font>
    <font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6"/>
      <color indexed="12"/>
      <name val="Comic Sans MS"/>
      <family val="4"/>
    </font>
    <font>
      <b/>
      <sz val="14"/>
      <name val="Arial"/>
      <family val="2"/>
    </font>
    <font>
      <b/>
      <sz val="8"/>
      <name val="Tahoma"/>
      <family val="0"/>
    </font>
    <font>
      <b/>
      <sz val="10"/>
      <color indexed="63"/>
      <name val="Times New Roman"/>
      <family val="1"/>
    </font>
    <font>
      <sz val="8"/>
      <name val="Tahoma"/>
      <family val="0"/>
    </font>
    <font>
      <b/>
      <u val="single"/>
      <sz val="11"/>
      <name val="Tahoma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6"/>
      <color indexed="12"/>
      <name val="Arial"/>
      <family val="2"/>
    </font>
    <font>
      <sz val="10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1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thin">
        <color indexed="10"/>
      </bottom>
    </border>
    <border>
      <left style="medium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/>
      <top style="medium"/>
      <bottom style="thin">
        <color indexed="10"/>
      </bottom>
    </border>
    <border>
      <left style="medium"/>
      <right style="medium"/>
      <top style="medium"/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 style="medium"/>
    </border>
    <border>
      <left>
        <color indexed="63"/>
      </left>
      <right style="medium"/>
      <top style="thin">
        <color indexed="10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>
        <color indexed="10"/>
      </top>
      <bottom>
        <color indexed="63"/>
      </bottom>
    </border>
    <border>
      <left>
        <color indexed="63"/>
      </left>
      <right style="medium"/>
      <top style="thin">
        <color indexed="10"/>
      </top>
      <bottom>
        <color indexed="63"/>
      </bottom>
    </border>
    <border>
      <left style="medium"/>
      <right>
        <color indexed="63"/>
      </right>
      <top style="medium"/>
      <bottom style="thin">
        <color indexed="10"/>
      </bottom>
    </border>
    <border>
      <left>
        <color indexed="63"/>
      </left>
      <right>
        <color indexed="63"/>
      </right>
      <top style="medium"/>
      <bottom style="thin">
        <color indexed="10"/>
      </bottom>
    </border>
    <border>
      <left style="medium"/>
      <right>
        <color indexed="63"/>
      </right>
      <top style="thin">
        <color indexed="10"/>
      </top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 style="medium"/>
      <right style="thin"/>
      <top style="medium"/>
      <bottom style="thin">
        <color indexed="10"/>
      </bottom>
    </border>
    <border>
      <left style="thin"/>
      <right>
        <color indexed="63"/>
      </right>
      <top style="medium"/>
      <bottom style="thin">
        <color indexed="10"/>
      </bottom>
    </border>
    <border>
      <left style="medium">
        <color indexed="8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1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10"/>
      </bottom>
    </border>
    <border>
      <left style="medium">
        <color indexed="8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13" fillId="0" borderId="0" xfId="0" applyNumberFormat="1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hidden="1"/>
    </xf>
    <xf numFmtId="3" fontId="13" fillId="2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2" xfId="0" applyNumberFormat="1" applyFont="1" applyFill="1" applyBorder="1" applyAlignment="1" applyProtection="1">
      <alignment horizontal="center" vertical="center"/>
      <protection locked="0"/>
    </xf>
    <xf numFmtId="3" fontId="0" fillId="4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Font="1" applyFill="1" applyBorder="1" applyAlignment="1" applyProtection="1">
      <alignment horizontal="center" vertical="center"/>
      <protection locked="0"/>
    </xf>
    <xf numFmtId="3" fontId="0" fillId="5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Font="1" applyBorder="1" applyAlignment="1" applyProtection="1">
      <alignment horizontal="left" vertical="center" wrapText="1"/>
      <protection locked="0"/>
    </xf>
    <xf numFmtId="3" fontId="0" fillId="6" borderId="2" xfId="0" applyNumberFormat="1" applyFont="1" applyFill="1" applyBorder="1" applyAlignment="1" applyProtection="1">
      <alignment horizontal="center" vertical="center"/>
      <protection locked="0"/>
    </xf>
    <xf numFmtId="49" fontId="21" fillId="7" borderId="2" xfId="0" applyNumberFormat="1" applyFont="1" applyFill="1" applyBorder="1" applyAlignment="1" applyProtection="1">
      <alignment horizontal="center" vertical="center"/>
      <protection locked="0"/>
    </xf>
    <xf numFmtId="3" fontId="13" fillId="7" borderId="1" xfId="0" applyNumberFormat="1" applyFont="1" applyFill="1" applyBorder="1" applyAlignment="1" applyProtection="1">
      <alignment horizontal="center" vertical="center"/>
      <protection hidden="1"/>
    </xf>
    <xf numFmtId="0" fontId="1" fillId="8" borderId="2" xfId="0" applyFont="1" applyFill="1" applyBorder="1" applyAlignment="1" applyProtection="1">
      <alignment horizontal="center" vertical="center"/>
      <protection locked="0"/>
    </xf>
    <xf numFmtId="3" fontId="1" fillId="9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hidden="1"/>
    </xf>
    <xf numFmtId="0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1" fillId="7" borderId="2" xfId="0" applyNumberFormat="1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 applyProtection="1">
      <alignment horizontal="right" vertical="center"/>
      <protection locked="0"/>
    </xf>
    <xf numFmtId="3" fontId="1" fillId="7" borderId="2" xfId="0" applyNumberFormat="1" applyFont="1" applyFill="1" applyBorder="1" applyAlignment="1" applyProtection="1">
      <alignment horizontal="center" vertical="center"/>
      <protection locked="0"/>
    </xf>
    <xf numFmtId="3" fontId="1" fillId="3" borderId="2" xfId="0" applyNumberFormat="1" applyFont="1" applyFill="1" applyBorder="1" applyAlignment="1" applyProtection="1">
      <alignment horizontal="center" vertical="center"/>
      <protection locked="0"/>
    </xf>
    <xf numFmtId="3" fontId="1" fillId="4" borderId="2" xfId="0" applyNumberFormat="1" applyFont="1" applyFill="1" applyBorder="1" applyAlignment="1" applyProtection="1">
      <alignment horizontal="center" vertical="center"/>
      <protection locked="0"/>
    </xf>
    <xf numFmtId="3" fontId="1" fillId="0" borderId="2" xfId="0" applyNumberFormat="1" applyFont="1" applyFill="1" applyBorder="1" applyAlignment="1" applyProtection="1">
      <alignment horizontal="center" vertical="center"/>
      <protection locked="0"/>
    </xf>
    <xf numFmtId="3" fontId="1" fillId="6" borderId="2" xfId="0" applyNumberFormat="1" applyFont="1" applyFill="1" applyBorder="1" applyAlignment="1" applyProtection="1">
      <alignment horizontal="center" vertical="center"/>
      <protection locked="0"/>
    </xf>
    <xf numFmtId="3" fontId="1" fillId="5" borderId="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3" fontId="20" fillId="0" borderId="2" xfId="0" applyNumberFormat="1" applyFont="1" applyFill="1" applyBorder="1" applyAlignment="1" applyProtection="1">
      <alignment horizontal="center" vertical="center"/>
      <protection locked="0"/>
    </xf>
    <xf numFmtId="3" fontId="20" fillId="7" borderId="2" xfId="0" applyNumberFormat="1" applyFont="1" applyFill="1" applyBorder="1" applyAlignment="1" applyProtection="1">
      <alignment horizontal="center" vertical="center"/>
      <protection locked="0"/>
    </xf>
    <xf numFmtId="3" fontId="20" fillId="3" borderId="2" xfId="0" applyNumberFormat="1" applyFont="1" applyFill="1" applyBorder="1" applyAlignment="1" applyProtection="1">
      <alignment horizontal="center" vertical="center"/>
      <protection locked="0"/>
    </xf>
    <xf numFmtId="3" fontId="20" fillId="4" borderId="2" xfId="0" applyNumberFormat="1" applyFont="1" applyFill="1" applyBorder="1" applyAlignment="1" applyProtection="1">
      <alignment horizontal="center" vertical="center"/>
      <protection locked="0"/>
    </xf>
    <xf numFmtId="3" fontId="20" fillId="6" borderId="2" xfId="0" applyNumberFormat="1" applyFont="1" applyFill="1" applyBorder="1" applyAlignment="1" applyProtection="1">
      <alignment horizontal="center" vertical="center"/>
      <protection locked="0"/>
    </xf>
    <xf numFmtId="49" fontId="1" fillId="9" borderId="2" xfId="0" applyNumberFormat="1" applyFont="1" applyFill="1" applyBorder="1" applyAlignment="1" applyProtection="1">
      <alignment horizontal="center" vertical="center"/>
      <protection locked="0"/>
    </xf>
    <xf numFmtId="0" fontId="1" fillId="7" borderId="3" xfId="0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hidden="1"/>
    </xf>
    <xf numFmtId="3" fontId="4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3" fillId="7" borderId="4" xfId="0" applyFont="1" applyFill="1" applyBorder="1" applyAlignment="1" applyProtection="1">
      <alignment horizontal="center" vertical="center"/>
      <protection hidden="1"/>
    </xf>
    <xf numFmtId="3" fontId="9" fillId="0" borderId="6" xfId="0" applyNumberFormat="1" applyFont="1" applyFill="1" applyBorder="1" applyAlignment="1" applyProtection="1">
      <alignment horizontal="center" vertical="center"/>
      <protection hidden="1"/>
    </xf>
    <xf numFmtId="3" fontId="17" fillId="0" borderId="0" xfId="0" applyNumberFormat="1" applyFont="1" applyFill="1" applyBorder="1" applyAlignment="1" applyProtection="1">
      <alignment vertical="center"/>
      <protection hidden="1"/>
    </xf>
    <xf numFmtId="3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3" fontId="13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167" fontId="1" fillId="10" borderId="2" xfId="0" applyNumberFormat="1" applyFont="1" applyFill="1" applyBorder="1" applyAlignment="1" applyProtection="1">
      <alignment horizontal="center" vertical="center"/>
      <protection locked="0"/>
    </xf>
    <xf numFmtId="167" fontId="1" fillId="7" borderId="2" xfId="0" applyNumberFormat="1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/>
      <protection locked="0"/>
    </xf>
    <xf numFmtId="167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" fillId="11" borderId="2" xfId="0" applyNumberFormat="1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167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4" fillId="12" borderId="2" xfId="0" applyNumberFormat="1" applyFont="1" applyFill="1" applyBorder="1" applyAlignment="1" applyProtection="1">
      <alignment horizontal="center" vertical="center"/>
      <protection locked="0"/>
    </xf>
    <xf numFmtId="0" fontId="1" fillId="13" borderId="2" xfId="0" applyFont="1" applyFill="1" applyBorder="1" applyAlignment="1" applyProtection="1">
      <alignment horizontal="center" vertical="center"/>
      <protection locked="0"/>
    </xf>
    <xf numFmtId="3" fontId="1" fillId="13" borderId="2" xfId="0" applyNumberFormat="1" applyFont="1" applyFill="1" applyBorder="1" applyAlignment="1" applyProtection="1">
      <alignment horizontal="center" vertical="center"/>
      <protection locked="0"/>
    </xf>
    <xf numFmtId="3" fontId="0" fillId="13" borderId="2" xfId="0" applyNumberFormat="1" applyFont="1" applyFill="1" applyBorder="1" applyAlignment="1" applyProtection="1">
      <alignment horizontal="center" vertical="center"/>
      <protection locked="0"/>
    </xf>
    <xf numFmtId="3" fontId="1" fillId="13" borderId="2" xfId="0" applyNumberFormat="1" applyFont="1" applyFill="1" applyBorder="1" applyAlignment="1" applyProtection="1">
      <alignment horizontal="center" vertical="center"/>
      <protection/>
    </xf>
    <xf numFmtId="167" fontId="1" fillId="13" borderId="2" xfId="0" applyNumberFormat="1" applyFont="1" applyFill="1" applyBorder="1" applyAlignment="1" applyProtection="1">
      <alignment horizontal="center" vertical="center"/>
      <protection/>
    </xf>
    <xf numFmtId="1" fontId="1" fillId="7" borderId="2" xfId="0" applyNumberFormat="1" applyFont="1" applyFill="1" applyBorder="1" applyAlignment="1" applyProtection="1">
      <alignment horizontal="right" vertical="center"/>
      <protection locked="0"/>
    </xf>
    <xf numFmtId="1" fontId="25" fillId="7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0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7" borderId="2" xfId="0" applyNumberFormat="1" applyFont="1" applyFill="1" applyBorder="1" applyAlignment="1" applyProtection="1">
      <alignment horizontal="center" vertical="center" wrapText="1"/>
      <protection locked="0"/>
    </xf>
    <xf numFmtId="1" fontId="31" fillId="7" borderId="2" xfId="0" applyNumberFormat="1" applyFont="1" applyFill="1" applyBorder="1" applyAlignment="1" applyProtection="1">
      <alignment horizontal="right" vertical="center" wrapText="1"/>
      <protection locked="0"/>
    </xf>
    <xf numFmtId="0" fontId="31" fillId="7" borderId="2" xfId="0" applyNumberFormat="1" applyFont="1" applyFill="1" applyBorder="1" applyAlignment="1" applyProtection="1">
      <alignment horizontal="right" vertical="center" wrapText="1"/>
      <protection locked="0"/>
    </xf>
    <xf numFmtId="0" fontId="31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31" fillId="5" borderId="2" xfId="0" applyNumberFormat="1" applyFont="1" applyFill="1" applyBorder="1" applyAlignment="1" applyProtection="1">
      <alignment horizontal="center" vertical="center" wrapText="1"/>
      <protection/>
    </xf>
    <xf numFmtId="0" fontId="31" fillId="11" borderId="2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49" fontId="28" fillId="4" borderId="7" xfId="0" applyNumberFormat="1" applyFont="1" applyFill="1" applyBorder="1" applyAlignment="1" applyProtection="1">
      <alignment horizontal="left" vertical="center" wrapText="1"/>
      <protection locked="0"/>
    </xf>
    <xf numFmtId="3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3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7" xfId="0" applyFill="1" applyBorder="1" applyAlignment="1">
      <alignment vertical="center" wrapText="1"/>
    </xf>
    <xf numFmtId="49" fontId="28" fillId="4" borderId="3" xfId="0" applyNumberFormat="1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>
      <alignment horizontal="left" vertical="center" wrapText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33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3" fillId="7" borderId="10" xfId="0" applyFont="1" applyFill="1" applyBorder="1" applyAlignment="1" applyProtection="1">
      <alignment horizontal="center" vertical="center"/>
      <protection hidden="1"/>
    </xf>
    <xf numFmtId="0" fontId="13" fillId="7" borderId="11" xfId="0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center"/>
      <protection hidden="1"/>
    </xf>
    <xf numFmtId="0" fontId="13" fillId="4" borderId="13" xfId="0" applyFont="1" applyFill="1" applyBorder="1" applyAlignment="1" applyProtection="1">
      <alignment horizontal="center" vertical="center"/>
      <protection hidden="1"/>
    </xf>
    <xf numFmtId="0" fontId="31" fillId="14" borderId="2" xfId="0" applyNumberFormat="1" applyFont="1" applyFill="1" applyBorder="1" applyAlignment="1" applyProtection="1">
      <alignment horizontal="center" vertical="center" wrapText="1"/>
      <protection/>
    </xf>
    <xf numFmtId="167" fontId="1" fillId="14" borderId="2" xfId="0" applyNumberFormat="1" applyFont="1" applyFill="1" applyBorder="1" applyAlignment="1" applyProtection="1">
      <alignment horizontal="center" vertical="center"/>
      <protection/>
    </xf>
    <xf numFmtId="167" fontId="1" fillId="14" borderId="0" xfId="0" applyNumberFormat="1" applyFont="1" applyFill="1" applyBorder="1" applyAlignment="1" applyProtection="1">
      <alignment horizontal="center" vertical="center"/>
      <protection/>
    </xf>
    <xf numFmtId="167" fontId="4" fillId="14" borderId="0" xfId="0" applyNumberFormat="1" applyFont="1" applyFill="1" applyBorder="1" applyAlignment="1" applyProtection="1">
      <alignment horizontal="center" vertical="center"/>
      <protection/>
    </xf>
    <xf numFmtId="167" fontId="4" fillId="14" borderId="0" xfId="0" applyNumberFormat="1" applyFont="1" applyFill="1" applyBorder="1" applyAlignment="1" applyProtection="1">
      <alignment horizontal="center" vertical="center" wrapText="1"/>
      <protection/>
    </xf>
    <xf numFmtId="3" fontId="4" fillId="14" borderId="0" xfId="0" applyNumberFormat="1" applyFont="1" applyFill="1" applyBorder="1" applyAlignment="1" applyProtection="1">
      <alignment horizontal="center" vertical="center" wrapText="1"/>
      <protection/>
    </xf>
    <xf numFmtId="167" fontId="1" fillId="15" borderId="2" xfId="0" applyNumberFormat="1" applyFont="1" applyFill="1" applyBorder="1" applyAlignment="1" applyProtection="1">
      <alignment horizontal="center" vertical="center"/>
      <protection/>
    </xf>
    <xf numFmtId="0" fontId="31" fillId="16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16" borderId="2" xfId="0" applyNumberFormat="1" applyFont="1" applyFill="1" applyBorder="1" applyAlignment="1" applyProtection="1">
      <alignment horizontal="center" vertical="center"/>
      <protection locked="0"/>
    </xf>
    <xf numFmtId="3" fontId="1" fillId="16" borderId="2" xfId="0" applyNumberFormat="1" applyFont="1" applyFill="1" applyBorder="1" applyAlignment="1" applyProtection="1">
      <alignment horizontal="center" vertical="center"/>
      <protection locked="0"/>
    </xf>
    <xf numFmtId="3" fontId="20" fillId="16" borderId="2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left" vertical="center"/>
      <protection hidden="1"/>
    </xf>
    <xf numFmtId="3" fontId="13" fillId="17" borderId="14" xfId="0" applyNumberFormat="1" applyFont="1" applyFill="1" applyBorder="1" applyAlignment="1" applyProtection="1">
      <alignment horizontal="center" vertical="center"/>
      <protection hidden="1"/>
    </xf>
    <xf numFmtId="0" fontId="13" fillId="17" borderId="15" xfId="0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Fill="1" applyBorder="1" applyAlignment="1" applyProtection="1">
      <alignment horizontal="center" vertical="center"/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3" fontId="13" fillId="2" borderId="16" xfId="0" applyNumberFormat="1" applyFont="1" applyFill="1" applyBorder="1" applyAlignment="1" applyProtection="1">
      <alignment horizontal="center" vertical="center"/>
      <protection hidden="1"/>
    </xf>
    <xf numFmtId="3" fontId="13" fillId="4" borderId="16" xfId="0" applyNumberFormat="1" applyFont="1" applyFill="1" applyBorder="1" applyAlignment="1" applyProtection="1">
      <alignment horizontal="center" vertical="center"/>
      <protection hidden="1"/>
    </xf>
    <xf numFmtId="3" fontId="13" fillId="0" borderId="16" xfId="0" applyNumberFormat="1" applyFont="1" applyFill="1" applyBorder="1" applyAlignment="1" applyProtection="1">
      <alignment horizontal="center" vertical="center"/>
      <protection hidden="1"/>
    </xf>
    <xf numFmtId="3" fontId="13" fillId="6" borderId="16" xfId="0" applyNumberFormat="1" applyFont="1" applyFill="1" applyBorder="1" applyAlignment="1" applyProtection="1">
      <alignment horizontal="center" vertical="center"/>
      <protection hidden="1"/>
    </xf>
    <xf numFmtId="3" fontId="13" fillId="16" borderId="16" xfId="0" applyNumberFormat="1" applyFont="1" applyFill="1" applyBorder="1" applyAlignment="1" applyProtection="1">
      <alignment horizontal="center" vertical="center"/>
      <protection hidden="1"/>
    </xf>
    <xf numFmtId="3" fontId="13" fillId="18" borderId="16" xfId="0" applyNumberFormat="1" applyFont="1" applyFill="1" applyBorder="1" applyAlignment="1" applyProtection="1">
      <alignment horizontal="center"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0" fontId="13" fillId="17" borderId="18" xfId="0" applyFont="1" applyFill="1" applyBorder="1" applyAlignment="1" applyProtection="1">
      <alignment horizontal="center" vertical="center"/>
      <protection hidden="1"/>
    </xf>
    <xf numFmtId="0" fontId="13" fillId="2" borderId="12" xfId="0" applyFont="1" applyFill="1" applyBorder="1" applyAlignment="1" applyProtection="1">
      <alignment horizontal="center" vertical="center"/>
      <protection hidden="1"/>
    </xf>
    <xf numFmtId="0" fontId="13" fillId="2" borderId="13" xfId="0" applyFont="1" applyFill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3" fontId="13" fillId="7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35" fillId="0" borderId="21" xfId="0" applyFont="1" applyFill="1" applyBorder="1" applyAlignment="1">
      <alignment horizontal="center" vertical="center"/>
    </xf>
    <xf numFmtId="0" fontId="33" fillId="0" borderId="22" xfId="0" applyFont="1" applyBorder="1" applyAlignment="1" applyProtection="1">
      <alignment horizontal="center" vertical="center" wrapText="1"/>
      <protection hidden="1"/>
    </xf>
    <xf numFmtId="0" fontId="33" fillId="0" borderId="23" xfId="0" applyFont="1" applyBorder="1" applyAlignment="1" applyProtection="1">
      <alignment horizontal="center" vertical="center" wrapText="1"/>
      <protection hidden="1"/>
    </xf>
    <xf numFmtId="0" fontId="13" fillId="7" borderId="24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3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13" fillId="6" borderId="24" xfId="0" applyNumberFormat="1" applyFont="1" applyFill="1" applyBorder="1" applyAlignment="1" applyProtection="1">
      <alignment horizontal="center" vertical="center" wrapText="1"/>
      <protection hidden="1"/>
    </xf>
    <xf numFmtId="0" fontId="13" fillId="18" borderId="24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0" applyNumberFormat="1" applyFont="1" applyBorder="1" applyAlignment="1" applyProtection="1">
      <alignment horizontal="center" vertical="center" wrapText="1"/>
      <protection hidden="1"/>
    </xf>
    <xf numFmtId="0" fontId="9" fillId="0" borderId="26" xfId="0" applyNumberFormat="1" applyFont="1" applyBorder="1" applyAlignment="1" applyProtection="1">
      <alignment horizontal="center" vertical="center" wrapText="1"/>
      <protection hidden="1"/>
    </xf>
    <xf numFmtId="3" fontId="4" fillId="12" borderId="3" xfId="0" applyNumberFormat="1" applyFont="1" applyFill="1" applyBorder="1" applyAlignment="1" applyProtection="1">
      <alignment horizontal="center" vertical="center"/>
      <protection locked="0"/>
    </xf>
    <xf numFmtId="0" fontId="1" fillId="13" borderId="2" xfId="0" applyFont="1" applyFill="1" applyBorder="1" applyAlignment="1" applyProtection="1">
      <alignment horizontal="right" vertical="center"/>
      <protection locked="0"/>
    </xf>
    <xf numFmtId="49" fontId="1" fillId="13" borderId="2" xfId="0" applyNumberFormat="1" applyFont="1" applyFill="1" applyBorder="1" applyAlignment="1" applyProtection="1">
      <alignment horizontal="center" vertical="center"/>
      <protection locked="0"/>
    </xf>
    <xf numFmtId="1" fontId="1" fillId="13" borderId="2" xfId="0" applyNumberFormat="1" applyFont="1" applyFill="1" applyBorder="1" applyAlignment="1" applyProtection="1">
      <alignment horizontal="right" vertical="center"/>
      <protection locked="0"/>
    </xf>
    <xf numFmtId="0" fontId="4" fillId="16" borderId="0" xfId="0" applyFont="1" applyFill="1" applyBorder="1" applyAlignment="1" applyProtection="1">
      <alignment horizontal="center" vertical="center"/>
      <protection locked="0"/>
    </xf>
    <xf numFmtId="167" fontId="1" fillId="0" borderId="2" xfId="0" applyNumberFormat="1" applyFont="1" applyFill="1" applyBorder="1" applyAlignment="1" applyProtection="1">
      <alignment horizontal="center" vertical="center"/>
      <protection/>
    </xf>
    <xf numFmtId="167" fontId="1" fillId="13" borderId="27" xfId="0" applyNumberFormat="1" applyFont="1" applyFill="1" applyBorder="1" applyAlignment="1" applyProtection="1">
      <alignment horizontal="center" vertical="center"/>
      <protection/>
    </xf>
    <xf numFmtId="3" fontId="1" fillId="13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13" fillId="4" borderId="18" xfId="0" applyFont="1" applyFill="1" applyBorder="1" applyAlignment="1" applyProtection="1">
      <alignment horizontal="center"/>
      <protection hidden="1"/>
    </xf>
    <xf numFmtId="1" fontId="13" fillId="7" borderId="18" xfId="0" applyNumberFormat="1" applyFont="1" applyFill="1" applyBorder="1" applyAlignment="1" applyProtection="1">
      <alignment horizontal="center" vertical="center"/>
      <protection hidden="1"/>
    </xf>
    <xf numFmtId="1" fontId="13" fillId="2" borderId="18" xfId="0" applyNumberFormat="1" applyFont="1" applyFill="1" applyBorder="1" applyAlignment="1" applyProtection="1">
      <alignment horizontal="center" vertical="center"/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 applyFill="1" applyBorder="1" applyAlignment="1" applyProtection="1">
      <alignment horizontal="center" vertical="center"/>
      <protection hidden="1"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vertical="center" wrapText="1"/>
    </xf>
    <xf numFmtId="3" fontId="32" fillId="12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1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/>
      <protection hidden="1"/>
    </xf>
    <xf numFmtId="0" fontId="13" fillId="6" borderId="29" xfId="0" applyFont="1" applyFill="1" applyBorder="1" applyAlignment="1">
      <alignment horizontal="center"/>
    </xf>
    <xf numFmtId="0" fontId="0" fillId="4" borderId="0" xfId="0" applyFont="1" applyFill="1" applyBorder="1" applyAlignment="1">
      <alignment vertical="center" wrapText="1"/>
    </xf>
    <xf numFmtId="3" fontId="21" fillId="9" borderId="2" xfId="0" applyNumberFormat="1" applyFont="1" applyFill="1" applyBorder="1" applyAlignment="1" applyProtection="1">
      <alignment horizontal="center" vertical="center"/>
      <protection locked="0"/>
    </xf>
    <xf numFmtId="49" fontId="21" fillId="9" borderId="2" xfId="0" applyNumberFormat="1" applyFont="1" applyFill="1" applyBorder="1" applyAlignment="1" applyProtection="1">
      <alignment horizontal="center" vertical="center"/>
      <protection locked="0"/>
    </xf>
    <xf numFmtId="167" fontId="1" fillId="9" borderId="2" xfId="0" applyNumberFormat="1" applyFont="1" applyFill="1" applyBorder="1" applyAlignment="1" applyProtection="1">
      <alignment horizontal="center" vertical="center"/>
      <protection locked="0"/>
    </xf>
    <xf numFmtId="0" fontId="1" fillId="9" borderId="2" xfId="0" applyFont="1" applyFill="1" applyBorder="1" applyAlignment="1" applyProtection="1">
      <alignment horizontal="center" vertical="center"/>
      <protection locked="0"/>
    </xf>
    <xf numFmtId="1" fontId="1" fillId="9" borderId="2" xfId="0" applyNumberFormat="1" applyFont="1" applyFill="1" applyBorder="1" applyAlignment="1" applyProtection="1">
      <alignment horizontal="right" vertical="center"/>
      <protection locked="0"/>
    </xf>
    <xf numFmtId="0" fontId="1" fillId="9" borderId="2" xfId="0" applyFont="1" applyFill="1" applyBorder="1" applyAlignment="1" applyProtection="1">
      <alignment horizontal="right" vertical="center"/>
      <protection locked="0"/>
    </xf>
    <xf numFmtId="3" fontId="1" fillId="9" borderId="2" xfId="0" applyNumberFormat="1" applyFont="1" applyFill="1" applyBorder="1" applyAlignment="1" applyProtection="1">
      <alignment horizontal="center" vertical="center"/>
      <protection/>
    </xf>
    <xf numFmtId="167" fontId="1" fillId="9" borderId="2" xfId="0" applyNumberFormat="1" applyFont="1" applyFill="1" applyBorder="1" applyAlignment="1" applyProtection="1">
      <alignment horizontal="center" vertical="center"/>
      <protection/>
    </xf>
    <xf numFmtId="3" fontId="4" fillId="9" borderId="3" xfId="0" applyNumberFormat="1" applyFont="1" applyFill="1" applyBorder="1" applyAlignment="1" applyProtection="1">
      <alignment horizontal="center" vertical="center"/>
      <protection locked="0"/>
    </xf>
    <xf numFmtId="0" fontId="33" fillId="9" borderId="2" xfId="0" applyFont="1" applyFill="1" applyBorder="1" applyAlignment="1" applyProtection="1">
      <alignment horizontal="center" vertical="center"/>
      <protection locked="0"/>
    </xf>
    <xf numFmtId="49" fontId="21" fillId="11" borderId="2" xfId="0" applyNumberFormat="1" applyFont="1" applyFill="1" applyBorder="1" applyAlignment="1" applyProtection="1">
      <alignment horizontal="center" vertical="center"/>
      <protection locked="0"/>
    </xf>
    <xf numFmtId="167" fontId="1" fillId="11" borderId="2" xfId="0" applyNumberFormat="1" applyFont="1" applyFill="1" applyBorder="1" applyAlignment="1" applyProtection="1">
      <alignment horizontal="center" vertical="center"/>
      <protection locked="0"/>
    </xf>
    <xf numFmtId="49" fontId="1" fillId="11" borderId="2" xfId="0" applyNumberFormat="1" applyFont="1" applyFill="1" applyBorder="1" applyAlignment="1" applyProtection="1">
      <alignment horizontal="center" vertical="center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1" fontId="1" fillId="11" borderId="2" xfId="0" applyNumberFormat="1" applyFont="1" applyFill="1" applyBorder="1" applyAlignment="1" applyProtection="1">
      <alignment horizontal="right" vertical="center"/>
      <protection locked="0"/>
    </xf>
    <xf numFmtId="0" fontId="1" fillId="11" borderId="2" xfId="0" applyFont="1" applyFill="1" applyBorder="1" applyAlignment="1" applyProtection="1">
      <alignment horizontal="right" vertical="center"/>
      <protection locked="0"/>
    </xf>
    <xf numFmtId="3" fontId="1" fillId="11" borderId="2" xfId="0" applyNumberFormat="1" applyFont="1" applyFill="1" applyBorder="1" applyAlignment="1" applyProtection="1">
      <alignment horizontal="center" vertical="center"/>
      <protection locked="0"/>
    </xf>
    <xf numFmtId="3" fontId="0" fillId="11" borderId="2" xfId="0" applyNumberFormat="1" applyFont="1" applyFill="1" applyBorder="1" applyAlignment="1" applyProtection="1">
      <alignment horizontal="center" vertical="center"/>
      <protection locked="0"/>
    </xf>
    <xf numFmtId="3" fontId="1" fillId="11" borderId="2" xfId="0" applyNumberFormat="1" applyFont="1" applyFill="1" applyBorder="1" applyAlignment="1" applyProtection="1">
      <alignment horizontal="center" vertical="center"/>
      <protection/>
    </xf>
    <xf numFmtId="3" fontId="4" fillId="11" borderId="3" xfId="0" applyNumberFormat="1" applyFont="1" applyFill="1" applyBorder="1" applyAlignment="1" applyProtection="1">
      <alignment horizontal="center" vertical="center"/>
      <protection locked="0"/>
    </xf>
    <xf numFmtId="3" fontId="1" fillId="11" borderId="2" xfId="0" applyNumberFormat="1" applyFont="1" applyFill="1" applyBorder="1" applyAlignment="1" applyProtection="1">
      <alignment horizontal="center" vertical="center"/>
      <protection hidden="1"/>
    </xf>
    <xf numFmtId="3" fontId="33" fillId="11" borderId="2" xfId="0" applyNumberFormat="1" applyFont="1" applyFill="1" applyBorder="1" applyAlignment="1" applyProtection="1">
      <alignment horizontal="center" vertical="center"/>
      <protection hidden="1"/>
    </xf>
    <xf numFmtId="0" fontId="33" fillId="11" borderId="2" xfId="0" applyFont="1" applyFill="1" applyBorder="1" applyAlignment="1" applyProtection="1">
      <alignment horizontal="center" vertical="center"/>
      <protection locked="0"/>
    </xf>
    <xf numFmtId="0" fontId="4" fillId="11" borderId="2" xfId="0" applyFont="1" applyFill="1" applyBorder="1" applyAlignment="1" applyProtection="1">
      <alignment horizontal="center" vertical="center"/>
      <protection locked="0"/>
    </xf>
    <xf numFmtId="49" fontId="21" fillId="15" borderId="2" xfId="0" applyNumberFormat="1" applyFont="1" applyFill="1" applyBorder="1" applyAlignment="1" applyProtection="1">
      <alignment horizontal="center" vertical="center"/>
      <protection locked="0"/>
    </xf>
    <xf numFmtId="167" fontId="1" fillId="15" borderId="2" xfId="0" applyNumberFormat="1" applyFont="1" applyFill="1" applyBorder="1" applyAlignment="1" applyProtection="1">
      <alignment horizontal="center" vertical="center"/>
      <protection locked="0"/>
    </xf>
    <xf numFmtId="49" fontId="1" fillId="15" borderId="2" xfId="0" applyNumberFormat="1" applyFont="1" applyFill="1" applyBorder="1" applyAlignment="1" applyProtection="1">
      <alignment horizontal="center" vertical="center"/>
      <protection locked="0"/>
    </xf>
    <xf numFmtId="0" fontId="1" fillId="15" borderId="2" xfId="0" applyFont="1" applyFill="1" applyBorder="1" applyAlignment="1" applyProtection="1">
      <alignment horizontal="center" vertical="center"/>
      <protection locked="0"/>
    </xf>
    <xf numFmtId="1" fontId="1" fillId="15" borderId="2" xfId="0" applyNumberFormat="1" applyFont="1" applyFill="1" applyBorder="1" applyAlignment="1" applyProtection="1">
      <alignment horizontal="right" vertical="center"/>
      <protection locked="0"/>
    </xf>
    <xf numFmtId="0" fontId="1" fillId="15" borderId="2" xfId="0" applyFont="1" applyFill="1" applyBorder="1" applyAlignment="1" applyProtection="1">
      <alignment horizontal="right" vertical="center"/>
      <protection locked="0"/>
    </xf>
    <xf numFmtId="3" fontId="21" fillId="15" borderId="2" xfId="0" applyNumberFormat="1" applyFont="1" applyFill="1" applyBorder="1" applyAlignment="1" applyProtection="1">
      <alignment horizontal="center" vertical="center"/>
      <protection locked="0"/>
    </xf>
    <xf numFmtId="3" fontId="1" fillId="15" borderId="2" xfId="0" applyNumberFormat="1" applyFont="1" applyFill="1" applyBorder="1" applyAlignment="1" applyProtection="1">
      <alignment horizontal="center" vertical="center"/>
      <protection locked="0"/>
    </xf>
    <xf numFmtId="3" fontId="1" fillId="15" borderId="2" xfId="0" applyNumberFormat="1" applyFont="1" applyFill="1" applyBorder="1" applyAlignment="1" applyProtection="1">
      <alignment horizontal="center" vertical="center"/>
      <protection/>
    </xf>
    <xf numFmtId="3" fontId="4" fillId="15" borderId="3" xfId="0" applyNumberFormat="1" applyFont="1" applyFill="1" applyBorder="1" applyAlignment="1" applyProtection="1">
      <alignment horizontal="center" vertical="center"/>
      <protection locked="0"/>
    </xf>
    <xf numFmtId="0" fontId="33" fillId="15" borderId="2" xfId="0" applyFont="1" applyFill="1" applyBorder="1" applyAlignment="1" applyProtection="1">
      <alignment horizontal="center" vertical="center"/>
      <protection locked="0"/>
    </xf>
    <xf numFmtId="3" fontId="4" fillId="9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center" vertical="center"/>
      <protection hidden="1"/>
    </xf>
    <xf numFmtId="0" fontId="4" fillId="4" borderId="31" xfId="0" applyFont="1" applyFill="1" applyBorder="1" applyAlignment="1" applyProtection="1">
      <alignment horizontal="center" vertical="center"/>
      <protection hidden="1"/>
    </xf>
    <xf numFmtId="0" fontId="4" fillId="4" borderId="18" xfId="0" applyFont="1" applyFill="1" applyBorder="1" applyAlignment="1" applyProtection="1">
      <alignment horizontal="center" vertical="center"/>
      <protection hidden="1"/>
    </xf>
    <xf numFmtId="3" fontId="13" fillId="7" borderId="19" xfId="0" applyNumberFormat="1" applyFont="1" applyFill="1" applyBorder="1" applyAlignment="1" applyProtection="1">
      <alignment horizontal="center"/>
      <protection hidden="1"/>
    </xf>
    <xf numFmtId="0" fontId="1" fillId="7" borderId="4" xfId="0" applyFont="1" applyFill="1" applyBorder="1" applyAlignment="1">
      <alignment horizontal="center"/>
    </xf>
    <xf numFmtId="0" fontId="16" fillId="4" borderId="30" xfId="0" applyFont="1" applyFill="1" applyBorder="1" applyAlignment="1" applyProtection="1">
      <alignment horizontal="right"/>
      <protection hidden="1"/>
    </xf>
    <xf numFmtId="0" fontId="16" fillId="4" borderId="31" xfId="0" applyFont="1" applyFill="1" applyBorder="1" applyAlignment="1" applyProtection="1">
      <alignment horizontal="right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9" fillId="17" borderId="32" xfId="0" applyFont="1" applyFill="1" applyBorder="1" applyAlignment="1" applyProtection="1">
      <alignment horizontal="center" vertical="center"/>
      <protection hidden="1"/>
    </xf>
    <xf numFmtId="0" fontId="35" fillId="17" borderId="33" xfId="0" applyFont="1" applyFill="1" applyBorder="1" applyAlignment="1">
      <alignment horizontal="center" vertical="center"/>
    </xf>
    <xf numFmtId="0" fontId="35" fillId="17" borderId="33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3" fillId="0" borderId="35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/>
    </xf>
    <xf numFmtId="0" fontId="33" fillId="0" borderId="21" xfId="0" applyFont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9" fillId="7" borderId="37" xfId="0" applyFont="1" applyFill="1" applyBorder="1" applyAlignment="1" applyProtection="1">
      <alignment horizontal="center" vertical="center"/>
      <protection hidden="1"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3" fontId="13" fillId="17" borderId="30" xfId="0" applyNumberFormat="1" applyFont="1" applyFill="1" applyBorder="1" applyAlignment="1" applyProtection="1">
      <alignment horizontal="right" vertical="center"/>
      <protection hidden="1"/>
    </xf>
    <xf numFmtId="0" fontId="0" fillId="0" borderId="31" xfId="0" applyBorder="1" applyAlignment="1">
      <alignment/>
    </xf>
    <xf numFmtId="0" fontId="9" fillId="0" borderId="39" xfId="0" applyFont="1" applyBorder="1" applyAlignment="1" applyProtection="1">
      <alignment horizontal="right" vertical="center"/>
      <protection hidden="1"/>
    </xf>
    <xf numFmtId="0" fontId="9" fillId="0" borderId="40" xfId="0" applyFont="1" applyBorder="1" applyAlignment="1" applyProtection="1">
      <alignment horizontal="right" vertical="center"/>
      <protection hidden="1"/>
    </xf>
    <xf numFmtId="0" fontId="9" fillId="7" borderId="37" xfId="0" applyFont="1" applyFill="1" applyBorder="1" applyAlignment="1" applyProtection="1">
      <alignment horizontal="center"/>
      <protection hidden="1"/>
    </xf>
    <xf numFmtId="0" fontId="9" fillId="7" borderId="38" xfId="0" applyFont="1" applyFill="1" applyBorder="1" applyAlignment="1" applyProtection="1">
      <alignment horizontal="center"/>
      <protection hidden="1"/>
    </xf>
    <xf numFmtId="0" fontId="9" fillId="7" borderId="22" xfId="0" applyFont="1" applyFill="1" applyBorder="1" applyAlignment="1" applyProtection="1">
      <alignment horizontal="center"/>
      <protection hidden="1"/>
    </xf>
    <xf numFmtId="0" fontId="32" fillId="0" borderId="41" xfId="0" applyFont="1" applyBorder="1" applyAlignment="1" applyProtection="1">
      <alignment horizontal="center" vertical="center" wrapText="1"/>
      <protection hidden="1"/>
    </xf>
    <xf numFmtId="0" fontId="32" fillId="0" borderId="42" xfId="0" applyFont="1" applyBorder="1" applyAlignment="1">
      <alignment horizontal="center" vertical="center" wrapText="1"/>
    </xf>
    <xf numFmtId="3" fontId="13" fillId="2" borderId="19" xfId="0" applyNumberFormat="1" applyFont="1" applyFill="1" applyBorder="1" applyAlignment="1" applyProtection="1">
      <alignment horizontal="right" vertical="center"/>
      <protection hidden="1"/>
    </xf>
    <xf numFmtId="3" fontId="13" fillId="2" borderId="1" xfId="0" applyNumberFormat="1" applyFont="1" applyFill="1" applyBorder="1" applyAlignment="1" applyProtection="1">
      <alignment horizontal="right" vertical="center"/>
      <protection hidden="1"/>
    </xf>
    <xf numFmtId="3" fontId="13" fillId="7" borderId="19" xfId="0" applyNumberFormat="1" applyFont="1" applyFill="1" applyBorder="1" applyAlignment="1" applyProtection="1">
      <alignment horizontal="right" vertical="center"/>
      <protection hidden="1"/>
    </xf>
    <xf numFmtId="3" fontId="13" fillId="7" borderId="1" xfId="0" applyNumberFormat="1" applyFont="1" applyFill="1" applyBorder="1" applyAlignment="1" applyProtection="1">
      <alignment horizontal="right" vertical="center"/>
      <protection hidden="1"/>
    </xf>
    <xf numFmtId="3" fontId="13" fillId="7" borderId="30" xfId="0" applyNumberFormat="1" applyFont="1" applyFill="1" applyBorder="1" applyAlignment="1" applyProtection="1">
      <alignment horizontal="right" vertical="center"/>
      <protection hidden="1"/>
    </xf>
    <xf numFmtId="3" fontId="9" fillId="0" borderId="39" xfId="0" applyNumberFormat="1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>
      <alignment horizontal="center" vertical="center"/>
    </xf>
    <xf numFmtId="3" fontId="13" fillId="4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 horizontal="center" vertical="center"/>
    </xf>
    <xf numFmtId="3" fontId="13" fillId="6" borderId="30" xfId="0" applyNumberFormat="1" applyFont="1" applyFill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/>
      <protection hidden="1"/>
    </xf>
    <xf numFmtId="0" fontId="13" fillId="4" borderId="30" xfId="0" applyFont="1" applyFill="1" applyBorder="1" applyAlignment="1" applyProtection="1">
      <alignment horizontal="center"/>
      <protection hidden="1"/>
    </xf>
    <xf numFmtId="0" fontId="13" fillId="4" borderId="31" xfId="0" applyFont="1" applyFill="1" applyBorder="1" applyAlignment="1" applyProtection="1">
      <alignment horizontal="center"/>
      <protection hidden="1"/>
    </xf>
    <xf numFmtId="3" fontId="13" fillId="6" borderId="30" xfId="0" applyNumberFormat="1" applyFont="1" applyFill="1" applyBorder="1" applyAlignment="1" applyProtection="1">
      <alignment horizontal="center"/>
      <protection hidden="1"/>
    </xf>
    <xf numFmtId="0" fontId="1" fillId="6" borderId="18" xfId="0" applyFont="1" applyFill="1" applyBorder="1" applyAlignment="1">
      <alignment horizontal="center"/>
    </xf>
    <xf numFmtId="0" fontId="13" fillId="16" borderId="19" xfId="0" applyFont="1" applyFill="1" applyBorder="1" applyAlignment="1" applyProtection="1">
      <alignment horizontal="center"/>
      <protection hidden="1"/>
    </xf>
    <xf numFmtId="0" fontId="13" fillId="16" borderId="1" xfId="0" applyFont="1" applyFill="1" applyBorder="1" applyAlignment="1" applyProtection="1">
      <alignment horizontal="center"/>
      <protection hidden="1"/>
    </xf>
    <xf numFmtId="0" fontId="13" fillId="6" borderId="30" xfId="0" applyFont="1" applyFill="1" applyBorder="1" applyAlignment="1" applyProtection="1">
      <alignment horizontal="center"/>
      <protection hidden="1"/>
    </xf>
    <xf numFmtId="0" fontId="13" fillId="6" borderId="31" xfId="0" applyFont="1" applyFill="1" applyBorder="1" applyAlignment="1" applyProtection="1">
      <alignment horizontal="center"/>
      <protection hidden="1"/>
    </xf>
    <xf numFmtId="3" fontId="13" fillId="18" borderId="30" xfId="0" applyNumberFormat="1" applyFont="1" applyFill="1" applyBorder="1" applyAlignment="1" applyProtection="1">
      <alignment horizontal="center"/>
      <protection hidden="1"/>
    </xf>
    <xf numFmtId="0" fontId="13" fillId="0" borderId="18" xfId="0" applyFont="1" applyBorder="1" applyAlignment="1">
      <alignment horizontal="center"/>
    </xf>
    <xf numFmtId="3" fontId="13" fillId="0" borderId="30" xfId="0" applyNumberFormat="1" applyFont="1" applyBorder="1" applyAlignment="1" applyProtection="1">
      <alignment horizontal="center"/>
      <protection hidden="1"/>
    </xf>
    <xf numFmtId="0" fontId="1" fillId="0" borderId="18" xfId="0" applyFont="1" applyBorder="1" applyAlignment="1">
      <alignment horizontal="center"/>
    </xf>
    <xf numFmtId="0" fontId="13" fillId="17" borderId="43" xfId="0" applyFont="1" applyFill="1" applyBorder="1" applyAlignment="1">
      <alignment horizontal="right"/>
    </xf>
    <xf numFmtId="0" fontId="13" fillId="17" borderId="44" xfId="0" applyFont="1" applyFill="1" applyBorder="1" applyAlignment="1">
      <alignment horizontal="right"/>
    </xf>
    <xf numFmtId="0" fontId="13" fillId="17" borderId="45" xfId="0" applyFont="1" applyFill="1" applyBorder="1" applyAlignment="1">
      <alignment horizontal="right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3" fontId="13" fillId="16" borderId="30" xfId="0" applyNumberFormat="1" applyFont="1" applyFill="1" applyBorder="1" applyAlignment="1" applyProtection="1">
      <alignment horizontal="center" vertical="center"/>
      <protection hidden="1"/>
    </xf>
    <xf numFmtId="3" fontId="13" fillId="18" borderId="30" xfId="0" applyNumberFormat="1" applyFont="1" applyFill="1" applyBorder="1" applyAlignment="1" applyProtection="1">
      <alignment horizontal="center" vertical="center"/>
      <protection hidden="1"/>
    </xf>
    <xf numFmtId="0" fontId="13" fillId="7" borderId="49" xfId="0" applyFont="1" applyFill="1" applyBorder="1" applyAlignment="1">
      <alignment horizontal="right"/>
    </xf>
    <xf numFmtId="0" fontId="13" fillId="7" borderId="1" xfId="0" applyFont="1" applyFill="1" applyBorder="1" applyAlignment="1">
      <alignment horizontal="right"/>
    </xf>
    <xf numFmtId="0" fontId="13" fillId="7" borderId="50" xfId="0" applyFont="1" applyFill="1" applyBorder="1" applyAlignment="1">
      <alignment horizontal="right"/>
    </xf>
    <xf numFmtId="0" fontId="13" fillId="2" borderId="51" xfId="0" applyFont="1" applyFill="1" applyBorder="1" applyAlignment="1">
      <alignment horizontal="right" vertical="center" wrapText="1"/>
    </xf>
    <xf numFmtId="0" fontId="13" fillId="2" borderId="31" xfId="0" applyFont="1" applyFill="1" applyBorder="1" applyAlignment="1">
      <alignment horizontal="right" vertical="center" wrapText="1"/>
    </xf>
    <xf numFmtId="0" fontId="13" fillId="2" borderId="52" xfId="0" applyFont="1" applyFill="1" applyBorder="1" applyAlignment="1">
      <alignment horizontal="right" vertical="center" wrapText="1"/>
    </xf>
    <xf numFmtId="0" fontId="13" fillId="4" borderId="51" xfId="0" applyFont="1" applyFill="1" applyBorder="1" applyAlignment="1">
      <alignment horizontal="right" vertical="center"/>
    </xf>
    <xf numFmtId="0" fontId="13" fillId="4" borderId="31" xfId="0" applyFont="1" applyFill="1" applyBorder="1" applyAlignment="1">
      <alignment horizontal="right" vertical="center"/>
    </xf>
    <xf numFmtId="0" fontId="13" fillId="4" borderId="52" xfId="0" applyFon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13" fillId="6" borderId="53" xfId="0" applyFont="1" applyFill="1" applyBorder="1" applyAlignment="1">
      <alignment horizontal="right" vertical="center"/>
    </xf>
    <xf numFmtId="0" fontId="13" fillId="6" borderId="54" xfId="0" applyFont="1" applyFill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3" fontId="13" fillId="4" borderId="30" xfId="0" applyNumberFormat="1" applyFont="1" applyFill="1" applyBorder="1" applyAlignment="1" applyProtection="1">
      <alignment horizontal="center"/>
      <protection hidden="1"/>
    </xf>
    <xf numFmtId="0" fontId="1" fillId="4" borderId="18" xfId="0" applyFont="1" applyFill="1" applyBorder="1" applyAlignment="1">
      <alignment horizontal="center"/>
    </xf>
    <xf numFmtId="3" fontId="13" fillId="2" borderId="30" xfId="0" applyNumberFormat="1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>
      <alignment horizontal="center"/>
    </xf>
    <xf numFmtId="3" fontId="13" fillId="16" borderId="19" xfId="0" applyNumberFormat="1" applyFont="1" applyFill="1" applyBorder="1" applyAlignment="1" applyProtection="1">
      <alignment horizontal="center"/>
      <protection hidden="1"/>
    </xf>
    <xf numFmtId="0" fontId="1" fillId="16" borderId="4" xfId="0" applyFont="1" applyFill="1" applyBorder="1" applyAlignment="1">
      <alignment horizontal="center"/>
    </xf>
    <xf numFmtId="0" fontId="13" fillId="4" borderId="30" xfId="0" applyFont="1" applyFill="1" applyBorder="1" applyAlignment="1" applyProtection="1">
      <alignment horizontal="right" vertical="center"/>
      <protection hidden="1"/>
    </xf>
    <xf numFmtId="0" fontId="0" fillId="0" borderId="31" xfId="0" applyBorder="1" applyAlignment="1">
      <alignment horizontal="right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3" fillId="18" borderId="30" xfId="0" applyFont="1" applyFill="1" applyBorder="1" applyAlignment="1" applyProtection="1">
      <alignment horizontal="center"/>
      <protection hidden="1"/>
    </xf>
    <xf numFmtId="0" fontId="13" fillId="0" borderId="31" xfId="0" applyFont="1" applyBorder="1" applyAlignment="1">
      <alignment horizontal="center"/>
    </xf>
    <xf numFmtId="0" fontId="13" fillId="16" borderId="30" xfId="0" applyFont="1" applyFill="1" applyBorder="1" applyAlignment="1" applyProtection="1">
      <alignment horizontal="right" vertical="center"/>
      <protection hidden="1"/>
    </xf>
    <xf numFmtId="0" fontId="13" fillId="18" borderId="30" xfId="0" applyFont="1" applyFill="1" applyBorder="1" applyAlignment="1" applyProtection="1">
      <alignment horizontal="right" vertical="center"/>
      <protection hidden="1"/>
    </xf>
    <xf numFmtId="3" fontId="13" fillId="0" borderId="30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3" fontId="13" fillId="7" borderId="19" xfId="0" applyNumberFormat="1" applyFont="1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>
      <alignment horizontal="center" vertical="center"/>
    </xf>
    <xf numFmtId="0" fontId="13" fillId="2" borderId="30" xfId="0" applyFont="1" applyFill="1" applyBorder="1" applyAlignment="1" applyProtection="1">
      <alignment horizontal="center"/>
      <protection hidden="1"/>
    </xf>
    <xf numFmtId="0" fontId="13" fillId="2" borderId="31" xfId="0" applyFont="1" applyFill="1" applyBorder="1" applyAlignment="1" applyProtection="1">
      <alignment horizontal="center"/>
      <protection hidden="1"/>
    </xf>
    <xf numFmtId="0" fontId="13" fillId="2" borderId="19" xfId="0" applyFont="1" applyFill="1" applyBorder="1" applyAlignment="1" applyProtection="1">
      <alignment horizontal="right" vertical="center"/>
      <protection hidden="1"/>
    </xf>
    <xf numFmtId="0" fontId="0" fillId="2" borderId="1" xfId="0" applyFill="1" applyBorder="1" applyAlignment="1">
      <alignment horizontal="right" vertical="center"/>
    </xf>
    <xf numFmtId="3" fontId="13" fillId="2" borderId="19" xfId="0" applyNumberFormat="1" applyFont="1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>
      <alignment/>
    </xf>
    <xf numFmtId="0" fontId="13" fillId="7" borderId="19" xfId="0" applyFont="1" applyFill="1" applyBorder="1" applyAlignment="1" applyProtection="1">
      <alignment horizontal="center"/>
      <protection hidden="1"/>
    </xf>
    <xf numFmtId="0" fontId="13" fillId="7" borderId="1" xfId="0" applyFont="1" applyFill="1" applyBorder="1" applyAlignment="1" applyProtection="1">
      <alignment horizontal="center"/>
      <protection hidden="1"/>
    </xf>
    <xf numFmtId="0" fontId="13" fillId="0" borderId="30" xfId="0" applyFont="1" applyBorder="1" applyAlignment="1" applyProtection="1">
      <alignment horizontal="right" vertical="center"/>
      <protection hidden="1"/>
    </xf>
    <xf numFmtId="0" fontId="13" fillId="6" borderId="30" xfId="0" applyFont="1" applyFill="1" applyBorder="1" applyAlignment="1" applyProtection="1">
      <alignment horizontal="right" vertical="center"/>
      <protection hidden="1"/>
    </xf>
    <xf numFmtId="0" fontId="13" fillId="7" borderId="19" xfId="0" applyFont="1" applyFill="1" applyBorder="1" applyAlignment="1" applyProtection="1">
      <alignment horizontal="right" vertical="center"/>
      <protection hidden="1"/>
    </xf>
    <xf numFmtId="0" fontId="0" fillId="7" borderId="1" xfId="0" applyFill="1" applyBorder="1" applyAlignment="1">
      <alignment horizontal="right" vertical="center"/>
    </xf>
    <xf numFmtId="3" fontId="13" fillId="2" borderId="30" xfId="0" applyNumberFormat="1" applyFont="1" applyFill="1" applyBorder="1" applyAlignment="1" applyProtection="1">
      <alignment horizontal="right" vertical="center"/>
      <protection hidden="1"/>
    </xf>
    <xf numFmtId="0" fontId="0" fillId="0" borderId="40" xfId="0" applyBorder="1" applyAlignment="1">
      <alignment/>
    </xf>
    <xf numFmtId="0" fontId="22" fillId="4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DDDDD"/>
      <rgbColor rgb="0000FFFF"/>
      <rgbColor rgb="00800000"/>
      <rgbColor rgb="006ADA6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EF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DDDDD"/>
      <rgbColor rgb="00969696"/>
      <rgbColor rgb="00003366"/>
      <rgbColor rgb="00339966"/>
      <rgbColor rgb="00CEA716"/>
      <rgbColor rgb="00D5A7FF"/>
      <rgbColor rgb="00FEBD82"/>
      <rgbColor rgb="00993366"/>
      <rgbColor rgb="00333399"/>
      <rgbColor rgb="00FCEF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Wildfires Suppressed by BOD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0.496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Charts!$B$37</c:f>
              <c:strCache>
                <c:ptCount val="1"/>
                <c:pt idx="0">
                  <c:v>Person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CC00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Stats!$G$6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1"/>
          <c:order val="1"/>
          <c:tx>
            <c:strRef>
              <c:f>Charts!$C$37</c:f>
              <c:strCache>
                <c:ptCount val="1"/>
                <c:pt idx="0">
                  <c:v>Lightning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0000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0000"/>
                  </a:gs>
                  <a:gs pos="100000">
                    <a:srgbClr val="000000"/>
                  </a:gs>
                </a:gsLst>
                <a:lin ang="0" scaled="1"/>
              </a:gra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Stats!$G$7</c:f>
              <c:numCache>
                <c:ptCount val="1"/>
                <c:pt idx="0">
                  <c:v>48</c:v>
                </c:pt>
              </c:numCache>
            </c:numRef>
          </c:val>
        </c:ser>
        <c:ser>
          <c:idx val="2"/>
          <c:order val="2"/>
          <c:tx>
            <c:strRef>
              <c:f>Charts!$D$37</c:f>
              <c:strCache>
                <c:ptCount val="1"/>
                <c:pt idx="0">
                  <c:v>Combined Total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Stats!$G$8</c:f>
              <c:numCache>
                <c:ptCount val="1"/>
                <c:pt idx="0">
                  <c:v>146</c:v>
                </c:pt>
              </c:numCache>
            </c:numRef>
          </c:val>
        </c:ser>
        <c:overlap val="-40"/>
        <c:gapWidth val="220"/>
        <c:axId val="10371294"/>
        <c:axId val="26232783"/>
      </c:barChart>
      <c:catAx>
        <c:axId val="10371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Fires by Cause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371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75"/>
          <c:y val="0.35275"/>
          <c:w val="0.297"/>
          <c:h val="0.1305"/>
        </c:manualLayout>
      </c:layout>
      <c:overlay val="0"/>
      <c:spPr>
        <a:solidFill>
          <a:srgbClr val="DDDDDD"/>
        </a:solidFill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Total Acres Suppressed by BOD (All Ownership)</a:t>
            </a:r>
          </a:p>
        </c:rich>
      </c:tx>
      <c:layout>
        <c:manualLayout>
          <c:xMode val="factor"/>
          <c:yMode val="factor"/>
          <c:x val="-0.009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3"/>
          <c:w val="0.695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Charts!$B$37</c:f>
              <c:strCache>
                <c:ptCount val="1"/>
                <c:pt idx="0">
                  <c:v>Person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CEA716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CEA716"/>
                  </a:gs>
                  <a:gs pos="100000">
                    <a:srgbClr val="000000"/>
                  </a:gs>
                </a:gsLst>
                <a:lin ang="0" scaled="1"/>
              </a:gra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  <c:strCache/>
            </c:strRef>
          </c:cat>
          <c:val>
            <c:numRef>
              <c:f>Stats!$M$6</c:f>
              <c:numCache>
                <c:ptCount val="1"/>
                <c:pt idx="0">
                  <c:v>17366.849999999995</c:v>
                </c:pt>
              </c:numCache>
            </c:numRef>
          </c:val>
        </c:ser>
        <c:ser>
          <c:idx val="1"/>
          <c:order val="1"/>
          <c:tx>
            <c:strRef>
              <c:f>Charts!$C$37</c:f>
              <c:strCache>
                <c:ptCount val="1"/>
                <c:pt idx="0">
                  <c:v>Lightning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0000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  <c:strCache/>
            </c:strRef>
          </c:cat>
          <c:val>
            <c:numRef>
              <c:f>Stats!$M$7</c:f>
              <c:numCache>
                <c:ptCount val="1"/>
                <c:pt idx="0">
                  <c:v>98558.65000000004</c:v>
                </c:pt>
              </c:numCache>
            </c:numRef>
          </c:val>
        </c:ser>
        <c:ser>
          <c:idx val="2"/>
          <c:order val="2"/>
          <c:tx>
            <c:strRef>
              <c:f>Charts!$D$37</c:f>
              <c:strCache>
                <c:ptCount val="1"/>
                <c:pt idx="0">
                  <c:v>Combined Total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(Charts!$B$37,Charts!$C$37,Charts!$D$37)</c:f>
              <c:strCache/>
            </c:strRef>
          </c:cat>
          <c:val>
            <c:numRef>
              <c:f>Stats!$M$8</c:f>
              <c:numCache>
                <c:ptCount val="1"/>
                <c:pt idx="0">
                  <c:v>115925.50000000006</c:v>
                </c:pt>
              </c:numCache>
            </c:numRef>
          </c:val>
        </c:ser>
        <c:overlap val="-30"/>
        <c:axId val="34768456"/>
        <c:axId val="44480649"/>
      </c:barChart>
      <c:catAx>
        <c:axId val="3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Acres Burned by Cause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68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75"/>
          <c:y val="0.5"/>
          <c:w val="0.282"/>
          <c:h val="0.13775"/>
        </c:manualLayout>
      </c:layout>
      <c:overlay val="0"/>
      <c:spPr>
        <a:solidFill>
          <a:srgbClr val="DDDDDD"/>
        </a:solidFill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Wildfire Acres Suppressed by BOD (by Ownership)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705"/>
          <c:w val="0.73725"/>
          <c:h val="0.85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Charts!$B$39</c:f>
              <c:strCache>
                <c:ptCount val="1"/>
                <c:pt idx="0">
                  <c:v>BLM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99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Stats!$F$36</c:f>
              <c:numCache>
                <c:ptCount val="1"/>
              </c:numCache>
            </c:numRef>
          </c:val>
        </c:ser>
        <c:ser>
          <c:idx val="0"/>
          <c:order val="1"/>
          <c:tx>
            <c:strRef>
              <c:f>Charts!$B$40</c:f>
              <c:strCache>
                <c:ptCount val="1"/>
                <c:pt idx="0">
                  <c:v>USFS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CCFFCC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Charts!$B$41</c:f>
              <c:strCache>
                <c:ptCount val="1"/>
                <c:pt idx="0">
                  <c:v>IDL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99CC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Stats!$G$16</c:f>
              <c:numCache>
                <c:ptCount val="1"/>
                <c:pt idx="0">
                  <c:v>597.1</c:v>
                </c:pt>
              </c:numCache>
            </c:numRef>
          </c:val>
        </c:ser>
        <c:ser>
          <c:idx val="3"/>
          <c:order val="3"/>
          <c:tx>
            <c:strRef>
              <c:f>Charts!$B$42</c:f>
              <c:strCache>
                <c:ptCount val="1"/>
                <c:pt idx="0">
                  <c:v>Private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FF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FFFFFF"/>
                  </a:gs>
                  <a:gs pos="100000">
                    <a:srgbClr val="000000"/>
                  </a:gs>
                </a:gsLst>
                <a:lin ang="0" scaled="1"/>
              </a:gra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Stats!$G$17</c:f>
              <c:numCache>
                <c:ptCount val="1"/>
                <c:pt idx="0">
                  <c:v>2593.35</c:v>
                </c:pt>
              </c:numCache>
            </c:numRef>
          </c:val>
        </c:ser>
        <c:ser>
          <c:idx val="4"/>
          <c:order val="4"/>
          <c:tx>
            <c:strRef>
              <c:f>Charts!$B$43</c:f>
              <c:strCache>
                <c:ptCount val="1"/>
                <c:pt idx="0">
                  <c:v>Other Federal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CC99FF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Stats!$G$18</c:f>
              <c:numCache>
                <c:ptCount val="1"/>
                <c:pt idx="0">
                  <c:v>0.1</c:v>
                </c:pt>
              </c:numCache>
            </c:numRef>
          </c:val>
        </c:ser>
        <c:ser>
          <c:idx val="5"/>
          <c:order val="5"/>
          <c:tx>
            <c:strRef>
              <c:f>Charts!$B$44</c:f>
              <c:strCache>
                <c:ptCount val="1"/>
                <c:pt idx="0">
                  <c:v>All Other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FF8080"/>
                </a:gs>
                <a:gs pos="100000">
                  <a:srgbClr val="00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Stats!$G$19</c:f>
              <c:numCache>
                <c:ptCount val="1"/>
                <c:pt idx="0">
                  <c:v>0</c:v>
                </c:pt>
              </c:numCache>
            </c:numRef>
          </c:val>
        </c:ser>
        <c:overlap val="-40"/>
        <c:gapWidth val="220"/>
        <c:axId val="64781522"/>
        <c:axId val="46162787"/>
      </c:barChart>
      <c:catAx>
        <c:axId val="64781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Acres Burned by Land Ownership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81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75"/>
          <c:y val="0.37625"/>
          <c:w val="0.19075"/>
          <c:h val="0.229"/>
        </c:manualLayout>
      </c:layout>
      <c:overlay val="0"/>
      <c:spPr>
        <a:solidFill>
          <a:srgbClr val="DDDDDD"/>
        </a:solidFill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0</xdr:rowOff>
    </xdr:from>
    <xdr:to>
      <xdr:col>9</xdr:col>
      <xdr:colOff>361950</xdr:colOff>
      <xdr:row>34</xdr:row>
      <xdr:rowOff>66675</xdr:rowOff>
    </xdr:to>
    <xdr:graphicFrame>
      <xdr:nvGraphicFramePr>
        <xdr:cNvPr id="1" name="Chart 12"/>
        <xdr:cNvGraphicFramePr/>
      </xdr:nvGraphicFramePr>
      <xdr:xfrm>
        <a:off x="304800" y="523875"/>
        <a:ext cx="53721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2</xdr:row>
      <xdr:rowOff>0</xdr:rowOff>
    </xdr:from>
    <xdr:to>
      <xdr:col>19</xdr:col>
      <xdr:colOff>323850</xdr:colOff>
      <xdr:row>34</xdr:row>
      <xdr:rowOff>57150</xdr:rowOff>
    </xdr:to>
    <xdr:graphicFrame>
      <xdr:nvGraphicFramePr>
        <xdr:cNvPr id="2" name="Chart 15"/>
        <xdr:cNvGraphicFramePr/>
      </xdr:nvGraphicFramePr>
      <xdr:xfrm>
        <a:off x="6162675" y="523875"/>
        <a:ext cx="5381625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35</xdr:row>
      <xdr:rowOff>152400</xdr:rowOff>
    </xdr:from>
    <xdr:to>
      <xdr:col>14</xdr:col>
      <xdr:colOff>504825</xdr:colOff>
      <xdr:row>68</xdr:row>
      <xdr:rowOff>57150</xdr:rowOff>
    </xdr:to>
    <xdr:graphicFrame>
      <xdr:nvGraphicFramePr>
        <xdr:cNvPr id="3" name="Chart 16"/>
        <xdr:cNvGraphicFramePr/>
      </xdr:nvGraphicFramePr>
      <xdr:xfrm>
        <a:off x="314325" y="6019800"/>
        <a:ext cx="8458200" cy="5410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W1270"/>
  <sheetViews>
    <sheetView showGridLines="0" tabSelected="1" zoomScale="75" zoomScaleNormal="75" workbookViewId="0" topLeftCell="A2">
      <pane xSplit="1800" ySplit="750" topLeftCell="A55" activePane="bottomRight" state="split"/>
      <selection pane="topLeft" activeCell="A2" sqref="A2"/>
      <selection pane="topRight" activeCell="C2" sqref="C2"/>
      <selection pane="bottomLeft" activeCell="A116" sqref="A116:IV116"/>
      <selection pane="bottomRight" activeCell="K61" sqref="K61"/>
    </sheetView>
  </sheetViews>
  <sheetFormatPr defaultColWidth="9.140625" defaultRowHeight="12.75"/>
  <cols>
    <col min="1" max="1" width="7.8515625" style="27" customWidth="1"/>
    <col min="2" max="2" width="10.421875" style="28" customWidth="1"/>
    <col min="3" max="3" width="9.00390625" style="28" customWidth="1"/>
    <col min="4" max="4" width="11.7109375" style="3" customWidth="1"/>
    <col min="5" max="5" width="12.00390625" style="95" customWidth="1"/>
    <col min="6" max="6" width="11.7109375" style="95" customWidth="1"/>
    <col min="7" max="7" width="10.421875" style="56" customWidth="1"/>
    <col min="8" max="8" width="12.421875" style="56" customWidth="1"/>
    <col min="9" max="9" width="28.00390625" style="3" customWidth="1"/>
    <col min="10" max="10" width="19.140625" style="3" customWidth="1"/>
    <col min="11" max="11" width="7.8515625" style="3" customWidth="1"/>
    <col min="12" max="12" width="9.00390625" style="10" customWidth="1"/>
    <col min="13" max="13" width="8.00390625" style="10" bestFit="1" customWidth="1"/>
    <col min="14" max="14" width="7.57421875" style="10" customWidth="1"/>
    <col min="15" max="15" width="8.00390625" style="10" bestFit="1" customWidth="1"/>
    <col min="16" max="16" width="9.28125" style="10" bestFit="1" customWidth="1"/>
    <col min="17" max="18" width="10.140625" style="10" customWidth="1"/>
    <col min="19" max="19" width="8.00390625" style="11" customWidth="1"/>
    <col min="20" max="20" width="10.28125" style="11" customWidth="1"/>
    <col min="21" max="21" width="12.421875" style="130" customWidth="1"/>
    <col min="22" max="22" width="0.2890625" style="10" customWidth="1"/>
    <col min="23" max="23" width="19.140625" style="118" customWidth="1"/>
    <col min="24" max="24" width="10.140625" style="118" customWidth="1"/>
    <col min="25" max="25" width="12.28125" style="118" customWidth="1"/>
    <col min="26" max="26" width="10.28125" style="2" customWidth="1"/>
    <col min="27" max="27" width="10.00390625" style="3" customWidth="1"/>
    <col min="28" max="28" width="10.140625" style="3" customWidth="1"/>
    <col min="29" max="32" width="8.8515625" style="3" customWidth="1"/>
    <col min="33" max="33" width="9.7109375" style="3" customWidth="1"/>
    <col min="34" max="34" width="8.8515625" style="3" customWidth="1"/>
    <col min="35" max="48" width="2.8515625" style="3" bestFit="1" customWidth="1"/>
    <col min="49" max="16384" width="8.8515625" style="3" customWidth="1"/>
  </cols>
  <sheetData>
    <row r="1" spans="1:25" ht="20.25">
      <c r="A1" s="112" t="s">
        <v>79</v>
      </c>
      <c r="B1" s="113"/>
      <c r="C1" s="113"/>
      <c r="D1" s="113"/>
      <c r="E1" s="113"/>
      <c r="F1" s="113"/>
      <c r="G1" s="113"/>
      <c r="H1" s="113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11"/>
      <c r="U1" s="111"/>
      <c r="V1" s="111"/>
      <c r="W1" s="186"/>
      <c r="X1" s="191"/>
      <c r="Y1" s="185"/>
    </row>
    <row r="2" spans="1:29" s="107" customFormat="1" ht="37.5" customHeight="1">
      <c r="A2" s="96" t="s">
        <v>30</v>
      </c>
      <c r="B2" s="97" t="s">
        <v>29</v>
      </c>
      <c r="C2" s="97" t="s">
        <v>31</v>
      </c>
      <c r="D2" s="97" t="s">
        <v>32</v>
      </c>
      <c r="E2" s="98" t="s">
        <v>33</v>
      </c>
      <c r="F2" s="98" t="s">
        <v>34</v>
      </c>
      <c r="G2" s="99" t="s">
        <v>35</v>
      </c>
      <c r="H2" s="99" t="s">
        <v>36</v>
      </c>
      <c r="I2" s="97" t="s">
        <v>37</v>
      </c>
      <c r="J2" s="97" t="s">
        <v>0</v>
      </c>
      <c r="K2" s="97" t="s">
        <v>38</v>
      </c>
      <c r="L2" s="100" t="s">
        <v>39</v>
      </c>
      <c r="M2" s="97" t="s">
        <v>40</v>
      </c>
      <c r="N2" s="101" t="s">
        <v>41</v>
      </c>
      <c r="O2" s="102" t="s">
        <v>42</v>
      </c>
      <c r="P2" s="103" t="s">
        <v>43</v>
      </c>
      <c r="Q2" s="104" t="s">
        <v>56</v>
      </c>
      <c r="R2" s="132" t="s">
        <v>57</v>
      </c>
      <c r="S2" s="105" t="s">
        <v>44</v>
      </c>
      <c r="T2" s="106" t="s">
        <v>45</v>
      </c>
      <c r="U2" s="125" t="s">
        <v>55</v>
      </c>
      <c r="V2" s="187" t="s">
        <v>54</v>
      </c>
      <c r="W2" s="110" t="s">
        <v>49</v>
      </c>
      <c r="X2" s="110" t="s">
        <v>98</v>
      </c>
      <c r="Y2" s="109"/>
      <c r="Z2" s="109"/>
      <c r="AA2" s="109"/>
      <c r="AB2" s="109"/>
      <c r="AC2" s="109"/>
    </row>
    <row r="3" spans="1:48" s="7" customFormat="1" ht="15" customHeight="1">
      <c r="A3" s="38" t="s">
        <v>78</v>
      </c>
      <c r="B3" s="79">
        <v>38718</v>
      </c>
      <c r="C3" s="170"/>
      <c r="D3" s="87"/>
      <c r="E3" s="171"/>
      <c r="F3" s="171"/>
      <c r="G3" s="169"/>
      <c r="H3" s="169"/>
      <c r="I3" s="40" t="s">
        <v>77</v>
      </c>
      <c r="J3" s="87"/>
      <c r="K3" s="87"/>
      <c r="L3" s="88"/>
      <c r="M3" s="88"/>
      <c r="N3" s="89"/>
      <c r="O3" s="89"/>
      <c r="P3" s="89"/>
      <c r="Q3" s="89"/>
      <c r="R3" s="89"/>
      <c r="S3" s="90"/>
      <c r="T3" s="91"/>
      <c r="U3" s="174"/>
      <c r="V3" s="188" t="e">
        <f>DATEDIF(B3,(T3+1),"d")</f>
        <v>#NUM!</v>
      </c>
      <c r="W3" s="175"/>
      <c r="X3" s="175"/>
      <c r="Y3" s="182"/>
      <c r="Z3" s="5"/>
      <c r="AI3" s="7">
        <f>IF(AND($U3="BLM",$K3="L"),1,0)</f>
        <v>0</v>
      </c>
      <c r="AJ3" s="7">
        <f>IF(AND($U3="BLM",$K3="P"),1,0)</f>
        <v>0</v>
      </c>
      <c r="AK3" s="7">
        <f>IF(AND($U3="FS",$K3="L"),1,0)</f>
        <v>0</v>
      </c>
      <c r="AL3" s="7">
        <f>IF(AND($U3="FS",$K3="P"),1,0)</f>
        <v>0</v>
      </c>
      <c r="AM3" s="7">
        <f>IF(AND($U3="STATE",$K3="L"),1,0)</f>
        <v>0</v>
      </c>
      <c r="AN3" s="7">
        <f>IF(AND($U3="STATE",$K3="P"),1,0)</f>
        <v>0</v>
      </c>
      <c r="AO3" s="7">
        <f>IF(AND($U3="PRIVATE",$K3="L"),1,0)</f>
        <v>0</v>
      </c>
      <c r="AP3" s="7">
        <f>IF(AND($U3="PRIVATE",$K3="P"),1,0)</f>
        <v>0</v>
      </c>
      <c r="AQ3" s="7">
        <f>IF(AND($U3="MILITARY",$K3="L"),1,0)</f>
        <v>0</v>
      </c>
      <c r="AR3" s="7">
        <f>IF(AND($U3="MILITARY",$K3="P"),1,0)</f>
        <v>0</v>
      </c>
      <c r="AS3" s="7">
        <f>IF(AND($U3="FWS",$K3="L"),1,0)</f>
        <v>0</v>
      </c>
      <c r="AT3" s="7">
        <f>IF(AND($U3="FWS",$K3="P"),1,0)</f>
        <v>0</v>
      </c>
      <c r="AU3" s="7">
        <f>IF(AND($U3="OTHER",$K3="L"),1,0)</f>
        <v>0</v>
      </c>
      <c r="AV3" s="7">
        <f>IF(AND($U3="OTHER",$K3="P"),1,0)</f>
        <v>0</v>
      </c>
    </row>
    <row r="4" spans="1:48" s="7" customFormat="1" ht="12.75" customHeight="1">
      <c r="A4" s="38" t="s">
        <v>83</v>
      </c>
      <c r="B4" s="80">
        <v>38821</v>
      </c>
      <c r="C4" s="46" t="s">
        <v>84</v>
      </c>
      <c r="D4" s="47" t="s">
        <v>85</v>
      </c>
      <c r="E4" s="92" t="s">
        <v>86</v>
      </c>
      <c r="F4" s="92" t="s">
        <v>87</v>
      </c>
      <c r="G4" s="48">
        <v>553295</v>
      </c>
      <c r="H4" s="48">
        <v>4741490</v>
      </c>
      <c r="I4" s="47" t="s">
        <v>88</v>
      </c>
      <c r="J4" s="47" t="s">
        <v>89</v>
      </c>
      <c r="K4" s="47" t="s">
        <v>90</v>
      </c>
      <c r="L4" s="41">
        <v>3</v>
      </c>
      <c r="M4" s="49">
        <v>2</v>
      </c>
      <c r="N4" s="29"/>
      <c r="O4" s="51">
        <v>1</v>
      </c>
      <c r="P4" s="31"/>
      <c r="Q4" s="37"/>
      <c r="R4" s="133"/>
      <c r="S4" s="54"/>
      <c r="T4" s="131">
        <v>38821</v>
      </c>
      <c r="U4" s="173" t="s">
        <v>11</v>
      </c>
      <c r="V4" s="168"/>
      <c r="W4" s="114" t="s">
        <v>109</v>
      </c>
      <c r="X4" s="114" t="s">
        <v>99</v>
      </c>
      <c r="Y4" s="182"/>
      <c r="Z4" s="5"/>
      <c r="AI4" s="7">
        <f aca="true" t="shared" si="0" ref="AI4:AI74">IF(AND($U4="BLM",$K4="L"),1,0)</f>
        <v>0</v>
      </c>
      <c r="AJ4" s="7">
        <f aca="true" t="shared" si="1" ref="AJ4:AJ74">IF(AND($U4="BLM",$K4="P"),1,0)</f>
        <v>1</v>
      </c>
      <c r="AK4" s="7">
        <f aca="true" t="shared" si="2" ref="AK4:AK74">IF(AND($U4="FS",$K4="L"),1,0)</f>
        <v>0</v>
      </c>
      <c r="AL4" s="7">
        <f aca="true" t="shared" si="3" ref="AL4:AL74">IF(AND($U4="FS",$K4="P"),1,0)</f>
        <v>0</v>
      </c>
      <c r="AM4" s="7">
        <f aca="true" t="shared" si="4" ref="AM4:AM74">IF(AND($U4="STATE",$K4="L"),1,0)</f>
        <v>0</v>
      </c>
      <c r="AN4" s="7">
        <f aca="true" t="shared" si="5" ref="AN4:AN74">IF(AND($U4="STATE",$K4="P"),1,0)</f>
        <v>0</v>
      </c>
      <c r="AO4" s="7">
        <f aca="true" t="shared" si="6" ref="AO4:AO74">IF(AND($U4="PRIVATE",$K4="L"),1,0)</f>
        <v>0</v>
      </c>
      <c r="AP4" s="7">
        <f aca="true" t="shared" si="7" ref="AP4:AP74">IF(AND($U4="PRIVATE",$K4="P"),1,0)</f>
        <v>0</v>
      </c>
      <c r="AQ4" s="7">
        <f aca="true" t="shared" si="8" ref="AQ4:AQ74">IF(AND($U4="MILITARY",$K4="L"),1,0)</f>
        <v>0</v>
      </c>
      <c r="AR4" s="7">
        <f aca="true" t="shared" si="9" ref="AR4:AR74">IF(AND($U4="MILITARY",$K4="P"),1,0)</f>
        <v>0</v>
      </c>
      <c r="AS4" s="7">
        <f aca="true" t="shared" si="10" ref="AS4:AS74">IF(AND($U4="FWS",$K4="L"),1,0)</f>
        <v>0</v>
      </c>
      <c r="AT4" s="7">
        <f aca="true" t="shared" si="11" ref="AT4:AT74">IF(AND($U4="FWS",$K4="P"),1,0)</f>
        <v>0</v>
      </c>
      <c r="AU4" s="7">
        <f aca="true" t="shared" si="12" ref="AU4:AU74">IF(AND($U4="OTHER",$K4="L"),1,0)</f>
        <v>0</v>
      </c>
      <c r="AV4" s="7">
        <f aca="true" t="shared" si="13" ref="AV4:AV74">IF(AND($U4="OTHER",$K4="P"),1,0)</f>
        <v>0</v>
      </c>
    </row>
    <row r="5" spans="1:26" s="7" customFormat="1" ht="12.75" customHeight="1">
      <c r="A5" s="202" t="s">
        <v>78</v>
      </c>
      <c r="B5" s="203">
        <v>38847</v>
      </c>
      <c r="C5" s="204" t="s">
        <v>46</v>
      </c>
      <c r="D5" s="205" t="s">
        <v>494</v>
      </c>
      <c r="E5" s="206"/>
      <c r="F5" s="206"/>
      <c r="G5" s="207"/>
      <c r="H5" s="207"/>
      <c r="I5" s="205" t="s">
        <v>495</v>
      </c>
      <c r="J5" s="205"/>
      <c r="K5" s="205" t="s">
        <v>496</v>
      </c>
      <c r="L5" s="208"/>
      <c r="M5" s="208"/>
      <c r="N5" s="209"/>
      <c r="O5" s="209"/>
      <c r="P5" s="209"/>
      <c r="Q5" s="209"/>
      <c r="R5" s="209"/>
      <c r="S5" s="210"/>
      <c r="T5" s="83"/>
      <c r="U5" s="83"/>
      <c r="V5" s="211"/>
      <c r="W5" s="212"/>
      <c r="X5" s="212"/>
      <c r="Y5" s="182"/>
      <c r="Z5" s="5"/>
    </row>
    <row r="6" spans="1:48" s="7" customFormat="1" ht="12.75" customHeight="1">
      <c r="A6" s="38" t="s">
        <v>91</v>
      </c>
      <c r="B6" s="80">
        <v>38852</v>
      </c>
      <c r="C6" s="46" t="s">
        <v>84</v>
      </c>
      <c r="D6" s="47" t="s">
        <v>92</v>
      </c>
      <c r="E6" s="92" t="s">
        <v>93</v>
      </c>
      <c r="F6" s="92" t="s">
        <v>94</v>
      </c>
      <c r="G6" s="48">
        <v>582801</v>
      </c>
      <c r="H6" s="48">
        <v>4753721</v>
      </c>
      <c r="I6" s="47" t="s">
        <v>95</v>
      </c>
      <c r="J6" s="47" t="s">
        <v>96</v>
      </c>
      <c r="K6" s="47" t="s">
        <v>90</v>
      </c>
      <c r="L6" s="41">
        <v>9</v>
      </c>
      <c r="M6" s="49"/>
      <c r="N6" s="29"/>
      <c r="O6" s="30"/>
      <c r="P6" s="52">
        <v>9</v>
      </c>
      <c r="Q6" s="37"/>
      <c r="R6" s="133"/>
      <c r="S6" s="54"/>
      <c r="T6" s="131">
        <v>38852</v>
      </c>
      <c r="U6" s="173" t="s">
        <v>97</v>
      </c>
      <c r="V6" s="168"/>
      <c r="W6" s="115" t="s">
        <v>108</v>
      </c>
      <c r="X6" s="115" t="s">
        <v>99</v>
      </c>
      <c r="Y6" s="183"/>
      <c r="Z6" s="5"/>
      <c r="AI6" s="7">
        <f t="shared" si="0"/>
        <v>0</v>
      </c>
      <c r="AJ6" s="7">
        <f t="shared" si="1"/>
        <v>0</v>
      </c>
      <c r="AK6" s="7">
        <f t="shared" si="2"/>
        <v>0</v>
      </c>
      <c r="AL6" s="7">
        <f t="shared" si="3"/>
        <v>0</v>
      </c>
      <c r="AM6" s="7">
        <f t="shared" si="4"/>
        <v>0</v>
      </c>
      <c r="AN6" s="7">
        <f t="shared" si="5"/>
        <v>0</v>
      </c>
      <c r="AO6" s="7">
        <f t="shared" si="6"/>
        <v>0</v>
      </c>
      <c r="AP6" s="7">
        <f t="shared" si="7"/>
        <v>1</v>
      </c>
      <c r="AQ6" s="7">
        <f t="shared" si="8"/>
        <v>0</v>
      </c>
      <c r="AR6" s="7">
        <f t="shared" si="9"/>
        <v>0</v>
      </c>
      <c r="AS6" s="7">
        <f t="shared" si="10"/>
        <v>0</v>
      </c>
      <c r="AT6" s="7">
        <f t="shared" si="11"/>
        <v>0</v>
      </c>
      <c r="AU6" s="7">
        <f t="shared" si="12"/>
        <v>0</v>
      </c>
      <c r="AV6" s="7">
        <f t="shared" si="13"/>
        <v>0</v>
      </c>
    </row>
    <row r="7" spans="1:26" s="7" customFormat="1" ht="12.75" customHeight="1">
      <c r="A7" s="202" t="s">
        <v>78</v>
      </c>
      <c r="B7" s="203">
        <v>38856</v>
      </c>
      <c r="C7" s="204" t="s">
        <v>46</v>
      </c>
      <c r="D7" s="205"/>
      <c r="E7" s="206"/>
      <c r="F7" s="206"/>
      <c r="G7" s="207"/>
      <c r="H7" s="207"/>
      <c r="I7" s="205" t="s">
        <v>497</v>
      </c>
      <c r="J7" s="205"/>
      <c r="K7" s="205" t="s">
        <v>496</v>
      </c>
      <c r="L7" s="208"/>
      <c r="M7" s="208"/>
      <c r="N7" s="209"/>
      <c r="O7" s="209"/>
      <c r="P7" s="208"/>
      <c r="Q7" s="209"/>
      <c r="R7" s="209"/>
      <c r="S7" s="210"/>
      <c r="T7" s="83"/>
      <c r="U7" s="83"/>
      <c r="V7" s="211"/>
      <c r="W7" s="213"/>
      <c r="X7" s="213"/>
      <c r="Y7" s="183"/>
      <c r="Z7" s="5"/>
    </row>
    <row r="8" spans="1:48" s="7" customFormat="1" ht="12.75" customHeight="1">
      <c r="A8" s="38" t="s">
        <v>100</v>
      </c>
      <c r="B8" s="80">
        <v>38861</v>
      </c>
      <c r="C8" s="46" t="s">
        <v>101</v>
      </c>
      <c r="D8" s="47" t="s">
        <v>102</v>
      </c>
      <c r="E8" s="92" t="s">
        <v>103</v>
      </c>
      <c r="F8" s="92" t="s">
        <v>104</v>
      </c>
      <c r="G8" s="48">
        <v>622547</v>
      </c>
      <c r="H8" s="48">
        <v>4758524</v>
      </c>
      <c r="I8" s="47" t="s">
        <v>105</v>
      </c>
      <c r="J8" s="47" t="s">
        <v>106</v>
      </c>
      <c r="K8" s="47" t="s">
        <v>90</v>
      </c>
      <c r="L8" s="41">
        <v>1</v>
      </c>
      <c r="M8" s="49">
        <v>1</v>
      </c>
      <c r="N8" s="50"/>
      <c r="O8" s="51"/>
      <c r="P8" s="52"/>
      <c r="Q8" s="53"/>
      <c r="R8" s="134"/>
      <c r="S8" s="54"/>
      <c r="T8" s="131">
        <v>38861</v>
      </c>
      <c r="U8" s="173" t="s">
        <v>11</v>
      </c>
      <c r="V8" s="168"/>
      <c r="W8" s="115" t="s">
        <v>107</v>
      </c>
      <c r="X8" s="115" t="s">
        <v>99</v>
      </c>
      <c r="Y8" s="183"/>
      <c r="Z8" s="65"/>
      <c r="AA8" s="65" t="s">
        <v>20</v>
      </c>
      <c r="AB8" s="65" t="s">
        <v>21</v>
      </c>
      <c r="AC8" s="65" t="s">
        <v>22</v>
      </c>
      <c r="AD8" s="66" t="s">
        <v>23</v>
      </c>
      <c r="AI8" s="7">
        <f t="shared" si="0"/>
        <v>0</v>
      </c>
      <c r="AJ8" s="7">
        <f t="shared" si="1"/>
        <v>1</v>
      </c>
      <c r="AK8" s="7">
        <f t="shared" si="2"/>
        <v>0</v>
      </c>
      <c r="AL8" s="7">
        <f t="shared" si="3"/>
        <v>0</v>
      </c>
      <c r="AM8" s="7">
        <f t="shared" si="4"/>
        <v>0</v>
      </c>
      <c r="AN8" s="7">
        <f t="shared" si="5"/>
        <v>0</v>
      </c>
      <c r="AO8" s="7">
        <f t="shared" si="6"/>
        <v>0</v>
      </c>
      <c r="AP8" s="7">
        <f t="shared" si="7"/>
        <v>0</v>
      </c>
      <c r="AQ8" s="7">
        <f t="shared" si="8"/>
        <v>0</v>
      </c>
      <c r="AR8" s="7">
        <f t="shared" si="9"/>
        <v>0</v>
      </c>
      <c r="AS8" s="7">
        <f t="shared" si="10"/>
        <v>0</v>
      </c>
      <c r="AT8" s="7">
        <f t="shared" si="11"/>
        <v>0</v>
      </c>
      <c r="AU8" s="7">
        <f t="shared" si="12"/>
        <v>0</v>
      </c>
      <c r="AV8" s="7">
        <f t="shared" si="13"/>
        <v>0</v>
      </c>
    </row>
    <row r="9" spans="1:48" s="7" customFormat="1" ht="12.75" customHeight="1">
      <c r="A9" s="38" t="s">
        <v>110</v>
      </c>
      <c r="B9" s="80">
        <v>38868</v>
      </c>
      <c r="C9" s="46" t="s">
        <v>101</v>
      </c>
      <c r="D9" s="47" t="s">
        <v>856</v>
      </c>
      <c r="E9" s="92" t="s">
        <v>170</v>
      </c>
      <c r="F9" s="92" t="s">
        <v>857</v>
      </c>
      <c r="G9" s="48">
        <v>578172</v>
      </c>
      <c r="H9" s="48">
        <v>4811743</v>
      </c>
      <c r="I9" s="47" t="s">
        <v>112</v>
      </c>
      <c r="J9" s="47" t="s">
        <v>113</v>
      </c>
      <c r="K9" s="47" t="s">
        <v>275</v>
      </c>
      <c r="L9" s="41">
        <v>85</v>
      </c>
      <c r="M9" s="49"/>
      <c r="N9" s="50"/>
      <c r="O9" s="51"/>
      <c r="P9" s="52">
        <v>85</v>
      </c>
      <c r="Q9" s="53"/>
      <c r="R9" s="134"/>
      <c r="S9" s="54"/>
      <c r="T9" s="131">
        <v>38868</v>
      </c>
      <c r="U9" s="173" t="s">
        <v>97</v>
      </c>
      <c r="V9" s="168"/>
      <c r="W9" s="116" t="s">
        <v>114</v>
      </c>
      <c r="X9" s="116" t="s">
        <v>99</v>
      </c>
      <c r="Y9" s="184"/>
      <c r="Z9" s="66" t="s">
        <v>19</v>
      </c>
      <c r="AA9" s="66">
        <f>COUNTIF(K3:K10,"P")</f>
        <v>4</v>
      </c>
      <c r="AB9" s="66">
        <f>COUNTIF(K3:K10,"L")</f>
        <v>1</v>
      </c>
      <c r="AC9" s="65">
        <f>SUM(M3:M10)</f>
        <v>6</v>
      </c>
      <c r="AD9" s="67">
        <f>SUM(L10-M10)</f>
        <v>0</v>
      </c>
      <c r="AI9" s="7">
        <f t="shared" si="0"/>
        <v>0</v>
      </c>
      <c r="AJ9" s="7">
        <f t="shared" si="1"/>
        <v>0</v>
      </c>
      <c r="AK9" s="7">
        <f t="shared" si="2"/>
        <v>0</v>
      </c>
      <c r="AL9" s="7">
        <f t="shared" si="3"/>
        <v>0</v>
      </c>
      <c r="AM9" s="7">
        <f t="shared" si="4"/>
        <v>0</v>
      </c>
      <c r="AN9" s="7">
        <f t="shared" si="5"/>
        <v>0</v>
      </c>
      <c r="AO9" s="7">
        <f t="shared" si="6"/>
        <v>1</v>
      </c>
      <c r="AP9" s="7">
        <f t="shared" si="7"/>
        <v>0</v>
      </c>
      <c r="AQ9" s="7">
        <f t="shared" si="8"/>
        <v>0</v>
      </c>
      <c r="AR9" s="7">
        <f t="shared" si="9"/>
        <v>0</v>
      </c>
      <c r="AS9" s="7">
        <f t="shared" si="10"/>
        <v>0</v>
      </c>
      <c r="AT9" s="7">
        <f t="shared" si="11"/>
        <v>0</v>
      </c>
      <c r="AU9" s="7">
        <f t="shared" si="12"/>
        <v>0</v>
      </c>
      <c r="AV9" s="7">
        <f t="shared" si="13"/>
        <v>0</v>
      </c>
    </row>
    <row r="10" spans="1:48" s="7" customFormat="1" ht="12.75" customHeight="1">
      <c r="A10" s="38" t="s">
        <v>115</v>
      </c>
      <c r="B10" s="80">
        <v>38868</v>
      </c>
      <c r="C10" s="46" t="s">
        <v>101</v>
      </c>
      <c r="D10" s="47" t="s">
        <v>116</v>
      </c>
      <c r="E10" s="92" t="s">
        <v>117</v>
      </c>
      <c r="F10" s="92" t="s">
        <v>118</v>
      </c>
      <c r="G10" s="48">
        <v>601726</v>
      </c>
      <c r="H10" s="48">
        <v>4754086</v>
      </c>
      <c r="I10" s="47" t="s">
        <v>119</v>
      </c>
      <c r="J10" s="47" t="s">
        <v>120</v>
      </c>
      <c r="K10" s="47" t="s">
        <v>90</v>
      </c>
      <c r="L10" s="41">
        <v>3</v>
      </c>
      <c r="M10" s="49">
        <v>3</v>
      </c>
      <c r="N10" s="50"/>
      <c r="O10" s="51"/>
      <c r="P10" s="52"/>
      <c r="Q10" s="53"/>
      <c r="R10" s="134"/>
      <c r="S10" s="54"/>
      <c r="T10" s="131">
        <v>38868</v>
      </c>
      <c r="U10" s="173" t="s">
        <v>11</v>
      </c>
      <c r="V10" s="168"/>
      <c r="W10" s="116" t="s">
        <v>121</v>
      </c>
      <c r="X10" s="116" t="s">
        <v>99</v>
      </c>
      <c r="Y10" s="184"/>
      <c r="Z10" s="5"/>
      <c r="AA10" s="5"/>
      <c r="AB10" s="5"/>
      <c r="AC10" s="5"/>
      <c r="AI10" s="7">
        <f t="shared" si="0"/>
        <v>0</v>
      </c>
      <c r="AJ10" s="7">
        <f t="shared" si="1"/>
        <v>1</v>
      </c>
      <c r="AK10" s="7">
        <f t="shared" si="2"/>
        <v>0</v>
      </c>
      <c r="AL10" s="7">
        <f t="shared" si="3"/>
        <v>0</v>
      </c>
      <c r="AM10" s="7">
        <f t="shared" si="4"/>
        <v>0</v>
      </c>
      <c r="AN10" s="7">
        <f t="shared" si="5"/>
        <v>0</v>
      </c>
      <c r="AO10" s="7">
        <f t="shared" si="6"/>
        <v>0</v>
      </c>
      <c r="AP10" s="7">
        <f t="shared" si="7"/>
        <v>0</v>
      </c>
      <c r="AQ10" s="7">
        <f t="shared" si="8"/>
        <v>0</v>
      </c>
      <c r="AR10" s="7">
        <f t="shared" si="9"/>
        <v>0</v>
      </c>
      <c r="AS10" s="7">
        <f t="shared" si="10"/>
        <v>0</v>
      </c>
      <c r="AT10" s="7">
        <f t="shared" si="11"/>
        <v>0</v>
      </c>
      <c r="AU10" s="7">
        <f t="shared" si="12"/>
        <v>0</v>
      </c>
      <c r="AV10" s="7">
        <f t="shared" si="13"/>
        <v>0</v>
      </c>
    </row>
    <row r="11" spans="1:48" s="7" customFormat="1" ht="12.75" customHeight="1">
      <c r="A11" s="38" t="s">
        <v>122</v>
      </c>
      <c r="B11" s="80">
        <v>38868</v>
      </c>
      <c r="C11" s="46" t="s">
        <v>101</v>
      </c>
      <c r="D11" s="47" t="s">
        <v>123</v>
      </c>
      <c r="E11" s="92" t="s">
        <v>124</v>
      </c>
      <c r="F11" s="92" t="s">
        <v>125</v>
      </c>
      <c r="G11" s="48">
        <v>625503</v>
      </c>
      <c r="H11" s="48">
        <v>4757362</v>
      </c>
      <c r="I11" s="47" t="s">
        <v>126</v>
      </c>
      <c r="J11" s="47" t="s">
        <v>127</v>
      </c>
      <c r="K11" s="47" t="s">
        <v>90</v>
      </c>
      <c r="L11" s="41">
        <v>2</v>
      </c>
      <c r="M11" s="49"/>
      <c r="N11" s="50"/>
      <c r="O11" s="51"/>
      <c r="P11" s="52">
        <v>2</v>
      </c>
      <c r="Q11" s="53"/>
      <c r="R11" s="134"/>
      <c r="S11" s="54"/>
      <c r="T11" s="131">
        <v>38868</v>
      </c>
      <c r="U11" s="173" t="s">
        <v>97</v>
      </c>
      <c r="V11" s="168"/>
      <c r="W11" s="116" t="s">
        <v>128</v>
      </c>
      <c r="X11" s="116" t="s">
        <v>99</v>
      </c>
      <c r="Y11" s="184"/>
      <c r="Z11" s="5"/>
      <c r="AA11" s="5"/>
      <c r="AB11" s="5"/>
      <c r="AC11" s="5"/>
      <c r="AI11" s="7">
        <f t="shared" si="0"/>
        <v>0</v>
      </c>
      <c r="AJ11" s="7">
        <f t="shared" si="1"/>
        <v>0</v>
      </c>
      <c r="AK11" s="7">
        <f t="shared" si="2"/>
        <v>0</v>
      </c>
      <c r="AL11" s="7">
        <f t="shared" si="3"/>
        <v>0</v>
      </c>
      <c r="AM11" s="7">
        <f t="shared" si="4"/>
        <v>0</v>
      </c>
      <c r="AN11" s="7">
        <f t="shared" si="5"/>
        <v>0</v>
      </c>
      <c r="AO11" s="7">
        <f t="shared" si="6"/>
        <v>0</v>
      </c>
      <c r="AP11" s="7">
        <f t="shared" si="7"/>
        <v>1</v>
      </c>
      <c r="AQ11" s="7">
        <f t="shared" si="8"/>
        <v>0</v>
      </c>
      <c r="AR11" s="7">
        <f t="shared" si="9"/>
        <v>0</v>
      </c>
      <c r="AS11" s="7">
        <f t="shared" si="10"/>
        <v>0</v>
      </c>
      <c r="AT11" s="7">
        <f t="shared" si="11"/>
        <v>0</v>
      </c>
      <c r="AU11" s="7">
        <f t="shared" si="12"/>
        <v>0</v>
      </c>
      <c r="AV11" s="7">
        <f t="shared" si="13"/>
        <v>0</v>
      </c>
    </row>
    <row r="12" spans="1:48" s="7" customFormat="1" ht="12.75" customHeight="1">
      <c r="A12" s="38" t="s">
        <v>129</v>
      </c>
      <c r="B12" s="80">
        <v>38869</v>
      </c>
      <c r="C12" s="46" t="s">
        <v>101</v>
      </c>
      <c r="D12" s="47" t="s">
        <v>130</v>
      </c>
      <c r="E12" s="92" t="s">
        <v>131</v>
      </c>
      <c r="F12" s="92" t="s">
        <v>132</v>
      </c>
      <c r="G12" s="48">
        <v>594937</v>
      </c>
      <c r="H12" s="48">
        <v>4787985</v>
      </c>
      <c r="I12" s="47" t="s">
        <v>133</v>
      </c>
      <c r="J12" s="47" t="s">
        <v>127</v>
      </c>
      <c r="K12" s="47" t="s">
        <v>90</v>
      </c>
      <c r="L12" s="41">
        <v>8</v>
      </c>
      <c r="M12" s="49"/>
      <c r="N12" s="50"/>
      <c r="O12" s="51"/>
      <c r="P12" s="52">
        <v>8</v>
      </c>
      <c r="Q12" s="53"/>
      <c r="R12" s="134"/>
      <c r="S12" s="54"/>
      <c r="T12" s="131">
        <v>38869</v>
      </c>
      <c r="U12" s="173" t="s">
        <v>97</v>
      </c>
      <c r="V12" s="168"/>
      <c r="W12" s="116" t="s">
        <v>134</v>
      </c>
      <c r="X12" s="116" t="s">
        <v>99</v>
      </c>
      <c r="Y12" s="184"/>
      <c r="Z12" s="5"/>
      <c r="AA12" s="5"/>
      <c r="AB12" s="5"/>
      <c r="AC12" s="5"/>
      <c r="AI12" s="7">
        <f t="shared" si="0"/>
        <v>0</v>
      </c>
      <c r="AJ12" s="7">
        <f t="shared" si="1"/>
        <v>0</v>
      </c>
      <c r="AK12" s="7">
        <f t="shared" si="2"/>
        <v>0</v>
      </c>
      <c r="AL12" s="7">
        <f t="shared" si="3"/>
        <v>0</v>
      </c>
      <c r="AM12" s="7">
        <f t="shared" si="4"/>
        <v>0</v>
      </c>
      <c r="AN12" s="7">
        <f t="shared" si="5"/>
        <v>0</v>
      </c>
      <c r="AO12" s="7">
        <f t="shared" si="6"/>
        <v>0</v>
      </c>
      <c r="AP12" s="7">
        <f t="shared" si="7"/>
        <v>1</v>
      </c>
      <c r="AQ12" s="7">
        <f t="shared" si="8"/>
        <v>0</v>
      </c>
      <c r="AR12" s="7">
        <f t="shared" si="9"/>
        <v>0</v>
      </c>
      <c r="AS12" s="7">
        <f t="shared" si="10"/>
        <v>0</v>
      </c>
      <c r="AT12" s="7">
        <f t="shared" si="11"/>
        <v>0</v>
      </c>
      <c r="AU12" s="7">
        <f t="shared" si="12"/>
        <v>0</v>
      </c>
      <c r="AV12" s="7">
        <f t="shared" si="13"/>
        <v>0</v>
      </c>
    </row>
    <row r="13" spans="1:48" s="7" customFormat="1" ht="12.75" customHeight="1">
      <c r="A13" s="38" t="s">
        <v>135</v>
      </c>
      <c r="B13" s="80">
        <v>38873</v>
      </c>
      <c r="C13" s="46" t="s">
        <v>84</v>
      </c>
      <c r="D13" s="47" t="s">
        <v>136</v>
      </c>
      <c r="E13" s="92" t="s">
        <v>137</v>
      </c>
      <c r="F13" s="92" t="s">
        <v>138</v>
      </c>
      <c r="G13" s="48">
        <v>590458</v>
      </c>
      <c r="H13" s="48">
        <v>4751058</v>
      </c>
      <c r="I13" s="47" t="s">
        <v>139</v>
      </c>
      <c r="J13" s="47" t="s">
        <v>140</v>
      </c>
      <c r="K13" s="47" t="s">
        <v>90</v>
      </c>
      <c r="L13" s="41">
        <v>5</v>
      </c>
      <c r="M13" s="49">
        <v>5</v>
      </c>
      <c r="N13" s="50"/>
      <c r="O13" s="51"/>
      <c r="P13" s="52"/>
      <c r="Q13" s="53"/>
      <c r="R13" s="134"/>
      <c r="S13" s="54"/>
      <c r="T13" s="131">
        <v>38873</v>
      </c>
      <c r="U13" s="173" t="s">
        <v>11</v>
      </c>
      <c r="V13" s="168"/>
      <c r="W13" s="116" t="s">
        <v>141</v>
      </c>
      <c r="X13" s="116" t="s">
        <v>99</v>
      </c>
      <c r="Y13" s="184"/>
      <c r="Z13" s="5"/>
      <c r="AA13" s="5"/>
      <c r="AB13" s="5"/>
      <c r="AC13" s="5"/>
      <c r="AI13" s="7">
        <f t="shared" si="0"/>
        <v>0</v>
      </c>
      <c r="AJ13" s="7">
        <f t="shared" si="1"/>
        <v>1</v>
      </c>
      <c r="AK13" s="7">
        <f t="shared" si="2"/>
        <v>0</v>
      </c>
      <c r="AL13" s="7">
        <f t="shared" si="3"/>
        <v>0</v>
      </c>
      <c r="AM13" s="7">
        <f t="shared" si="4"/>
        <v>0</v>
      </c>
      <c r="AN13" s="7">
        <f t="shared" si="5"/>
        <v>0</v>
      </c>
      <c r="AO13" s="7">
        <f t="shared" si="6"/>
        <v>0</v>
      </c>
      <c r="AP13" s="7">
        <f t="shared" si="7"/>
        <v>0</v>
      </c>
      <c r="AQ13" s="7">
        <f t="shared" si="8"/>
        <v>0</v>
      </c>
      <c r="AR13" s="7">
        <f t="shared" si="9"/>
        <v>0</v>
      </c>
      <c r="AS13" s="7">
        <f t="shared" si="10"/>
        <v>0</v>
      </c>
      <c r="AT13" s="7">
        <f t="shared" si="11"/>
        <v>0</v>
      </c>
      <c r="AU13" s="7">
        <f t="shared" si="12"/>
        <v>0</v>
      </c>
      <c r="AV13" s="7">
        <f t="shared" si="13"/>
        <v>0</v>
      </c>
    </row>
    <row r="14" spans="1:48" s="7" customFormat="1" ht="12.75" customHeight="1">
      <c r="A14" s="38" t="s">
        <v>142</v>
      </c>
      <c r="B14" s="80">
        <v>38873</v>
      </c>
      <c r="C14" s="46" t="s">
        <v>101</v>
      </c>
      <c r="D14" s="47" t="s">
        <v>143</v>
      </c>
      <c r="E14" s="92" t="s">
        <v>144</v>
      </c>
      <c r="F14" s="92" t="s">
        <v>145</v>
      </c>
      <c r="G14" s="48">
        <v>599725</v>
      </c>
      <c r="H14" s="48">
        <v>4771330</v>
      </c>
      <c r="I14" s="47">
        <v>36</v>
      </c>
      <c r="J14" s="47" t="s">
        <v>146</v>
      </c>
      <c r="K14" s="47" t="s">
        <v>90</v>
      </c>
      <c r="L14" s="41">
        <v>36</v>
      </c>
      <c r="M14" s="49"/>
      <c r="N14" s="50"/>
      <c r="O14" s="51"/>
      <c r="P14" s="52">
        <v>36</v>
      </c>
      <c r="Q14" s="53"/>
      <c r="R14" s="134"/>
      <c r="S14" s="54"/>
      <c r="T14" s="131">
        <v>38873</v>
      </c>
      <c r="U14" s="173" t="s">
        <v>97</v>
      </c>
      <c r="V14" s="168"/>
      <c r="W14" s="116" t="s">
        <v>147</v>
      </c>
      <c r="X14" s="116" t="s">
        <v>99</v>
      </c>
      <c r="Y14" s="184"/>
      <c r="Z14" s="5"/>
      <c r="AA14" s="5"/>
      <c r="AB14" s="5"/>
      <c r="AC14" s="5"/>
      <c r="AI14" s="7">
        <f t="shared" si="0"/>
        <v>0</v>
      </c>
      <c r="AJ14" s="7">
        <f t="shared" si="1"/>
        <v>0</v>
      </c>
      <c r="AK14" s="7">
        <f t="shared" si="2"/>
        <v>0</v>
      </c>
      <c r="AL14" s="7">
        <f t="shared" si="3"/>
        <v>0</v>
      </c>
      <c r="AM14" s="7">
        <f t="shared" si="4"/>
        <v>0</v>
      </c>
      <c r="AN14" s="7">
        <f t="shared" si="5"/>
        <v>0</v>
      </c>
      <c r="AO14" s="7">
        <f t="shared" si="6"/>
        <v>0</v>
      </c>
      <c r="AP14" s="7">
        <f t="shared" si="7"/>
        <v>1</v>
      </c>
      <c r="AQ14" s="7">
        <f t="shared" si="8"/>
        <v>0</v>
      </c>
      <c r="AR14" s="7">
        <f t="shared" si="9"/>
        <v>0</v>
      </c>
      <c r="AS14" s="7">
        <f t="shared" si="10"/>
        <v>0</v>
      </c>
      <c r="AT14" s="7">
        <f t="shared" si="11"/>
        <v>0</v>
      </c>
      <c r="AU14" s="7">
        <f t="shared" si="12"/>
        <v>0</v>
      </c>
      <c r="AV14" s="7">
        <f t="shared" si="13"/>
        <v>0</v>
      </c>
    </row>
    <row r="15" spans="1:48" s="7" customFormat="1" ht="12.75" customHeight="1">
      <c r="A15" s="38" t="s">
        <v>148</v>
      </c>
      <c r="B15" s="80">
        <v>38874</v>
      </c>
      <c r="C15" s="46" t="s">
        <v>149</v>
      </c>
      <c r="D15" s="47" t="s">
        <v>150</v>
      </c>
      <c r="E15" s="92" t="s">
        <v>151</v>
      </c>
      <c r="F15" s="92" t="s">
        <v>152</v>
      </c>
      <c r="G15" s="48">
        <v>592633</v>
      </c>
      <c r="H15" s="48">
        <v>4757138</v>
      </c>
      <c r="I15" s="47" t="s">
        <v>153</v>
      </c>
      <c r="J15" s="47" t="s">
        <v>96</v>
      </c>
      <c r="K15" s="47" t="s">
        <v>90</v>
      </c>
      <c r="L15" s="41">
        <v>833</v>
      </c>
      <c r="M15" s="49">
        <v>830</v>
      </c>
      <c r="N15" s="50"/>
      <c r="O15" s="51"/>
      <c r="P15" s="52">
        <v>3</v>
      </c>
      <c r="Q15" s="53"/>
      <c r="R15" s="134"/>
      <c r="S15" s="54"/>
      <c r="T15" s="131">
        <v>38874</v>
      </c>
      <c r="U15" s="173" t="s">
        <v>11</v>
      </c>
      <c r="V15" s="168"/>
      <c r="W15" s="116" t="s">
        <v>154</v>
      </c>
      <c r="X15" s="116" t="s">
        <v>99</v>
      </c>
      <c r="Y15" s="184"/>
      <c r="Z15" s="5"/>
      <c r="AA15" s="5"/>
      <c r="AB15" s="5"/>
      <c r="AC15" s="5"/>
      <c r="AI15" s="7">
        <f t="shared" si="0"/>
        <v>0</v>
      </c>
      <c r="AJ15" s="7">
        <f t="shared" si="1"/>
        <v>1</v>
      </c>
      <c r="AK15" s="7">
        <f t="shared" si="2"/>
        <v>0</v>
      </c>
      <c r="AL15" s="7">
        <f t="shared" si="3"/>
        <v>0</v>
      </c>
      <c r="AM15" s="7">
        <f t="shared" si="4"/>
        <v>0</v>
      </c>
      <c r="AN15" s="7">
        <f t="shared" si="5"/>
        <v>0</v>
      </c>
      <c r="AO15" s="7">
        <f t="shared" si="6"/>
        <v>0</v>
      </c>
      <c r="AP15" s="7">
        <f t="shared" si="7"/>
        <v>0</v>
      </c>
      <c r="AQ15" s="7">
        <f t="shared" si="8"/>
        <v>0</v>
      </c>
      <c r="AR15" s="7">
        <f t="shared" si="9"/>
        <v>0</v>
      </c>
      <c r="AS15" s="7">
        <f t="shared" si="10"/>
        <v>0</v>
      </c>
      <c r="AT15" s="7">
        <f t="shared" si="11"/>
        <v>0</v>
      </c>
      <c r="AU15" s="7">
        <f t="shared" si="12"/>
        <v>0</v>
      </c>
      <c r="AV15" s="7">
        <f t="shared" si="13"/>
        <v>0</v>
      </c>
    </row>
    <row r="16" spans="1:48" s="7" customFormat="1" ht="12.75" customHeight="1">
      <c r="A16" s="193" t="s">
        <v>155</v>
      </c>
      <c r="B16" s="194">
        <v>38875</v>
      </c>
      <c r="C16" s="62" t="s">
        <v>46</v>
      </c>
      <c r="D16" s="195" t="s">
        <v>156</v>
      </c>
      <c r="E16" s="196"/>
      <c r="F16" s="196"/>
      <c r="G16" s="197"/>
      <c r="H16" s="197"/>
      <c r="I16" s="195" t="s">
        <v>157</v>
      </c>
      <c r="J16" s="195" t="s">
        <v>160</v>
      </c>
      <c r="K16" s="195" t="s">
        <v>269</v>
      </c>
      <c r="L16" s="41"/>
      <c r="M16" s="41"/>
      <c r="N16" s="41"/>
      <c r="O16" s="41"/>
      <c r="P16" s="41"/>
      <c r="Q16" s="41"/>
      <c r="R16" s="41"/>
      <c r="S16" s="198"/>
      <c r="T16" s="199"/>
      <c r="U16" s="199"/>
      <c r="V16" s="200"/>
      <c r="W16" s="201" t="s">
        <v>158</v>
      </c>
      <c r="X16" s="201" t="s">
        <v>159</v>
      </c>
      <c r="Y16" s="184"/>
      <c r="Z16" s="5"/>
      <c r="AA16" s="5"/>
      <c r="AB16" s="5"/>
      <c r="AC16" s="5"/>
      <c r="AI16" s="7">
        <f t="shared" si="0"/>
        <v>0</v>
      </c>
      <c r="AJ16" s="7">
        <f t="shared" si="1"/>
        <v>0</v>
      </c>
      <c r="AK16" s="7">
        <f t="shared" si="2"/>
        <v>0</v>
      </c>
      <c r="AL16" s="7">
        <f t="shared" si="3"/>
        <v>0</v>
      </c>
      <c r="AM16" s="7">
        <f t="shared" si="4"/>
        <v>0</v>
      </c>
      <c r="AN16" s="7">
        <f t="shared" si="5"/>
        <v>0</v>
      </c>
      <c r="AO16" s="7">
        <f t="shared" si="6"/>
        <v>0</v>
      </c>
      <c r="AP16" s="7">
        <f t="shared" si="7"/>
        <v>0</v>
      </c>
      <c r="AQ16" s="7">
        <f t="shared" si="8"/>
        <v>0</v>
      </c>
      <c r="AR16" s="7">
        <f t="shared" si="9"/>
        <v>0</v>
      </c>
      <c r="AS16" s="7">
        <f t="shared" si="10"/>
        <v>0</v>
      </c>
      <c r="AT16" s="7">
        <f t="shared" si="11"/>
        <v>0</v>
      </c>
      <c r="AU16" s="7">
        <f t="shared" si="12"/>
        <v>0</v>
      </c>
      <c r="AV16" s="7">
        <f t="shared" si="13"/>
        <v>0</v>
      </c>
    </row>
    <row r="17" spans="1:48" s="7" customFormat="1" ht="12.75" customHeight="1">
      <c r="A17" s="38" t="s">
        <v>161</v>
      </c>
      <c r="B17" s="80">
        <v>38875</v>
      </c>
      <c r="C17" s="46" t="s">
        <v>149</v>
      </c>
      <c r="D17" s="47" t="s">
        <v>162</v>
      </c>
      <c r="E17" s="92" t="s">
        <v>163</v>
      </c>
      <c r="F17" s="92" t="s">
        <v>164</v>
      </c>
      <c r="G17" s="48">
        <v>615741</v>
      </c>
      <c r="H17" s="48">
        <v>4760877</v>
      </c>
      <c r="I17" s="47" t="s">
        <v>165</v>
      </c>
      <c r="J17" s="47" t="s">
        <v>113</v>
      </c>
      <c r="K17" s="47" t="s">
        <v>90</v>
      </c>
      <c r="L17" s="41">
        <v>8</v>
      </c>
      <c r="M17" s="49">
        <v>8</v>
      </c>
      <c r="N17" s="50"/>
      <c r="O17" s="51"/>
      <c r="P17" s="52"/>
      <c r="Q17" s="53"/>
      <c r="R17" s="134"/>
      <c r="S17" s="54"/>
      <c r="T17" s="131">
        <v>38875</v>
      </c>
      <c r="U17" s="173" t="s">
        <v>11</v>
      </c>
      <c r="V17" s="168"/>
      <c r="W17" s="116" t="s">
        <v>166</v>
      </c>
      <c r="X17" s="116" t="s">
        <v>99</v>
      </c>
      <c r="Y17" s="184"/>
      <c r="Z17" s="5"/>
      <c r="AA17" s="5"/>
      <c r="AB17" s="5"/>
      <c r="AC17" s="5"/>
      <c r="AI17" s="7">
        <f t="shared" si="0"/>
        <v>0</v>
      </c>
      <c r="AJ17" s="7">
        <f t="shared" si="1"/>
        <v>1</v>
      </c>
      <c r="AK17" s="7">
        <f t="shared" si="2"/>
        <v>0</v>
      </c>
      <c r="AL17" s="7">
        <f t="shared" si="3"/>
        <v>0</v>
      </c>
      <c r="AM17" s="7">
        <f t="shared" si="4"/>
        <v>0</v>
      </c>
      <c r="AN17" s="7">
        <f t="shared" si="5"/>
        <v>0</v>
      </c>
      <c r="AO17" s="7">
        <f t="shared" si="6"/>
        <v>0</v>
      </c>
      <c r="AP17" s="7">
        <f t="shared" si="7"/>
        <v>0</v>
      </c>
      <c r="AQ17" s="7">
        <f t="shared" si="8"/>
        <v>0</v>
      </c>
      <c r="AR17" s="7">
        <f t="shared" si="9"/>
        <v>0</v>
      </c>
      <c r="AS17" s="7">
        <f t="shared" si="10"/>
        <v>0</v>
      </c>
      <c r="AT17" s="7">
        <f t="shared" si="11"/>
        <v>0</v>
      </c>
      <c r="AU17" s="7">
        <f t="shared" si="12"/>
        <v>0</v>
      </c>
      <c r="AV17" s="7">
        <f t="shared" si="13"/>
        <v>0</v>
      </c>
    </row>
    <row r="18" spans="1:48" s="7" customFormat="1" ht="12.75" customHeight="1">
      <c r="A18" s="38" t="s">
        <v>167</v>
      </c>
      <c r="B18" s="80">
        <v>38877</v>
      </c>
      <c r="C18" s="46" t="s">
        <v>84</v>
      </c>
      <c r="D18" s="47" t="s">
        <v>858</v>
      </c>
      <c r="E18" s="92" t="s">
        <v>859</v>
      </c>
      <c r="F18" s="92" t="s">
        <v>860</v>
      </c>
      <c r="G18" s="48">
        <v>597990</v>
      </c>
      <c r="H18" s="48">
        <v>4748887</v>
      </c>
      <c r="I18" s="47" t="s">
        <v>168</v>
      </c>
      <c r="J18" s="47" t="s">
        <v>96</v>
      </c>
      <c r="K18" s="47" t="s">
        <v>90</v>
      </c>
      <c r="L18" s="41">
        <v>2</v>
      </c>
      <c r="M18" s="49">
        <v>2</v>
      </c>
      <c r="N18" s="50"/>
      <c r="O18" s="51"/>
      <c r="P18" s="52"/>
      <c r="Q18" s="53"/>
      <c r="R18" s="134"/>
      <c r="S18" s="54"/>
      <c r="T18" s="131">
        <v>38877</v>
      </c>
      <c r="U18" s="173" t="s">
        <v>11</v>
      </c>
      <c r="V18" s="168"/>
      <c r="W18" s="116" t="s">
        <v>173</v>
      </c>
      <c r="X18" s="116" t="s">
        <v>99</v>
      </c>
      <c r="Y18" s="184"/>
      <c r="Z18" s="5"/>
      <c r="AA18" s="5"/>
      <c r="AB18" s="5"/>
      <c r="AC18" s="5"/>
      <c r="AI18" s="7">
        <f t="shared" si="0"/>
        <v>0</v>
      </c>
      <c r="AJ18" s="7">
        <f t="shared" si="1"/>
        <v>1</v>
      </c>
      <c r="AK18" s="7">
        <f t="shared" si="2"/>
        <v>0</v>
      </c>
      <c r="AL18" s="7">
        <f t="shared" si="3"/>
        <v>0</v>
      </c>
      <c r="AM18" s="7">
        <f t="shared" si="4"/>
        <v>0</v>
      </c>
      <c r="AN18" s="7">
        <f t="shared" si="5"/>
        <v>0</v>
      </c>
      <c r="AO18" s="7">
        <f t="shared" si="6"/>
        <v>0</v>
      </c>
      <c r="AP18" s="7">
        <f t="shared" si="7"/>
        <v>0</v>
      </c>
      <c r="AQ18" s="7">
        <f t="shared" si="8"/>
        <v>0</v>
      </c>
      <c r="AR18" s="7">
        <f t="shared" si="9"/>
        <v>0</v>
      </c>
      <c r="AS18" s="7">
        <f t="shared" si="10"/>
        <v>0</v>
      </c>
      <c r="AT18" s="7">
        <f t="shared" si="11"/>
        <v>0</v>
      </c>
      <c r="AU18" s="7">
        <f t="shared" si="12"/>
        <v>0</v>
      </c>
      <c r="AV18" s="7">
        <f t="shared" si="13"/>
        <v>0</v>
      </c>
    </row>
    <row r="19" spans="1:48" s="7" customFormat="1" ht="12.75" customHeight="1">
      <c r="A19" s="38" t="s">
        <v>169</v>
      </c>
      <c r="B19" s="80">
        <v>38878</v>
      </c>
      <c r="C19" s="46" t="s">
        <v>101</v>
      </c>
      <c r="D19" s="47" t="s">
        <v>861</v>
      </c>
      <c r="E19" s="92" t="s">
        <v>862</v>
      </c>
      <c r="F19" s="92" t="s">
        <v>863</v>
      </c>
      <c r="G19" s="48">
        <v>573175</v>
      </c>
      <c r="H19" s="48">
        <v>4811887</v>
      </c>
      <c r="I19" s="47" t="s">
        <v>171</v>
      </c>
      <c r="J19" s="47" t="s">
        <v>172</v>
      </c>
      <c r="K19" s="47" t="s">
        <v>90</v>
      </c>
      <c r="L19" s="41">
        <v>1</v>
      </c>
      <c r="M19" s="49"/>
      <c r="N19" s="50"/>
      <c r="O19" s="51"/>
      <c r="P19" s="52">
        <v>1</v>
      </c>
      <c r="Q19" s="53"/>
      <c r="R19" s="134"/>
      <c r="S19" s="54"/>
      <c r="T19" s="131">
        <v>38878</v>
      </c>
      <c r="U19" s="173" t="s">
        <v>97</v>
      </c>
      <c r="V19" s="168"/>
      <c r="W19" s="116" t="s">
        <v>174</v>
      </c>
      <c r="X19" s="116" t="s">
        <v>99</v>
      </c>
      <c r="Y19" s="184"/>
      <c r="Z19" s="5"/>
      <c r="AA19" s="5"/>
      <c r="AB19" s="5"/>
      <c r="AC19" s="5"/>
      <c r="AI19" s="7">
        <f t="shared" si="0"/>
        <v>0</v>
      </c>
      <c r="AJ19" s="7">
        <f t="shared" si="1"/>
        <v>0</v>
      </c>
      <c r="AK19" s="7">
        <f t="shared" si="2"/>
        <v>0</v>
      </c>
      <c r="AL19" s="7">
        <f t="shared" si="3"/>
        <v>0</v>
      </c>
      <c r="AM19" s="7">
        <f t="shared" si="4"/>
        <v>0</v>
      </c>
      <c r="AN19" s="7">
        <f t="shared" si="5"/>
        <v>0</v>
      </c>
      <c r="AO19" s="7">
        <f t="shared" si="6"/>
        <v>0</v>
      </c>
      <c r="AP19" s="7">
        <f t="shared" si="7"/>
        <v>1</v>
      </c>
      <c r="AQ19" s="7">
        <f t="shared" si="8"/>
        <v>0</v>
      </c>
      <c r="AR19" s="7">
        <f t="shared" si="9"/>
        <v>0</v>
      </c>
      <c r="AS19" s="7">
        <f t="shared" si="10"/>
        <v>0</v>
      </c>
      <c r="AT19" s="7">
        <f t="shared" si="11"/>
        <v>0</v>
      </c>
      <c r="AU19" s="7">
        <f t="shared" si="12"/>
        <v>0</v>
      </c>
      <c r="AV19" s="7">
        <f t="shared" si="13"/>
        <v>0</v>
      </c>
    </row>
    <row r="20" spans="1:48" s="7" customFormat="1" ht="12.75" customHeight="1">
      <c r="A20" s="38" t="s">
        <v>175</v>
      </c>
      <c r="B20" s="80">
        <v>38879</v>
      </c>
      <c r="C20" s="46" t="s">
        <v>84</v>
      </c>
      <c r="D20" s="47" t="s">
        <v>176</v>
      </c>
      <c r="E20" s="92" t="s">
        <v>177</v>
      </c>
      <c r="F20" s="92" t="s">
        <v>178</v>
      </c>
      <c r="G20" s="48">
        <v>566778</v>
      </c>
      <c r="H20" s="48">
        <v>4758694</v>
      </c>
      <c r="I20" s="47" t="s">
        <v>180</v>
      </c>
      <c r="J20" s="47" t="s">
        <v>181</v>
      </c>
      <c r="K20" s="47" t="s">
        <v>90</v>
      </c>
      <c r="L20" s="41">
        <v>57</v>
      </c>
      <c r="M20" s="49">
        <v>57</v>
      </c>
      <c r="N20" s="50"/>
      <c r="O20" s="51"/>
      <c r="P20" s="52"/>
      <c r="Q20" s="53"/>
      <c r="R20" s="134"/>
      <c r="S20" s="54"/>
      <c r="T20" s="131">
        <v>38880</v>
      </c>
      <c r="U20" s="173" t="s">
        <v>11</v>
      </c>
      <c r="V20" s="168"/>
      <c r="W20" s="116" t="s">
        <v>179</v>
      </c>
      <c r="X20" s="116" t="s">
        <v>99</v>
      </c>
      <c r="Y20" s="184"/>
      <c r="Z20" s="5"/>
      <c r="AA20" s="5"/>
      <c r="AB20" s="5"/>
      <c r="AC20" s="5"/>
      <c r="AI20" s="7">
        <f t="shared" si="0"/>
        <v>0</v>
      </c>
      <c r="AJ20" s="7">
        <f t="shared" si="1"/>
        <v>1</v>
      </c>
      <c r="AK20" s="7">
        <f t="shared" si="2"/>
        <v>0</v>
      </c>
      <c r="AL20" s="7">
        <f t="shared" si="3"/>
        <v>0</v>
      </c>
      <c r="AM20" s="7">
        <f t="shared" si="4"/>
        <v>0</v>
      </c>
      <c r="AN20" s="7">
        <f t="shared" si="5"/>
        <v>0</v>
      </c>
      <c r="AO20" s="7">
        <f t="shared" si="6"/>
        <v>0</v>
      </c>
      <c r="AP20" s="7">
        <f t="shared" si="7"/>
        <v>0</v>
      </c>
      <c r="AQ20" s="7">
        <f t="shared" si="8"/>
        <v>0</v>
      </c>
      <c r="AR20" s="7">
        <f t="shared" si="9"/>
        <v>0</v>
      </c>
      <c r="AS20" s="7">
        <f t="shared" si="10"/>
        <v>0</v>
      </c>
      <c r="AT20" s="7">
        <f t="shared" si="11"/>
        <v>0</v>
      </c>
      <c r="AU20" s="7">
        <f t="shared" si="12"/>
        <v>0</v>
      </c>
      <c r="AV20" s="7">
        <f t="shared" si="13"/>
        <v>0</v>
      </c>
    </row>
    <row r="21" spans="1:48" s="7" customFormat="1" ht="12.75" customHeight="1">
      <c r="A21" s="38" t="s">
        <v>182</v>
      </c>
      <c r="B21" s="80">
        <v>38880</v>
      </c>
      <c r="C21" s="46" t="s">
        <v>149</v>
      </c>
      <c r="D21" s="47" t="s">
        <v>864</v>
      </c>
      <c r="E21" s="92" t="s">
        <v>865</v>
      </c>
      <c r="F21" s="92" t="s">
        <v>866</v>
      </c>
      <c r="G21" s="48">
        <v>593765</v>
      </c>
      <c r="H21" s="48">
        <v>4761881</v>
      </c>
      <c r="I21" s="47" t="s">
        <v>183</v>
      </c>
      <c r="J21" s="47" t="s">
        <v>140</v>
      </c>
      <c r="K21" s="47" t="s">
        <v>90</v>
      </c>
      <c r="L21" s="41">
        <v>1048</v>
      </c>
      <c r="M21" s="49">
        <v>1048</v>
      </c>
      <c r="N21" s="50"/>
      <c r="O21" s="51"/>
      <c r="P21" s="52"/>
      <c r="Q21" s="53"/>
      <c r="R21" s="134"/>
      <c r="S21" s="54"/>
      <c r="T21" s="131">
        <v>38881</v>
      </c>
      <c r="U21" s="173" t="s">
        <v>11</v>
      </c>
      <c r="V21" s="168"/>
      <c r="W21" s="116" t="s">
        <v>187</v>
      </c>
      <c r="X21" s="116" t="s">
        <v>99</v>
      </c>
      <c r="Y21" s="184"/>
      <c r="Z21" s="65"/>
      <c r="AA21" s="65" t="s">
        <v>20</v>
      </c>
      <c r="AB21" s="65" t="s">
        <v>21</v>
      </c>
      <c r="AC21" s="65" t="s">
        <v>22</v>
      </c>
      <c r="AD21" s="66" t="s">
        <v>23</v>
      </c>
      <c r="AI21" s="7">
        <f t="shared" si="0"/>
        <v>0</v>
      </c>
      <c r="AJ21" s="7">
        <f t="shared" si="1"/>
        <v>1</v>
      </c>
      <c r="AK21" s="7">
        <f t="shared" si="2"/>
        <v>0</v>
      </c>
      <c r="AL21" s="7">
        <f t="shared" si="3"/>
        <v>0</v>
      </c>
      <c r="AM21" s="7">
        <f t="shared" si="4"/>
        <v>0</v>
      </c>
      <c r="AN21" s="7">
        <f t="shared" si="5"/>
        <v>0</v>
      </c>
      <c r="AO21" s="7">
        <f t="shared" si="6"/>
        <v>0</v>
      </c>
      <c r="AP21" s="7">
        <f t="shared" si="7"/>
        <v>0</v>
      </c>
      <c r="AQ21" s="7">
        <f t="shared" si="8"/>
        <v>0</v>
      </c>
      <c r="AR21" s="7">
        <f t="shared" si="9"/>
        <v>0</v>
      </c>
      <c r="AS21" s="7">
        <f t="shared" si="10"/>
        <v>0</v>
      </c>
      <c r="AT21" s="7">
        <f t="shared" si="11"/>
        <v>0</v>
      </c>
      <c r="AU21" s="7">
        <f t="shared" si="12"/>
        <v>0</v>
      </c>
      <c r="AV21" s="7">
        <f t="shared" si="13"/>
        <v>0</v>
      </c>
    </row>
    <row r="22" spans="1:48" s="7" customFormat="1" ht="12.75" customHeight="1">
      <c r="A22" s="38" t="s">
        <v>184</v>
      </c>
      <c r="B22" s="80">
        <v>38880</v>
      </c>
      <c r="C22" s="46" t="s">
        <v>101</v>
      </c>
      <c r="D22" s="47" t="s">
        <v>189</v>
      </c>
      <c r="E22" s="92" t="s">
        <v>190</v>
      </c>
      <c r="F22" s="92" t="s">
        <v>191</v>
      </c>
      <c r="G22" s="48">
        <v>601040</v>
      </c>
      <c r="H22" s="48">
        <v>4784879</v>
      </c>
      <c r="I22" s="47" t="s">
        <v>185</v>
      </c>
      <c r="J22" s="47" t="s">
        <v>186</v>
      </c>
      <c r="K22" s="47" t="s">
        <v>90</v>
      </c>
      <c r="L22" s="41">
        <v>221</v>
      </c>
      <c r="M22" s="49">
        <v>221</v>
      </c>
      <c r="N22" s="50"/>
      <c r="O22" s="51"/>
      <c r="P22" s="52"/>
      <c r="Q22" s="53"/>
      <c r="R22" s="134"/>
      <c r="S22" s="54"/>
      <c r="T22" s="131">
        <v>38881</v>
      </c>
      <c r="U22" s="173" t="s">
        <v>11</v>
      </c>
      <c r="V22" s="168"/>
      <c r="W22" s="116" t="s">
        <v>188</v>
      </c>
      <c r="X22" s="116" t="s">
        <v>99</v>
      </c>
      <c r="Y22" s="184"/>
      <c r="Z22" s="65" t="s">
        <v>993</v>
      </c>
      <c r="AA22" s="65">
        <f>COUNTIF(K3:K22,"P")</f>
        <v>15</v>
      </c>
      <c r="AB22" s="65">
        <f>COUNTIF(K3:K22,"L")</f>
        <v>1</v>
      </c>
      <c r="AC22" s="65">
        <f>SUM(M3:M22)</f>
        <v>2177</v>
      </c>
      <c r="AD22" s="67">
        <f>SUM(N3:S22)</f>
        <v>145</v>
      </c>
      <c r="AI22" s="7">
        <f t="shared" si="0"/>
        <v>0</v>
      </c>
      <c r="AJ22" s="7">
        <f t="shared" si="1"/>
        <v>1</v>
      </c>
      <c r="AK22" s="7">
        <f t="shared" si="2"/>
        <v>0</v>
      </c>
      <c r="AL22" s="7">
        <f t="shared" si="3"/>
        <v>0</v>
      </c>
      <c r="AM22" s="7">
        <f t="shared" si="4"/>
        <v>0</v>
      </c>
      <c r="AN22" s="7">
        <f t="shared" si="5"/>
        <v>0</v>
      </c>
      <c r="AO22" s="7">
        <f t="shared" si="6"/>
        <v>0</v>
      </c>
      <c r="AP22" s="7">
        <f t="shared" si="7"/>
        <v>0</v>
      </c>
      <c r="AQ22" s="7">
        <f t="shared" si="8"/>
        <v>0</v>
      </c>
      <c r="AR22" s="7">
        <f t="shared" si="9"/>
        <v>0</v>
      </c>
      <c r="AS22" s="7">
        <f t="shared" si="10"/>
        <v>0</v>
      </c>
      <c r="AT22" s="7">
        <f t="shared" si="11"/>
        <v>0</v>
      </c>
      <c r="AU22" s="7">
        <f t="shared" si="12"/>
        <v>0</v>
      </c>
      <c r="AV22" s="7">
        <f t="shared" si="13"/>
        <v>0</v>
      </c>
    </row>
    <row r="23" spans="1:48" s="7" customFormat="1" ht="12.75" customHeight="1">
      <c r="A23" s="193" t="s">
        <v>192</v>
      </c>
      <c r="B23" s="194">
        <v>38884</v>
      </c>
      <c r="C23" s="62"/>
      <c r="D23" s="195" t="s">
        <v>194</v>
      </c>
      <c r="E23" s="196"/>
      <c r="F23" s="196"/>
      <c r="G23" s="197"/>
      <c r="H23" s="197"/>
      <c r="I23" s="195" t="s">
        <v>193</v>
      </c>
      <c r="J23" s="195"/>
      <c r="K23" s="195" t="s">
        <v>269</v>
      </c>
      <c r="L23" s="41"/>
      <c r="M23" s="41"/>
      <c r="N23" s="41"/>
      <c r="O23" s="41"/>
      <c r="P23" s="41"/>
      <c r="Q23" s="41"/>
      <c r="R23" s="41"/>
      <c r="S23" s="198"/>
      <c r="T23" s="199"/>
      <c r="U23" s="199"/>
      <c r="V23" s="200"/>
      <c r="W23" s="201" t="s">
        <v>195</v>
      </c>
      <c r="X23" s="201" t="s">
        <v>99</v>
      </c>
      <c r="Y23" s="184"/>
      <c r="Z23" s="5"/>
      <c r="AA23" s="5"/>
      <c r="AB23" s="5"/>
      <c r="AC23" s="5"/>
      <c r="AI23" s="7">
        <f t="shared" si="0"/>
        <v>0</v>
      </c>
      <c r="AJ23" s="7">
        <f t="shared" si="1"/>
        <v>0</v>
      </c>
      <c r="AK23" s="7">
        <f t="shared" si="2"/>
        <v>0</v>
      </c>
      <c r="AL23" s="7">
        <f t="shared" si="3"/>
        <v>0</v>
      </c>
      <c r="AM23" s="7">
        <f t="shared" si="4"/>
        <v>0</v>
      </c>
      <c r="AN23" s="7">
        <f t="shared" si="5"/>
        <v>0</v>
      </c>
      <c r="AO23" s="7">
        <f t="shared" si="6"/>
        <v>0</v>
      </c>
      <c r="AP23" s="7">
        <f t="shared" si="7"/>
        <v>0</v>
      </c>
      <c r="AQ23" s="7">
        <f t="shared" si="8"/>
        <v>0</v>
      </c>
      <c r="AR23" s="7">
        <f t="shared" si="9"/>
        <v>0</v>
      </c>
      <c r="AS23" s="7">
        <f t="shared" si="10"/>
        <v>0</v>
      </c>
      <c r="AT23" s="7">
        <f t="shared" si="11"/>
        <v>0</v>
      </c>
      <c r="AU23" s="7">
        <f t="shared" si="12"/>
        <v>0</v>
      </c>
      <c r="AV23" s="7">
        <f t="shared" si="13"/>
        <v>0</v>
      </c>
    </row>
    <row r="24" spans="1:48" s="7" customFormat="1" ht="12.75" customHeight="1">
      <c r="A24" s="202" t="s">
        <v>78</v>
      </c>
      <c r="B24" s="203">
        <v>38885</v>
      </c>
      <c r="C24" s="204" t="s">
        <v>46</v>
      </c>
      <c r="D24" s="205" t="s">
        <v>498</v>
      </c>
      <c r="E24" s="206"/>
      <c r="F24" s="206"/>
      <c r="G24" s="207"/>
      <c r="H24" s="207"/>
      <c r="I24" s="205" t="s">
        <v>499</v>
      </c>
      <c r="J24" s="205"/>
      <c r="K24" s="205" t="s">
        <v>496</v>
      </c>
      <c r="L24" s="208"/>
      <c r="M24" s="208"/>
      <c r="N24" s="208"/>
      <c r="O24" s="208"/>
      <c r="P24" s="208"/>
      <c r="Q24" s="208"/>
      <c r="R24" s="208"/>
      <c r="S24" s="210"/>
      <c r="T24" s="83"/>
      <c r="U24" s="83"/>
      <c r="V24" s="211"/>
      <c r="W24" s="214"/>
      <c r="X24" s="214"/>
      <c r="Y24" s="184"/>
      <c r="Z24" s="5"/>
      <c r="AA24" s="5"/>
      <c r="AB24" s="5"/>
      <c r="AC24" s="5"/>
      <c r="AI24" s="7">
        <f t="shared" si="0"/>
        <v>0</v>
      </c>
      <c r="AJ24" s="7">
        <f t="shared" si="1"/>
        <v>0</v>
      </c>
      <c r="AK24" s="7">
        <f t="shared" si="2"/>
        <v>0</v>
      </c>
      <c r="AL24" s="7">
        <f t="shared" si="3"/>
        <v>0</v>
      </c>
      <c r="AM24" s="7">
        <f t="shared" si="4"/>
        <v>0</v>
      </c>
      <c r="AN24" s="7">
        <f t="shared" si="5"/>
        <v>0</v>
      </c>
      <c r="AO24" s="7">
        <f t="shared" si="6"/>
        <v>0</v>
      </c>
      <c r="AP24" s="7">
        <f t="shared" si="7"/>
        <v>0</v>
      </c>
      <c r="AQ24" s="7">
        <f t="shared" si="8"/>
        <v>0</v>
      </c>
      <c r="AR24" s="7">
        <f t="shared" si="9"/>
        <v>0</v>
      </c>
      <c r="AS24" s="7">
        <f t="shared" si="10"/>
        <v>0</v>
      </c>
      <c r="AT24" s="7">
        <f t="shared" si="11"/>
        <v>0</v>
      </c>
      <c r="AU24" s="7">
        <f t="shared" si="12"/>
        <v>0</v>
      </c>
      <c r="AV24" s="7">
        <f t="shared" si="13"/>
        <v>0</v>
      </c>
    </row>
    <row r="25" spans="1:48" s="7" customFormat="1" ht="12.75" customHeight="1">
      <c r="A25" s="38" t="s">
        <v>196</v>
      </c>
      <c r="B25" s="80">
        <v>38885</v>
      </c>
      <c r="C25" s="46" t="s">
        <v>84</v>
      </c>
      <c r="D25" s="47" t="s">
        <v>197</v>
      </c>
      <c r="E25" s="92" t="s">
        <v>198</v>
      </c>
      <c r="F25" s="92" t="s">
        <v>199</v>
      </c>
      <c r="G25" s="48">
        <v>598309</v>
      </c>
      <c r="H25" s="48">
        <v>4744960</v>
      </c>
      <c r="I25" s="47" t="s">
        <v>200</v>
      </c>
      <c r="J25" s="47" t="s">
        <v>96</v>
      </c>
      <c r="K25" s="47" t="s">
        <v>90</v>
      </c>
      <c r="L25" s="41">
        <v>3</v>
      </c>
      <c r="M25" s="49"/>
      <c r="N25" s="50"/>
      <c r="O25" s="51"/>
      <c r="P25" s="52">
        <v>3</v>
      </c>
      <c r="Q25" s="53"/>
      <c r="R25" s="134"/>
      <c r="S25" s="54"/>
      <c r="T25" s="131">
        <v>38885</v>
      </c>
      <c r="U25" s="173" t="s">
        <v>97</v>
      </c>
      <c r="V25" s="168"/>
      <c r="W25" s="116" t="s">
        <v>201</v>
      </c>
      <c r="X25" s="116" t="s">
        <v>99</v>
      </c>
      <c r="Y25" s="184"/>
      <c r="Z25" s="5"/>
      <c r="AA25" s="5"/>
      <c r="AB25" s="5"/>
      <c r="AC25" s="5"/>
      <c r="AI25" s="7">
        <f t="shared" si="0"/>
        <v>0</v>
      </c>
      <c r="AJ25" s="7">
        <f t="shared" si="1"/>
        <v>0</v>
      </c>
      <c r="AK25" s="7">
        <f t="shared" si="2"/>
        <v>0</v>
      </c>
      <c r="AL25" s="7">
        <f t="shared" si="3"/>
        <v>0</v>
      </c>
      <c r="AM25" s="7">
        <f t="shared" si="4"/>
        <v>0</v>
      </c>
      <c r="AN25" s="7">
        <f t="shared" si="5"/>
        <v>0</v>
      </c>
      <c r="AO25" s="7">
        <f t="shared" si="6"/>
        <v>0</v>
      </c>
      <c r="AP25" s="7">
        <f t="shared" si="7"/>
        <v>1</v>
      </c>
      <c r="AQ25" s="7">
        <f t="shared" si="8"/>
        <v>0</v>
      </c>
      <c r="AR25" s="7">
        <f t="shared" si="9"/>
        <v>0</v>
      </c>
      <c r="AS25" s="7">
        <f t="shared" si="10"/>
        <v>0</v>
      </c>
      <c r="AT25" s="7">
        <f t="shared" si="11"/>
        <v>0</v>
      </c>
      <c r="AU25" s="7">
        <f t="shared" si="12"/>
        <v>0</v>
      </c>
      <c r="AV25" s="7">
        <f t="shared" si="13"/>
        <v>0</v>
      </c>
    </row>
    <row r="26" spans="1:48" s="7" customFormat="1" ht="12.75" customHeight="1">
      <c r="A26" s="38" t="s">
        <v>202</v>
      </c>
      <c r="B26" s="80">
        <v>38889</v>
      </c>
      <c r="C26" s="46" t="s">
        <v>101</v>
      </c>
      <c r="D26" s="47" t="s">
        <v>203</v>
      </c>
      <c r="E26" s="92" t="s">
        <v>204</v>
      </c>
      <c r="F26" s="92" t="s">
        <v>205</v>
      </c>
      <c r="G26" s="48">
        <v>607762</v>
      </c>
      <c r="H26" s="48">
        <v>4790732</v>
      </c>
      <c r="I26" s="47" t="s">
        <v>206</v>
      </c>
      <c r="J26" s="47" t="s">
        <v>146</v>
      </c>
      <c r="K26" s="47" t="s">
        <v>90</v>
      </c>
      <c r="L26" s="41">
        <v>296</v>
      </c>
      <c r="M26" s="49">
        <v>296</v>
      </c>
      <c r="N26" s="50"/>
      <c r="O26" s="51"/>
      <c r="P26" s="52"/>
      <c r="Q26" s="53"/>
      <c r="R26" s="134"/>
      <c r="S26" s="54"/>
      <c r="T26" s="131">
        <v>38890</v>
      </c>
      <c r="U26" s="173" t="s">
        <v>11</v>
      </c>
      <c r="V26" s="168"/>
      <c r="W26" s="116" t="s">
        <v>217</v>
      </c>
      <c r="X26" s="116" t="s">
        <v>99</v>
      </c>
      <c r="Y26" s="184"/>
      <c r="Z26" s="5"/>
      <c r="AA26" s="5"/>
      <c r="AB26" s="5"/>
      <c r="AC26" s="5"/>
      <c r="AI26" s="7">
        <f t="shared" si="0"/>
        <v>0</v>
      </c>
      <c r="AJ26" s="7">
        <f t="shared" si="1"/>
        <v>1</v>
      </c>
      <c r="AK26" s="7">
        <f t="shared" si="2"/>
        <v>0</v>
      </c>
      <c r="AL26" s="7">
        <f t="shared" si="3"/>
        <v>0</v>
      </c>
      <c r="AM26" s="7">
        <f t="shared" si="4"/>
        <v>0</v>
      </c>
      <c r="AN26" s="7">
        <f t="shared" si="5"/>
        <v>0</v>
      </c>
      <c r="AO26" s="7">
        <f t="shared" si="6"/>
        <v>0</v>
      </c>
      <c r="AP26" s="7">
        <f t="shared" si="7"/>
        <v>0</v>
      </c>
      <c r="AQ26" s="7">
        <f t="shared" si="8"/>
        <v>0</v>
      </c>
      <c r="AR26" s="7">
        <f t="shared" si="9"/>
        <v>0</v>
      </c>
      <c r="AS26" s="7">
        <f t="shared" si="10"/>
        <v>0</v>
      </c>
      <c r="AT26" s="7">
        <f t="shared" si="11"/>
        <v>0</v>
      </c>
      <c r="AU26" s="7">
        <f t="shared" si="12"/>
        <v>0</v>
      </c>
      <c r="AV26" s="7">
        <f t="shared" si="13"/>
        <v>0</v>
      </c>
    </row>
    <row r="27" spans="1:48" s="7" customFormat="1" ht="12.75" customHeight="1">
      <c r="A27" s="38" t="s">
        <v>207</v>
      </c>
      <c r="B27" s="80">
        <v>38890</v>
      </c>
      <c r="C27" s="46" t="s">
        <v>101</v>
      </c>
      <c r="D27" s="47" t="s">
        <v>208</v>
      </c>
      <c r="E27" s="92" t="s">
        <v>221</v>
      </c>
      <c r="F27" s="92" t="s">
        <v>222</v>
      </c>
      <c r="G27" s="48">
        <v>606619</v>
      </c>
      <c r="H27" s="48">
        <v>4786703</v>
      </c>
      <c r="I27" s="47" t="s">
        <v>209</v>
      </c>
      <c r="J27" s="47" t="s">
        <v>210</v>
      </c>
      <c r="K27" s="47" t="s">
        <v>90</v>
      </c>
      <c r="L27" s="41">
        <v>8</v>
      </c>
      <c r="M27" s="49">
        <v>8</v>
      </c>
      <c r="N27" s="50"/>
      <c r="O27" s="51"/>
      <c r="P27" s="52"/>
      <c r="Q27" s="53"/>
      <c r="R27" s="134"/>
      <c r="S27" s="54"/>
      <c r="T27" s="131">
        <v>38891</v>
      </c>
      <c r="U27" s="173" t="s">
        <v>11</v>
      </c>
      <c r="V27" s="168"/>
      <c r="W27" s="116" t="s">
        <v>215</v>
      </c>
      <c r="X27" s="116" t="s">
        <v>99</v>
      </c>
      <c r="Y27" s="184"/>
      <c r="Z27" s="5"/>
      <c r="AA27" s="5"/>
      <c r="AB27" s="5"/>
      <c r="AC27" s="5"/>
      <c r="AI27" s="7">
        <f t="shared" si="0"/>
        <v>0</v>
      </c>
      <c r="AJ27" s="7">
        <f t="shared" si="1"/>
        <v>1</v>
      </c>
      <c r="AK27" s="7">
        <f t="shared" si="2"/>
        <v>0</v>
      </c>
      <c r="AL27" s="7">
        <f t="shared" si="3"/>
        <v>0</v>
      </c>
      <c r="AM27" s="7">
        <f t="shared" si="4"/>
        <v>0</v>
      </c>
      <c r="AN27" s="7">
        <f t="shared" si="5"/>
        <v>0</v>
      </c>
      <c r="AO27" s="7">
        <f t="shared" si="6"/>
        <v>0</v>
      </c>
      <c r="AP27" s="7">
        <f t="shared" si="7"/>
        <v>0</v>
      </c>
      <c r="AQ27" s="7">
        <f t="shared" si="8"/>
        <v>0</v>
      </c>
      <c r="AR27" s="7">
        <f t="shared" si="9"/>
        <v>0</v>
      </c>
      <c r="AS27" s="7">
        <f t="shared" si="10"/>
        <v>0</v>
      </c>
      <c r="AT27" s="7">
        <f t="shared" si="11"/>
        <v>0</v>
      </c>
      <c r="AU27" s="7">
        <f t="shared" si="12"/>
        <v>0</v>
      </c>
      <c r="AV27" s="7">
        <f t="shared" si="13"/>
        <v>0</v>
      </c>
    </row>
    <row r="28" spans="1:48" s="7" customFormat="1" ht="12.75" customHeight="1">
      <c r="A28" s="38" t="s">
        <v>211</v>
      </c>
      <c r="B28" s="80">
        <v>38890</v>
      </c>
      <c r="C28" s="46" t="s">
        <v>101</v>
      </c>
      <c r="D28" s="47" t="s">
        <v>212</v>
      </c>
      <c r="E28" s="92" t="s">
        <v>223</v>
      </c>
      <c r="F28" s="92" t="s">
        <v>224</v>
      </c>
      <c r="G28" s="48">
        <v>607739</v>
      </c>
      <c r="H28" s="48">
        <v>4786253</v>
      </c>
      <c r="I28" s="47" t="s">
        <v>213</v>
      </c>
      <c r="J28" s="47" t="s">
        <v>214</v>
      </c>
      <c r="K28" s="47" t="s">
        <v>90</v>
      </c>
      <c r="L28" s="41">
        <v>8</v>
      </c>
      <c r="M28" s="49">
        <v>8</v>
      </c>
      <c r="N28" s="50"/>
      <c r="O28" s="51"/>
      <c r="P28" s="52"/>
      <c r="Q28" s="53"/>
      <c r="R28" s="134"/>
      <c r="S28" s="54"/>
      <c r="T28" s="131">
        <v>38891</v>
      </c>
      <c r="U28" s="173" t="s">
        <v>11</v>
      </c>
      <c r="V28" s="168"/>
      <c r="W28" s="116" t="s">
        <v>216</v>
      </c>
      <c r="X28" s="116" t="s">
        <v>99</v>
      </c>
      <c r="Y28" s="184"/>
      <c r="Z28" s="5"/>
      <c r="AA28" s="5"/>
      <c r="AB28" s="5"/>
      <c r="AC28" s="5"/>
      <c r="AI28" s="7">
        <f t="shared" si="0"/>
        <v>0</v>
      </c>
      <c r="AJ28" s="7">
        <f t="shared" si="1"/>
        <v>1</v>
      </c>
      <c r="AK28" s="7">
        <f t="shared" si="2"/>
        <v>0</v>
      </c>
      <c r="AL28" s="7">
        <f t="shared" si="3"/>
        <v>0</v>
      </c>
      <c r="AM28" s="7">
        <f t="shared" si="4"/>
        <v>0</v>
      </c>
      <c r="AN28" s="7">
        <f t="shared" si="5"/>
        <v>0</v>
      </c>
      <c r="AO28" s="7">
        <f t="shared" si="6"/>
        <v>0</v>
      </c>
      <c r="AP28" s="7">
        <f t="shared" si="7"/>
        <v>0</v>
      </c>
      <c r="AQ28" s="7">
        <f t="shared" si="8"/>
        <v>0</v>
      </c>
      <c r="AR28" s="7">
        <f t="shared" si="9"/>
        <v>0</v>
      </c>
      <c r="AS28" s="7">
        <f t="shared" si="10"/>
        <v>0</v>
      </c>
      <c r="AT28" s="7">
        <f t="shared" si="11"/>
        <v>0</v>
      </c>
      <c r="AU28" s="7">
        <f t="shared" si="12"/>
        <v>0</v>
      </c>
      <c r="AV28" s="7">
        <f t="shared" si="13"/>
        <v>0</v>
      </c>
    </row>
    <row r="29" spans="1:48" s="7" customFormat="1" ht="12.75" customHeight="1">
      <c r="A29" s="38" t="s">
        <v>225</v>
      </c>
      <c r="B29" s="80">
        <v>38891</v>
      </c>
      <c r="C29" s="46" t="s">
        <v>101</v>
      </c>
      <c r="D29" s="47" t="s">
        <v>218</v>
      </c>
      <c r="E29" s="92" t="s">
        <v>267</v>
      </c>
      <c r="F29" s="92" t="s">
        <v>268</v>
      </c>
      <c r="G29" s="48">
        <v>627024</v>
      </c>
      <c r="H29" s="48">
        <v>4756990</v>
      </c>
      <c r="I29" s="47" t="s">
        <v>220</v>
      </c>
      <c r="J29" s="47" t="s">
        <v>186</v>
      </c>
      <c r="K29" s="47" t="s">
        <v>90</v>
      </c>
      <c r="L29" s="41">
        <v>5</v>
      </c>
      <c r="M29" s="49"/>
      <c r="N29" s="50"/>
      <c r="O29" s="51"/>
      <c r="P29" s="52">
        <v>5</v>
      </c>
      <c r="Q29" s="53"/>
      <c r="R29" s="134"/>
      <c r="S29" s="54"/>
      <c r="T29" s="131">
        <v>38891</v>
      </c>
      <c r="U29" s="173" t="s">
        <v>97</v>
      </c>
      <c r="V29" s="168"/>
      <c r="W29" s="116" t="s">
        <v>219</v>
      </c>
      <c r="X29" s="116" t="s">
        <v>99</v>
      </c>
      <c r="Y29" s="184"/>
      <c r="Z29" s="5"/>
      <c r="AA29" s="5"/>
      <c r="AB29" s="5"/>
      <c r="AC29" s="5"/>
      <c r="AI29" s="7">
        <f t="shared" si="0"/>
        <v>0</v>
      </c>
      <c r="AJ29" s="7">
        <f t="shared" si="1"/>
        <v>0</v>
      </c>
      <c r="AK29" s="7">
        <f t="shared" si="2"/>
        <v>0</v>
      </c>
      <c r="AL29" s="7">
        <f t="shared" si="3"/>
        <v>0</v>
      </c>
      <c r="AM29" s="7">
        <f t="shared" si="4"/>
        <v>0</v>
      </c>
      <c r="AN29" s="7">
        <f t="shared" si="5"/>
        <v>0</v>
      </c>
      <c r="AO29" s="7">
        <f t="shared" si="6"/>
        <v>0</v>
      </c>
      <c r="AP29" s="7">
        <f t="shared" si="7"/>
        <v>1</v>
      </c>
      <c r="AQ29" s="7">
        <f t="shared" si="8"/>
        <v>0</v>
      </c>
      <c r="AR29" s="7">
        <f t="shared" si="9"/>
        <v>0</v>
      </c>
      <c r="AS29" s="7">
        <f t="shared" si="10"/>
        <v>0</v>
      </c>
      <c r="AT29" s="7">
        <f t="shared" si="11"/>
        <v>0</v>
      </c>
      <c r="AU29" s="7">
        <f t="shared" si="12"/>
        <v>0</v>
      </c>
      <c r="AV29" s="7">
        <f t="shared" si="13"/>
        <v>0</v>
      </c>
    </row>
    <row r="30" spans="1:48" s="7" customFormat="1" ht="12.75" customHeight="1">
      <c r="A30" s="38" t="s">
        <v>226</v>
      </c>
      <c r="B30" s="80">
        <v>38893</v>
      </c>
      <c r="C30" s="46" t="s">
        <v>101</v>
      </c>
      <c r="D30" s="47" t="s">
        <v>867</v>
      </c>
      <c r="E30" s="92" t="s">
        <v>868</v>
      </c>
      <c r="F30" s="92" t="s">
        <v>869</v>
      </c>
      <c r="G30" s="48">
        <v>578310</v>
      </c>
      <c r="H30" s="48">
        <v>4766335</v>
      </c>
      <c r="I30" s="47" t="s">
        <v>229</v>
      </c>
      <c r="J30" s="47" t="s">
        <v>186</v>
      </c>
      <c r="K30" s="47" t="s">
        <v>90</v>
      </c>
      <c r="L30" s="41">
        <v>373</v>
      </c>
      <c r="M30" s="49">
        <v>369</v>
      </c>
      <c r="N30" s="50"/>
      <c r="O30" s="51"/>
      <c r="P30" s="52">
        <v>4</v>
      </c>
      <c r="Q30" s="53"/>
      <c r="R30" s="134"/>
      <c r="S30" s="54"/>
      <c r="T30" s="131">
        <v>38893</v>
      </c>
      <c r="U30" s="173" t="s">
        <v>11</v>
      </c>
      <c r="V30" s="168"/>
      <c r="W30" s="116" t="s">
        <v>227</v>
      </c>
      <c r="X30" s="116" t="s">
        <v>99</v>
      </c>
      <c r="Y30" s="184"/>
      <c r="Z30" s="65"/>
      <c r="AA30" s="65" t="s">
        <v>20</v>
      </c>
      <c r="AB30" s="65" t="s">
        <v>21</v>
      </c>
      <c r="AC30" s="65" t="s">
        <v>22</v>
      </c>
      <c r="AD30" s="66" t="s">
        <v>23</v>
      </c>
      <c r="AI30" s="7">
        <f t="shared" si="0"/>
        <v>0</v>
      </c>
      <c r="AJ30" s="7">
        <f t="shared" si="1"/>
        <v>1</v>
      </c>
      <c r="AK30" s="7">
        <f t="shared" si="2"/>
        <v>0</v>
      </c>
      <c r="AL30" s="7">
        <f t="shared" si="3"/>
        <v>0</v>
      </c>
      <c r="AM30" s="7">
        <f t="shared" si="4"/>
        <v>0</v>
      </c>
      <c r="AN30" s="7">
        <f t="shared" si="5"/>
        <v>0</v>
      </c>
      <c r="AO30" s="7">
        <f t="shared" si="6"/>
        <v>0</v>
      </c>
      <c r="AP30" s="7">
        <f t="shared" si="7"/>
        <v>0</v>
      </c>
      <c r="AQ30" s="7">
        <f t="shared" si="8"/>
        <v>0</v>
      </c>
      <c r="AR30" s="7">
        <f t="shared" si="9"/>
        <v>0</v>
      </c>
      <c r="AS30" s="7">
        <f t="shared" si="10"/>
        <v>0</v>
      </c>
      <c r="AT30" s="7">
        <f t="shared" si="11"/>
        <v>0</v>
      </c>
      <c r="AU30" s="7">
        <f t="shared" si="12"/>
        <v>0</v>
      </c>
      <c r="AV30" s="7">
        <f t="shared" si="13"/>
        <v>0</v>
      </c>
    </row>
    <row r="31" spans="1:48" s="7" customFormat="1" ht="12.75" customHeight="1">
      <c r="A31" s="38" t="s">
        <v>228</v>
      </c>
      <c r="B31" s="80">
        <v>38893</v>
      </c>
      <c r="C31" s="46" t="s">
        <v>101</v>
      </c>
      <c r="D31" s="47" t="s">
        <v>230</v>
      </c>
      <c r="E31" s="92" t="s">
        <v>984</v>
      </c>
      <c r="F31" s="92" t="s">
        <v>985</v>
      </c>
      <c r="G31" s="48">
        <v>595523</v>
      </c>
      <c r="H31" s="48">
        <v>4791015</v>
      </c>
      <c r="I31" s="47" t="s">
        <v>231</v>
      </c>
      <c r="J31" s="47" t="s">
        <v>232</v>
      </c>
      <c r="K31" s="47" t="s">
        <v>90</v>
      </c>
      <c r="L31" s="41">
        <v>4774</v>
      </c>
      <c r="M31" s="49">
        <v>4416</v>
      </c>
      <c r="N31" s="50"/>
      <c r="O31" s="51">
        <v>29</v>
      </c>
      <c r="P31" s="52">
        <v>329</v>
      </c>
      <c r="Q31" s="53"/>
      <c r="R31" s="134"/>
      <c r="S31" s="54"/>
      <c r="T31" s="131">
        <v>38894</v>
      </c>
      <c r="U31" s="173" t="s">
        <v>97</v>
      </c>
      <c r="V31" s="168"/>
      <c r="W31" s="116" t="s">
        <v>236</v>
      </c>
      <c r="X31" s="116" t="s">
        <v>99</v>
      </c>
      <c r="Y31" s="184"/>
      <c r="Z31" s="66" t="s">
        <v>24</v>
      </c>
      <c r="AA31" s="66">
        <f>COUNTIF(K3:K43,"P")</f>
        <v>28</v>
      </c>
      <c r="AB31" s="66">
        <f>COUNTIF(K3:K43,"L")</f>
        <v>3</v>
      </c>
      <c r="AC31" s="65">
        <f>SUM(M3:M43)</f>
        <v>7787</v>
      </c>
      <c r="AD31" s="67">
        <f>SUM(N3:S43)</f>
        <v>626.2</v>
      </c>
      <c r="AI31" s="7">
        <f t="shared" si="0"/>
        <v>0</v>
      </c>
      <c r="AJ31" s="7">
        <f t="shared" si="1"/>
        <v>0</v>
      </c>
      <c r="AK31" s="7">
        <f t="shared" si="2"/>
        <v>0</v>
      </c>
      <c r="AL31" s="7">
        <f t="shared" si="3"/>
        <v>0</v>
      </c>
      <c r="AM31" s="7">
        <f t="shared" si="4"/>
        <v>0</v>
      </c>
      <c r="AN31" s="7">
        <f t="shared" si="5"/>
        <v>0</v>
      </c>
      <c r="AO31" s="7">
        <f t="shared" si="6"/>
        <v>0</v>
      </c>
      <c r="AP31" s="7">
        <f t="shared" si="7"/>
        <v>1</v>
      </c>
      <c r="AQ31" s="7">
        <f t="shared" si="8"/>
        <v>0</v>
      </c>
      <c r="AR31" s="7">
        <f t="shared" si="9"/>
        <v>0</v>
      </c>
      <c r="AS31" s="7">
        <f t="shared" si="10"/>
        <v>0</v>
      </c>
      <c r="AT31" s="7">
        <f t="shared" si="11"/>
        <v>0</v>
      </c>
      <c r="AU31" s="7">
        <f t="shared" si="12"/>
        <v>0</v>
      </c>
      <c r="AV31" s="7">
        <f t="shared" si="13"/>
        <v>0</v>
      </c>
    </row>
    <row r="32" spans="1:48" s="7" customFormat="1" ht="12.75" customHeight="1">
      <c r="A32" s="193" t="s">
        <v>233</v>
      </c>
      <c r="B32" s="194">
        <v>38894</v>
      </c>
      <c r="C32" s="62"/>
      <c r="D32" s="195" t="s">
        <v>234</v>
      </c>
      <c r="E32" s="196"/>
      <c r="F32" s="196"/>
      <c r="G32" s="197"/>
      <c r="H32" s="197"/>
      <c r="I32" s="195" t="s">
        <v>235</v>
      </c>
      <c r="J32" s="195"/>
      <c r="K32" s="195" t="s">
        <v>269</v>
      </c>
      <c r="L32" s="41"/>
      <c r="M32" s="41"/>
      <c r="N32" s="41"/>
      <c r="O32" s="41"/>
      <c r="P32" s="41"/>
      <c r="Q32" s="41"/>
      <c r="R32" s="41"/>
      <c r="S32" s="198"/>
      <c r="T32" s="199"/>
      <c r="U32" s="199"/>
      <c r="V32" s="200"/>
      <c r="W32" s="201" t="s">
        <v>266</v>
      </c>
      <c r="X32" s="201" t="s">
        <v>159</v>
      </c>
      <c r="Y32" s="184"/>
      <c r="Z32" s="5"/>
      <c r="AA32" s="5"/>
      <c r="AB32" s="5"/>
      <c r="AC32" s="5"/>
      <c r="AI32" s="7">
        <f t="shared" si="0"/>
        <v>0</v>
      </c>
      <c r="AJ32" s="7">
        <f t="shared" si="1"/>
        <v>0</v>
      </c>
      <c r="AK32" s="7">
        <f t="shared" si="2"/>
        <v>0</v>
      </c>
      <c r="AL32" s="7">
        <f t="shared" si="3"/>
        <v>0</v>
      </c>
      <c r="AM32" s="7">
        <f t="shared" si="4"/>
        <v>0</v>
      </c>
      <c r="AN32" s="7">
        <f t="shared" si="5"/>
        <v>0</v>
      </c>
      <c r="AO32" s="7">
        <f t="shared" si="6"/>
        <v>0</v>
      </c>
      <c r="AP32" s="7">
        <f t="shared" si="7"/>
        <v>0</v>
      </c>
      <c r="AQ32" s="7">
        <f t="shared" si="8"/>
        <v>0</v>
      </c>
      <c r="AR32" s="7">
        <f t="shared" si="9"/>
        <v>0</v>
      </c>
      <c r="AS32" s="7">
        <f t="shared" si="10"/>
        <v>0</v>
      </c>
      <c r="AT32" s="7">
        <f t="shared" si="11"/>
        <v>0</v>
      </c>
      <c r="AU32" s="7">
        <f t="shared" si="12"/>
        <v>0</v>
      </c>
      <c r="AV32" s="7">
        <f t="shared" si="13"/>
        <v>0</v>
      </c>
    </row>
    <row r="33" spans="1:48" s="7" customFormat="1" ht="12.75" customHeight="1">
      <c r="A33" s="38" t="s">
        <v>237</v>
      </c>
      <c r="B33" s="80">
        <v>38894</v>
      </c>
      <c r="C33" s="46" t="s">
        <v>101</v>
      </c>
      <c r="D33" s="47" t="s">
        <v>238</v>
      </c>
      <c r="E33" s="92" t="s">
        <v>239</v>
      </c>
      <c r="F33" s="92" t="s">
        <v>240</v>
      </c>
      <c r="G33" s="48">
        <v>511027</v>
      </c>
      <c r="H33" s="48">
        <v>4865025</v>
      </c>
      <c r="I33" s="47" t="s">
        <v>986</v>
      </c>
      <c r="J33" s="47" t="s">
        <v>241</v>
      </c>
      <c r="K33" s="47" t="s">
        <v>90</v>
      </c>
      <c r="L33" s="41">
        <v>151</v>
      </c>
      <c r="M33" s="49">
        <v>69</v>
      </c>
      <c r="N33" s="50"/>
      <c r="O33" s="51"/>
      <c r="P33" s="52">
        <v>82</v>
      </c>
      <c r="Q33" s="53"/>
      <c r="R33" s="134"/>
      <c r="S33" s="54"/>
      <c r="T33" s="131">
        <v>38895</v>
      </c>
      <c r="U33" s="173" t="s">
        <v>97</v>
      </c>
      <c r="V33" s="168"/>
      <c r="W33" s="116" t="s">
        <v>242</v>
      </c>
      <c r="X33" s="116" t="s">
        <v>99</v>
      </c>
      <c r="Y33" s="184"/>
      <c r="Z33" s="5"/>
      <c r="AA33" s="5"/>
      <c r="AB33" s="5"/>
      <c r="AC33" s="5"/>
      <c r="AI33" s="7">
        <f t="shared" si="0"/>
        <v>0</v>
      </c>
      <c r="AJ33" s="7">
        <f t="shared" si="1"/>
        <v>0</v>
      </c>
      <c r="AK33" s="7">
        <f t="shared" si="2"/>
        <v>0</v>
      </c>
      <c r="AL33" s="7">
        <f t="shared" si="3"/>
        <v>0</v>
      </c>
      <c r="AM33" s="7">
        <f t="shared" si="4"/>
        <v>0</v>
      </c>
      <c r="AN33" s="7">
        <f t="shared" si="5"/>
        <v>0</v>
      </c>
      <c r="AO33" s="7">
        <f t="shared" si="6"/>
        <v>0</v>
      </c>
      <c r="AP33" s="7">
        <f t="shared" si="7"/>
        <v>1</v>
      </c>
      <c r="AQ33" s="7">
        <f t="shared" si="8"/>
        <v>0</v>
      </c>
      <c r="AR33" s="7">
        <f t="shared" si="9"/>
        <v>0</v>
      </c>
      <c r="AS33" s="7">
        <f t="shared" si="10"/>
        <v>0</v>
      </c>
      <c r="AT33" s="7">
        <f t="shared" si="11"/>
        <v>0</v>
      </c>
      <c r="AU33" s="7">
        <f t="shared" si="12"/>
        <v>0</v>
      </c>
      <c r="AV33" s="7">
        <f t="shared" si="13"/>
        <v>0</v>
      </c>
    </row>
    <row r="34" spans="1:48" s="7" customFormat="1" ht="12.75" customHeight="1">
      <c r="A34" s="38" t="s">
        <v>243</v>
      </c>
      <c r="B34" s="80">
        <v>38895</v>
      </c>
      <c r="C34" s="46" t="s">
        <v>101</v>
      </c>
      <c r="D34" s="47" t="s">
        <v>244</v>
      </c>
      <c r="E34" s="92" t="s">
        <v>245</v>
      </c>
      <c r="F34" s="92" t="s">
        <v>246</v>
      </c>
      <c r="G34" s="48">
        <v>597044</v>
      </c>
      <c r="H34" s="48">
        <v>4784467</v>
      </c>
      <c r="I34" s="47" t="s">
        <v>247</v>
      </c>
      <c r="J34" s="47" t="s">
        <v>120</v>
      </c>
      <c r="K34" s="47" t="s">
        <v>90</v>
      </c>
      <c r="L34" s="41">
        <v>3</v>
      </c>
      <c r="M34" s="49"/>
      <c r="N34" s="50"/>
      <c r="O34" s="51">
        <v>3</v>
      </c>
      <c r="P34" s="52"/>
      <c r="Q34" s="53"/>
      <c r="R34" s="134"/>
      <c r="S34" s="54"/>
      <c r="T34" s="131">
        <v>38895</v>
      </c>
      <c r="U34" s="173" t="s">
        <v>254</v>
      </c>
      <c r="V34" s="168"/>
      <c r="W34" s="116" t="s">
        <v>248</v>
      </c>
      <c r="X34" s="116" t="s">
        <v>99</v>
      </c>
      <c r="Y34" s="184"/>
      <c r="Z34" s="5"/>
      <c r="AA34" s="5"/>
      <c r="AB34" s="5"/>
      <c r="AC34" s="5"/>
      <c r="AI34" s="7">
        <f t="shared" si="0"/>
        <v>0</v>
      </c>
      <c r="AJ34" s="7">
        <f t="shared" si="1"/>
        <v>0</v>
      </c>
      <c r="AK34" s="7">
        <f t="shared" si="2"/>
        <v>0</v>
      </c>
      <c r="AL34" s="7">
        <f t="shared" si="3"/>
        <v>0</v>
      </c>
      <c r="AM34" s="7">
        <f t="shared" si="4"/>
        <v>0</v>
      </c>
      <c r="AN34" s="7">
        <f t="shared" si="5"/>
        <v>1</v>
      </c>
      <c r="AO34" s="7">
        <f t="shared" si="6"/>
        <v>0</v>
      </c>
      <c r="AP34" s="7">
        <f t="shared" si="7"/>
        <v>0</v>
      </c>
      <c r="AQ34" s="7">
        <f t="shared" si="8"/>
        <v>0</v>
      </c>
      <c r="AR34" s="7">
        <f t="shared" si="9"/>
        <v>0</v>
      </c>
      <c r="AS34" s="7">
        <f t="shared" si="10"/>
        <v>0</v>
      </c>
      <c r="AT34" s="7">
        <f t="shared" si="11"/>
        <v>0</v>
      </c>
      <c r="AU34" s="7">
        <f t="shared" si="12"/>
        <v>0</v>
      </c>
      <c r="AV34" s="7">
        <f t="shared" si="13"/>
        <v>0</v>
      </c>
    </row>
    <row r="35" spans="1:48" s="7" customFormat="1" ht="12.75" customHeight="1">
      <c r="A35" s="38" t="s">
        <v>249</v>
      </c>
      <c r="B35" s="80">
        <v>38895</v>
      </c>
      <c r="C35" s="46" t="s">
        <v>149</v>
      </c>
      <c r="D35" s="47" t="s">
        <v>250</v>
      </c>
      <c r="E35" s="92" t="s">
        <v>251</v>
      </c>
      <c r="F35" s="92" t="s">
        <v>252</v>
      </c>
      <c r="G35" s="48">
        <v>577929</v>
      </c>
      <c r="H35" s="48">
        <v>4764743</v>
      </c>
      <c r="I35" s="47" t="s">
        <v>253</v>
      </c>
      <c r="J35" s="47" t="s">
        <v>120</v>
      </c>
      <c r="K35" s="47" t="s">
        <v>90</v>
      </c>
      <c r="L35" s="41">
        <v>33</v>
      </c>
      <c r="M35" s="49">
        <v>7</v>
      </c>
      <c r="N35" s="50"/>
      <c r="O35" s="51">
        <v>26</v>
      </c>
      <c r="P35" s="52"/>
      <c r="Q35" s="53"/>
      <c r="R35" s="134"/>
      <c r="S35" s="54"/>
      <c r="T35" s="131">
        <v>38896</v>
      </c>
      <c r="U35" s="173" t="s">
        <v>254</v>
      </c>
      <c r="V35" s="168"/>
      <c r="W35" s="116" t="s">
        <v>255</v>
      </c>
      <c r="X35" s="116" t="s">
        <v>99</v>
      </c>
      <c r="Y35" s="184"/>
      <c r="Z35" s="5"/>
      <c r="AA35" s="5"/>
      <c r="AB35" s="5"/>
      <c r="AC35" s="5"/>
      <c r="AI35" s="7">
        <f t="shared" si="0"/>
        <v>0</v>
      </c>
      <c r="AJ35" s="7">
        <f t="shared" si="1"/>
        <v>0</v>
      </c>
      <c r="AK35" s="7">
        <f t="shared" si="2"/>
        <v>0</v>
      </c>
      <c r="AL35" s="7">
        <f t="shared" si="3"/>
        <v>0</v>
      </c>
      <c r="AM35" s="7">
        <f t="shared" si="4"/>
        <v>0</v>
      </c>
      <c r="AN35" s="7">
        <f t="shared" si="5"/>
        <v>1</v>
      </c>
      <c r="AO35" s="7">
        <f t="shared" si="6"/>
        <v>0</v>
      </c>
      <c r="AP35" s="7">
        <f t="shared" si="7"/>
        <v>0</v>
      </c>
      <c r="AQ35" s="7">
        <f t="shared" si="8"/>
        <v>0</v>
      </c>
      <c r="AR35" s="7">
        <f t="shared" si="9"/>
        <v>0</v>
      </c>
      <c r="AS35" s="7">
        <f t="shared" si="10"/>
        <v>0</v>
      </c>
      <c r="AT35" s="7">
        <f t="shared" si="11"/>
        <v>0</v>
      </c>
      <c r="AU35" s="7">
        <f t="shared" si="12"/>
        <v>0</v>
      </c>
      <c r="AV35" s="7">
        <f t="shared" si="13"/>
        <v>0</v>
      </c>
    </row>
    <row r="36" spans="1:48" s="7" customFormat="1" ht="12.75" customHeight="1">
      <c r="A36" s="38" t="s">
        <v>256</v>
      </c>
      <c r="B36" s="80">
        <v>38895</v>
      </c>
      <c r="C36" s="46" t="s">
        <v>149</v>
      </c>
      <c r="D36" s="47" t="s">
        <v>257</v>
      </c>
      <c r="E36" s="92" t="s">
        <v>258</v>
      </c>
      <c r="F36" s="92" t="s">
        <v>259</v>
      </c>
      <c r="G36" s="48">
        <v>578679</v>
      </c>
      <c r="H36" s="48">
        <v>4765149</v>
      </c>
      <c r="I36" s="47" t="s">
        <v>260</v>
      </c>
      <c r="J36" s="47" t="s">
        <v>261</v>
      </c>
      <c r="K36" s="47" t="s">
        <v>90</v>
      </c>
      <c r="L36" s="41">
        <v>11</v>
      </c>
      <c r="M36" s="49">
        <v>11</v>
      </c>
      <c r="N36" s="50"/>
      <c r="O36" s="51"/>
      <c r="P36" s="52"/>
      <c r="Q36" s="53"/>
      <c r="R36" s="134"/>
      <c r="S36" s="54"/>
      <c r="T36" s="131">
        <v>38895</v>
      </c>
      <c r="U36" s="173" t="s">
        <v>11</v>
      </c>
      <c r="V36" s="168"/>
      <c r="W36" s="116" t="s">
        <v>262</v>
      </c>
      <c r="X36" s="116" t="s">
        <v>99</v>
      </c>
      <c r="Y36" s="184"/>
      <c r="Z36" s="5"/>
      <c r="AA36" s="5"/>
      <c r="AB36" s="5"/>
      <c r="AC36" s="5"/>
      <c r="AI36" s="7">
        <f t="shared" si="0"/>
        <v>0</v>
      </c>
      <c r="AJ36" s="7">
        <f t="shared" si="1"/>
        <v>1</v>
      </c>
      <c r="AK36" s="7">
        <f t="shared" si="2"/>
        <v>0</v>
      </c>
      <c r="AL36" s="7">
        <f t="shared" si="3"/>
        <v>0</v>
      </c>
      <c r="AM36" s="7">
        <f t="shared" si="4"/>
        <v>0</v>
      </c>
      <c r="AN36" s="7">
        <f t="shared" si="5"/>
        <v>0</v>
      </c>
      <c r="AO36" s="7">
        <f t="shared" si="6"/>
        <v>0</v>
      </c>
      <c r="AP36" s="7">
        <f t="shared" si="7"/>
        <v>0</v>
      </c>
      <c r="AQ36" s="7">
        <f t="shared" si="8"/>
        <v>0</v>
      </c>
      <c r="AR36" s="7">
        <f t="shared" si="9"/>
        <v>0</v>
      </c>
      <c r="AS36" s="7">
        <f t="shared" si="10"/>
        <v>0</v>
      </c>
      <c r="AT36" s="7">
        <f t="shared" si="11"/>
        <v>0</v>
      </c>
      <c r="AU36" s="7">
        <f t="shared" si="12"/>
        <v>0</v>
      </c>
      <c r="AV36" s="7">
        <f t="shared" si="13"/>
        <v>0</v>
      </c>
    </row>
    <row r="37" spans="1:48" s="7" customFormat="1" ht="12.75" customHeight="1">
      <c r="A37" s="193" t="s">
        <v>263</v>
      </c>
      <c r="B37" s="194">
        <v>38896</v>
      </c>
      <c r="C37" s="62" t="s">
        <v>46</v>
      </c>
      <c r="D37" s="195" t="s">
        <v>870</v>
      </c>
      <c r="E37" s="196"/>
      <c r="F37" s="196"/>
      <c r="G37" s="197"/>
      <c r="H37" s="197"/>
      <c r="I37" s="195" t="s">
        <v>264</v>
      </c>
      <c r="J37" s="195"/>
      <c r="K37" s="195" t="s">
        <v>269</v>
      </c>
      <c r="L37" s="41"/>
      <c r="M37" s="41"/>
      <c r="N37" s="41"/>
      <c r="O37" s="41"/>
      <c r="P37" s="41"/>
      <c r="Q37" s="41"/>
      <c r="R37" s="41"/>
      <c r="S37" s="198"/>
      <c r="T37" s="199"/>
      <c r="U37" s="199"/>
      <c r="V37" s="200"/>
      <c r="W37" s="201" t="s">
        <v>265</v>
      </c>
      <c r="X37" s="201" t="s">
        <v>99</v>
      </c>
      <c r="Y37" s="184"/>
      <c r="Z37" s="5"/>
      <c r="AA37" s="5"/>
      <c r="AB37" s="5"/>
      <c r="AC37" s="5"/>
      <c r="AI37" s="7">
        <f t="shared" si="0"/>
        <v>0</v>
      </c>
      <c r="AJ37" s="7">
        <f t="shared" si="1"/>
        <v>0</v>
      </c>
      <c r="AK37" s="7">
        <f t="shared" si="2"/>
        <v>0</v>
      </c>
      <c r="AL37" s="7">
        <f t="shared" si="3"/>
        <v>0</v>
      </c>
      <c r="AM37" s="7">
        <f t="shared" si="4"/>
        <v>0</v>
      </c>
      <c r="AN37" s="7">
        <f t="shared" si="5"/>
        <v>0</v>
      </c>
      <c r="AO37" s="7">
        <f t="shared" si="6"/>
        <v>0</v>
      </c>
      <c r="AP37" s="7">
        <f t="shared" si="7"/>
        <v>0</v>
      </c>
      <c r="AQ37" s="7">
        <f t="shared" si="8"/>
        <v>0</v>
      </c>
      <c r="AR37" s="7">
        <f t="shared" si="9"/>
        <v>0</v>
      </c>
      <c r="AS37" s="7">
        <f t="shared" si="10"/>
        <v>0</v>
      </c>
      <c r="AT37" s="7">
        <f t="shared" si="11"/>
        <v>0</v>
      </c>
      <c r="AU37" s="7">
        <f t="shared" si="12"/>
        <v>0</v>
      </c>
      <c r="AV37" s="7">
        <f t="shared" si="13"/>
        <v>0</v>
      </c>
    </row>
    <row r="38" spans="1:48" s="7" customFormat="1" ht="12.75" customHeight="1">
      <c r="A38" s="38" t="s">
        <v>277</v>
      </c>
      <c r="B38" s="80">
        <v>38897</v>
      </c>
      <c r="C38" s="46" t="s">
        <v>270</v>
      </c>
      <c r="D38" s="47" t="s">
        <v>271</v>
      </c>
      <c r="E38" s="92" t="s">
        <v>871</v>
      </c>
      <c r="F38" s="92" t="s">
        <v>272</v>
      </c>
      <c r="G38" s="48">
        <v>511813</v>
      </c>
      <c r="H38" s="48">
        <v>4732864</v>
      </c>
      <c r="I38" s="47" t="s">
        <v>273</v>
      </c>
      <c r="J38" s="47" t="s">
        <v>274</v>
      </c>
      <c r="K38" s="47" t="s">
        <v>275</v>
      </c>
      <c r="L38" s="41">
        <v>0.1</v>
      </c>
      <c r="M38" s="49" t="s">
        <v>46</v>
      </c>
      <c r="N38" s="50"/>
      <c r="O38" s="51">
        <v>0.1</v>
      </c>
      <c r="P38" s="52"/>
      <c r="Q38" s="53"/>
      <c r="R38" s="172"/>
      <c r="S38" s="54"/>
      <c r="T38" s="131"/>
      <c r="U38" s="173" t="s">
        <v>254</v>
      </c>
      <c r="V38" s="168"/>
      <c r="W38" s="116" t="s">
        <v>276</v>
      </c>
      <c r="X38" s="116" t="s">
        <v>99</v>
      </c>
      <c r="Y38" s="184"/>
      <c r="Z38" s="5"/>
      <c r="AA38" s="5"/>
      <c r="AB38" s="5"/>
      <c r="AC38" s="5"/>
      <c r="AI38" s="7">
        <f t="shared" si="0"/>
        <v>0</v>
      </c>
      <c r="AJ38" s="7">
        <f t="shared" si="1"/>
        <v>0</v>
      </c>
      <c r="AK38" s="7">
        <f t="shared" si="2"/>
        <v>0</v>
      </c>
      <c r="AL38" s="7">
        <f t="shared" si="3"/>
        <v>0</v>
      </c>
      <c r="AM38" s="7">
        <f t="shared" si="4"/>
        <v>1</v>
      </c>
      <c r="AN38" s="7">
        <f t="shared" si="5"/>
        <v>0</v>
      </c>
      <c r="AO38" s="7">
        <f t="shared" si="6"/>
        <v>0</v>
      </c>
      <c r="AP38" s="7">
        <f t="shared" si="7"/>
        <v>0</v>
      </c>
      <c r="AQ38" s="7">
        <f t="shared" si="8"/>
        <v>0</v>
      </c>
      <c r="AR38" s="7">
        <f t="shared" si="9"/>
        <v>0</v>
      </c>
      <c r="AS38" s="7">
        <f t="shared" si="10"/>
        <v>0</v>
      </c>
      <c r="AT38" s="7">
        <f t="shared" si="11"/>
        <v>0</v>
      </c>
      <c r="AU38" s="7">
        <f t="shared" si="12"/>
        <v>0</v>
      </c>
      <c r="AV38" s="7">
        <f t="shared" si="13"/>
        <v>0</v>
      </c>
    </row>
    <row r="39" spans="1:29" s="7" customFormat="1" ht="12.75" customHeight="1">
      <c r="A39" s="202" t="s">
        <v>78</v>
      </c>
      <c r="B39" s="203">
        <v>38899</v>
      </c>
      <c r="C39" s="204" t="s">
        <v>46</v>
      </c>
      <c r="D39" s="205" t="s">
        <v>500</v>
      </c>
      <c r="E39" s="206"/>
      <c r="F39" s="206"/>
      <c r="G39" s="207"/>
      <c r="H39" s="207"/>
      <c r="I39" s="205" t="s">
        <v>501</v>
      </c>
      <c r="J39" s="205"/>
      <c r="K39" s="205" t="s">
        <v>496</v>
      </c>
      <c r="L39" s="208"/>
      <c r="M39" s="208"/>
      <c r="N39" s="208"/>
      <c r="O39" s="208"/>
      <c r="P39" s="208"/>
      <c r="Q39" s="208"/>
      <c r="R39" s="215"/>
      <c r="S39" s="210"/>
      <c r="T39" s="83"/>
      <c r="U39" s="83"/>
      <c r="V39" s="211"/>
      <c r="W39" s="214"/>
      <c r="X39" s="214"/>
      <c r="Y39" s="184"/>
      <c r="Z39" s="5"/>
      <c r="AA39" s="5"/>
      <c r="AB39" s="5"/>
      <c r="AC39" s="5"/>
    </row>
    <row r="40" spans="1:48" s="7" customFormat="1" ht="12.75" customHeight="1">
      <c r="A40" s="38" t="s">
        <v>278</v>
      </c>
      <c r="B40" s="80">
        <v>38899</v>
      </c>
      <c r="C40" s="46" t="s">
        <v>101</v>
      </c>
      <c r="D40" s="47" t="s">
        <v>279</v>
      </c>
      <c r="E40" s="92" t="s">
        <v>872</v>
      </c>
      <c r="F40" s="92" t="s">
        <v>283</v>
      </c>
      <c r="G40" s="48">
        <v>572930</v>
      </c>
      <c r="H40" s="48">
        <v>4831334</v>
      </c>
      <c r="I40" s="49" t="s">
        <v>280</v>
      </c>
      <c r="J40" s="49" t="s">
        <v>281</v>
      </c>
      <c r="K40" s="47" t="s">
        <v>90</v>
      </c>
      <c r="L40" s="41">
        <v>0.1</v>
      </c>
      <c r="M40" s="49"/>
      <c r="N40" s="50"/>
      <c r="O40" s="51"/>
      <c r="P40" s="52">
        <v>0.1</v>
      </c>
      <c r="Q40" s="53"/>
      <c r="R40" s="134"/>
      <c r="S40" s="54"/>
      <c r="T40" s="131">
        <v>38899</v>
      </c>
      <c r="U40" s="173" t="s">
        <v>97</v>
      </c>
      <c r="V40" s="168"/>
      <c r="W40" s="116" t="s">
        <v>282</v>
      </c>
      <c r="X40" s="116" t="s">
        <v>99</v>
      </c>
      <c r="Y40" s="184"/>
      <c r="Z40" s="5"/>
      <c r="AA40" s="5"/>
      <c r="AB40" s="5"/>
      <c r="AC40" s="5"/>
      <c r="AI40" s="7">
        <f t="shared" si="0"/>
        <v>0</v>
      </c>
      <c r="AJ40" s="7">
        <f t="shared" si="1"/>
        <v>0</v>
      </c>
      <c r="AK40" s="7">
        <f t="shared" si="2"/>
        <v>0</v>
      </c>
      <c r="AL40" s="7">
        <f t="shared" si="3"/>
        <v>0</v>
      </c>
      <c r="AM40" s="7">
        <f t="shared" si="4"/>
        <v>0</v>
      </c>
      <c r="AN40" s="7">
        <f t="shared" si="5"/>
        <v>0</v>
      </c>
      <c r="AO40" s="7">
        <f t="shared" si="6"/>
        <v>0</v>
      </c>
      <c r="AP40" s="7">
        <f t="shared" si="7"/>
        <v>1</v>
      </c>
      <c r="AQ40" s="7">
        <f t="shared" si="8"/>
        <v>0</v>
      </c>
      <c r="AR40" s="7">
        <f t="shared" si="9"/>
        <v>0</v>
      </c>
      <c r="AS40" s="7">
        <f t="shared" si="10"/>
        <v>0</v>
      </c>
      <c r="AT40" s="7">
        <f t="shared" si="11"/>
        <v>0</v>
      </c>
      <c r="AU40" s="7">
        <f t="shared" si="12"/>
        <v>0</v>
      </c>
      <c r="AV40" s="7">
        <f t="shared" si="13"/>
        <v>0</v>
      </c>
    </row>
    <row r="41" spans="1:48" s="7" customFormat="1" ht="12.75" customHeight="1">
      <c r="A41" s="38" t="s">
        <v>284</v>
      </c>
      <c r="B41" s="80">
        <v>38899</v>
      </c>
      <c r="C41" s="46" t="s">
        <v>101</v>
      </c>
      <c r="D41" s="47" t="s">
        <v>285</v>
      </c>
      <c r="E41" s="92" t="s">
        <v>286</v>
      </c>
      <c r="F41" s="92" t="s">
        <v>287</v>
      </c>
      <c r="G41" s="48">
        <v>577701</v>
      </c>
      <c r="H41" s="48">
        <v>4808081</v>
      </c>
      <c r="I41" s="47" t="s">
        <v>288</v>
      </c>
      <c r="J41" s="47" t="s">
        <v>214</v>
      </c>
      <c r="K41" s="47" t="s">
        <v>90</v>
      </c>
      <c r="L41" s="41">
        <v>4</v>
      </c>
      <c r="M41" s="49">
        <v>4</v>
      </c>
      <c r="N41" s="50"/>
      <c r="O41" s="51"/>
      <c r="P41" s="52"/>
      <c r="Q41" s="53"/>
      <c r="R41" s="134"/>
      <c r="S41" s="54"/>
      <c r="T41" s="131">
        <v>38899</v>
      </c>
      <c r="U41" s="173" t="s">
        <v>11</v>
      </c>
      <c r="V41" s="168"/>
      <c r="W41" s="116" t="s">
        <v>289</v>
      </c>
      <c r="X41" s="116" t="s">
        <v>99</v>
      </c>
      <c r="Y41" s="184"/>
      <c r="Z41" s="5"/>
      <c r="AA41" s="5"/>
      <c r="AB41" s="5"/>
      <c r="AC41" s="5"/>
      <c r="AI41" s="7">
        <f t="shared" si="0"/>
        <v>0</v>
      </c>
      <c r="AJ41" s="7">
        <f t="shared" si="1"/>
        <v>1</v>
      </c>
      <c r="AK41" s="7">
        <f t="shared" si="2"/>
        <v>0</v>
      </c>
      <c r="AL41" s="7">
        <f t="shared" si="3"/>
        <v>0</v>
      </c>
      <c r="AM41" s="7">
        <f t="shared" si="4"/>
        <v>0</v>
      </c>
      <c r="AN41" s="7">
        <f t="shared" si="5"/>
        <v>0</v>
      </c>
      <c r="AO41" s="7">
        <f t="shared" si="6"/>
        <v>0</v>
      </c>
      <c r="AP41" s="7">
        <f t="shared" si="7"/>
        <v>0</v>
      </c>
      <c r="AQ41" s="7">
        <f t="shared" si="8"/>
        <v>0</v>
      </c>
      <c r="AR41" s="7">
        <f t="shared" si="9"/>
        <v>0</v>
      </c>
      <c r="AS41" s="7">
        <f t="shared" si="10"/>
        <v>0</v>
      </c>
      <c r="AT41" s="7">
        <f t="shared" si="11"/>
        <v>0</v>
      </c>
      <c r="AU41" s="7">
        <f t="shared" si="12"/>
        <v>0</v>
      </c>
      <c r="AV41" s="7">
        <f t="shared" si="13"/>
        <v>0</v>
      </c>
    </row>
    <row r="42" spans="1:48" s="7" customFormat="1" ht="12.75" customHeight="1">
      <c r="A42" s="38" t="s">
        <v>296</v>
      </c>
      <c r="B42" s="80">
        <v>38899</v>
      </c>
      <c r="C42" s="46" t="s">
        <v>149</v>
      </c>
      <c r="D42" s="47" t="s">
        <v>292</v>
      </c>
      <c r="E42" s="92" t="s">
        <v>293</v>
      </c>
      <c r="F42" s="92" t="s">
        <v>294</v>
      </c>
      <c r="G42" s="48">
        <v>581641</v>
      </c>
      <c r="H42" s="48">
        <v>4776696</v>
      </c>
      <c r="I42" s="47" t="s">
        <v>290</v>
      </c>
      <c r="J42" s="47" t="s">
        <v>295</v>
      </c>
      <c r="K42" s="47" t="s">
        <v>275</v>
      </c>
      <c r="L42" s="41">
        <v>422</v>
      </c>
      <c r="M42" s="49">
        <v>422</v>
      </c>
      <c r="N42" s="50"/>
      <c r="O42" s="51"/>
      <c r="P42" s="52"/>
      <c r="Q42" s="53"/>
      <c r="R42" s="134"/>
      <c r="S42" s="54"/>
      <c r="T42" s="131">
        <v>38899</v>
      </c>
      <c r="U42" s="173" t="s">
        <v>11</v>
      </c>
      <c r="V42" s="168"/>
      <c r="W42" s="116" t="s">
        <v>291</v>
      </c>
      <c r="X42" s="116" t="s">
        <v>99</v>
      </c>
      <c r="Y42" s="184"/>
      <c r="Z42" s="5"/>
      <c r="AA42" s="5"/>
      <c r="AB42" s="5"/>
      <c r="AC42" s="5"/>
      <c r="AI42" s="7">
        <f t="shared" si="0"/>
        <v>1</v>
      </c>
      <c r="AJ42" s="7">
        <f t="shared" si="1"/>
        <v>0</v>
      </c>
      <c r="AK42" s="7">
        <f t="shared" si="2"/>
        <v>0</v>
      </c>
      <c r="AL42" s="7">
        <f t="shared" si="3"/>
        <v>0</v>
      </c>
      <c r="AM42" s="7">
        <f t="shared" si="4"/>
        <v>0</v>
      </c>
      <c r="AN42" s="7">
        <f t="shared" si="5"/>
        <v>0</v>
      </c>
      <c r="AO42" s="7">
        <f t="shared" si="6"/>
        <v>0</v>
      </c>
      <c r="AP42" s="7">
        <f t="shared" si="7"/>
        <v>0</v>
      </c>
      <c r="AQ42" s="7">
        <f t="shared" si="8"/>
        <v>0</v>
      </c>
      <c r="AR42" s="7">
        <f t="shared" si="9"/>
        <v>0</v>
      </c>
      <c r="AS42" s="7">
        <f t="shared" si="10"/>
        <v>0</v>
      </c>
      <c r="AT42" s="7">
        <f t="shared" si="11"/>
        <v>0</v>
      </c>
      <c r="AU42" s="7">
        <f t="shared" si="12"/>
        <v>0</v>
      </c>
      <c r="AV42" s="7">
        <f t="shared" si="13"/>
        <v>0</v>
      </c>
    </row>
    <row r="43" spans="1:29" s="7" customFormat="1" ht="12.75" customHeight="1">
      <c r="A43" s="193" t="s">
        <v>427</v>
      </c>
      <c r="B43" s="194">
        <v>38899</v>
      </c>
      <c r="C43" s="62"/>
      <c r="D43" s="195" t="s">
        <v>428</v>
      </c>
      <c r="E43" s="196"/>
      <c r="F43" s="196"/>
      <c r="G43" s="197"/>
      <c r="H43" s="197"/>
      <c r="I43" s="195" t="s">
        <v>461</v>
      </c>
      <c r="J43" s="195"/>
      <c r="K43" s="195" t="s">
        <v>269</v>
      </c>
      <c r="L43" s="192"/>
      <c r="M43" s="41"/>
      <c r="N43" s="41"/>
      <c r="O43" s="41"/>
      <c r="P43" s="41"/>
      <c r="Q43" s="41"/>
      <c r="R43" s="41"/>
      <c r="S43" s="198"/>
      <c r="T43" s="199"/>
      <c r="U43" s="199"/>
      <c r="V43" s="200"/>
      <c r="W43" s="201"/>
      <c r="X43" s="201"/>
      <c r="Y43" s="184"/>
      <c r="Z43" s="5"/>
      <c r="AA43" s="5"/>
      <c r="AB43" s="5"/>
      <c r="AC43" s="5"/>
    </row>
    <row r="44" spans="1:48" s="7" customFormat="1" ht="12.75" customHeight="1">
      <c r="A44" s="38" t="s">
        <v>297</v>
      </c>
      <c r="B44" s="80">
        <v>38900</v>
      </c>
      <c r="C44" s="46" t="s">
        <v>84</v>
      </c>
      <c r="D44" s="47" t="s">
        <v>298</v>
      </c>
      <c r="E44" s="92" t="s">
        <v>299</v>
      </c>
      <c r="F44" s="92" t="s">
        <v>300</v>
      </c>
      <c r="G44" s="48">
        <v>573291</v>
      </c>
      <c r="H44" s="48">
        <v>4729125</v>
      </c>
      <c r="I44" s="47" t="s">
        <v>301</v>
      </c>
      <c r="J44" s="47" t="s">
        <v>302</v>
      </c>
      <c r="K44" s="47" t="s">
        <v>275</v>
      </c>
      <c r="L44" s="41">
        <v>421</v>
      </c>
      <c r="M44" s="49">
        <v>421</v>
      </c>
      <c r="N44" s="50"/>
      <c r="O44" s="51"/>
      <c r="P44" s="52"/>
      <c r="Q44" s="53"/>
      <c r="R44" s="134"/>
      <c r="S44" s="54"/>
      <c r="T44" s="131">
        <v>38901</v>
      </c>
      <c r="U44" s="173" t="s">
        <v>11</v>
      </c>
      <c r="V44" s="168"/>
      <c r="W44" s="116" t="s">
        <v>303</v>
      </c>
      <c r="X44" s="116" t="s">
        <v>99</v>
      </c>
      <c r="Y44" s="184"/>
      <c r="Z44" s="5"/>
      <c r="AA44" s="5"/>
      <c r="AB44" s="5"/>
      <c r="AC44" s="5"/>
      <c r="AI44" s="7">
        <f t="shared" si="0"/>
        <v>1</v>
      </c>
      <c r="AJ44" s="7">
        <f t="shared" si="1"/>
        <v>0</v>
      </c>
      <c r="AK44" s="7">
        <f t="shared" si="2"/>
        <v>0</v>
      </c>
      <c r="AL44" s="7">
        <f t="shared" si="3"/>
        <v>0</v>
      </c>
      <c r="AM44" s="7">
        <f t="shared" si="4"/>
        <v>0</v>
      </c>
      <c r="AN44" s="7">
        <f t="shared" si="5"/>
        <v>0</v>
      </c>
      <c r="AO44" s="7">
        <f t="shared" si="6"/>
        <v>0</v>
      </c>
      <c r="AP44" s="7">
        <f t="shared" si="7"/>
        <v>0</v>
      </c>
      <c r="AQ44" s="7">
        <f t="shared" si="8"/>
        <v>0</v>
      </c>
      <c r="AR44" s="7">
        <f t="shared" si="9"/>
        <v>0</v>
      </c>
      <c r="AS44" s="7">
        <f t="shared" si="10"/>
        <v>0</v>
      </c>
      <c r="AT44" s="7">
        <f t="shared" si="11"/>
        <v>0</v>
      </c>
      <c r="AU44" s="7">
        <f t="shared" si="12"/>
        <v>0</v>
      </c>
      <c r="AV44" s="7">
        <f t="shared" si="13"/>
        <v>0</v>
      </c>
    </row>
    <row r="45" spans="1:48" s="7" customFormat="1" ht="12.75" customHeight="1">
      <c r="A45" s="38" t="s">
        <v>304</v>
      </c>
      <c r="B45" s="80">
        <v>38900</v>
      </c>
      <c r="C45" s="46" t="s">
        <v>149</v>
      </c>
      <c r="D45" s="47" t="s">
        <v>305</v>
      </c>
      <c r="E45" s="92" t="s">
        <v>873</v>
      </c>
      <c r="F45" s="92" t="s">
        <v>874</v>
      </c>
      <c r="G45" s="48">
        <v>599123</v>
      </c>
      <c r="H45" s="48">
        <v>4759788</v>
      </c>
      <c r="I45" s="47" t="s">
        <v>306</v>
      </c>
      <c r="J45" s="47" t="s">
        <v>295</v>
      </c>
      <c r="K45" s="47" t="s">
        <v>275</v>
      </c>
      <c r="L45" s="41">
        <v>2528</v>
      </c>
      <c r="M45" s="49">
        <v>2456</v>
      </c>
      <c r="N45" s="50"/>
      <c r="O45" s="51"/>
      <c r="P45" s="52">
        <v>70</v>
      </c>
      <c r="Q45" s="53"/>
      <c r="R45" s="134"/>
      <c r="S45" s="54"/>
      <c r="T45" s="131">
        <v>38901</v>
      </c>
      <c r="U45" s="173" t="s">
        <v>11</v>
      </c>
      <c r="V45" s="168"/>
      <c r="W45" s="116" t="s">
        <v>307</v>
      </c>
      <c r="X45" s="116" t="s">
        <v>99</v>
      </c>
      <c r="Y45" s="184"/>
      <c r="Z45" s="5"/>
      <c r="AA45" s="5"/>
      <c r="AB45" s="5"/>
      <c r="AC45" s="5"/>
      <c r="AI45" s="7">
        <f t="shared" si="0"/>
        <v>1</v>
      </c>
      <c r="AJ45" s="7">
        <f t="shared" si="1"/>
        <v>0</v>
      </c>
      <c r="AK45" s="7">
        <f t="shared" si="2"/>
        <v>0</v>
      </c>
      <c r="AL45" s="7">
        <f t="shared" si="3"/>
        <v>0</v>
      </c>
      <c r="AM45" s="7">
        <f t="shared" si="4"/>
        <v>0</v>
      </c>
      <c r="AN45" s="7">
        <f t="shared" si="5"/>
        <v>0</v>
      </c>
      <c r="AO45" s="7">
        <f t="shared" si="6"/>
        <v>0</v>
      </c>
      <c r="AP45" s="7">
        <f t="shared" si="7"/>
        <v>0</v>
      </c>
      <c r="AQ45" s="7">
        <f t="shared" si="8"/>
        <v>0</v>
      </c>
      <c r="AR45" s="7">
        <f t="shared" si="9"/>
        <v>0</v>
      </c>
      <c r="AS45" s="7">
        <f t="shared" si="10"/>
        <v>0</v>
      </c>
      <c r="AT45" s="7">
        <f t="shared" si="11"/>
        <v>0</v>
      </c>
      <c r="AU45" s="7">
        <f t="shared" si="12"/>
        <v>0</v>
      </c>
      <c r="AV45" s="7">
        <f t="shared" si="13"/>
        <v>0</v>
      </c>
    </row>
    <row r="46" spans="1:48" s="7" customFormat="1" ht="12.75" customHeight="1">
      <c r="A46" s="38" t="s">
        <v>308</v>
      </c>
      <c r="B46" s="80">
        <v>38900</v>
      </c>
      <c r="C46" s="46" t="s">
        <v>101</v>
      </c>
      <c r="D46" s="47" t="s">
        <v>875</v>
      </c>
      <c r="E46" s="92" t="s">
        <v>312</v>
      </c>
      <c r="F46" s="92" t="s">
        <v>313</v>
      </c>
      <c r="G46" s="48">
        <v>595670</v>
      </c>
      <c r="H46" s="48">
        <v>4793765</v>
      </c>
      <c r="I46" s="47" t="s">
        <v>309</v>
      </c>
      <c r="J46" s="47" t="s">
        <v>310</v>
      </c>
      <c r="K46" s="47" t="s">
        <v>275</v>
      </c>
      <c r="L46" s="41">
        <v>327</v>
      </c>
      <c r="M46" s="49">
        <v>22</v>
      </c>
      <c r="N46" s="50"/>
      <c r="O46" s="51">
        <v>149</v>
      </c>
      <c r="P46" s="52">
        <v>156</v>
      </c>
      <c r="Q46" s="53"/>
      <c r="R46" s="134"/>
      <c r="S46" s="54"/>
      <c r="T46" s="131">
        <v>38901</v>
      </c>
      <c r="U46" s="173" t="s">
        <v>97</v>
      </c>
      <c r="V46" s="168"/>
      <c r="W46" s="116" t="s">
        <v>311</v>
      </c>
      <c r="X46" s="116" t="s">
        <v>99</v>
      </c>
      <c r="Y46" s="184"/>
      <c r="Z46" s="5"/>
      <c r="AA46" s="5"/>
      <c r="AB46" s="5"/>
      <c r="AC46" s="5"/>
      <c r="AI46" s="7">
        <f t="shared" si="0"/>
        <v>0</v>
      </c>
      <c r="AJ46" s="7">
        <f t="shared" si="1"/>
        <v>0</v>
      </c>
      <c r="AK46" s="7">
        <f t="shared" si="2"/>
        <v>0</v>
      </c>
      <c r="AL46" s="7">
        <f t="shared" si="3"/>
        <v>0</v>
      </c>
      <c r="AM46" s="7">
        <f t="shared" si="4"/>
        <v>0</v>
      </c>
      <c r="AN46" s="7">
        <f t="shared" si="5"/>
        <v>0</v>
      </c>
      <c r="AO46" s="7">
        <f t="shared" si="6"/>
        <v>1</v>
      </c>
      <c r="AP46" s="7">
        <f t="shared" si="7"/>
        <v>0</v>
      </c>
      <c r="AQ46" s="7">
        <f t="shared" si="8"/>
        <v>0</v>
      </c>
      <c r="AR46" s="7">
        <f t="shared" si="9"/>
        <v>0</v>
      </c>
      <c r="AS46" s="7">
        <f t="shared" si="10"/>
        <v>0</v>
      </c>
      <c r="AT46" s="7">
        <f t="shared" si="11"/>
        <v>0</v>
      </c>
      <c r="AU46" s="7">
        <f t="shared" si="12"/>
        <v>0</v>
      </c>
      <c r="AV46" s="7">
        <f t="shared" si="13"/>
        <v>0</v>
      </c>
    </row>
    <row r="47" spans="1:48" s="7" customFormat="1" ht="12.75" customHeight="1">
      <c r="A47" s="38" t="s">
        <v>314</v>
      </c>
      <c r="B47" s="80">
        <v>38900</v>
      </c>
      <c r="C47" s="46" t="s">
        <v>149</v>
      </c>
      <c r="D47" s="47" t="s">
        <v>315</v>
      </c>
      <c r="E47" s="92" t="s">
        <v>876</v>
      </c>
      <c r="F47" s="92" t="s">
        <v>877</v>
      </c>
      <c r="G47" s="48">
        <v>584178</v>
      </c>
      <c r="H47" s="48">
        <v>4775953</v>
      </c>
      <c r="I47" s="47" t="s">
        <v>316</v>
      </c>
      <c r="J47" s="47" t="s">
        <v>317</v>
      </c>
      <c r="K47" s="47" t="s">
        <v>275</v>
      </c>
      <c r="L47" s="41">
        <v>1</v>
      </c>
      <c r="M47" s="49">
        <v>1</v>
      </c>
      <c r="N47" s="50"/>
      <c r="O47" s="51"/>
      <c r="P47" s="52"/>
      <c r="Q47" s="53"/>
      <c r="R47" s="134"/>
      <c r="S47" s="54"/>
      <c r="T47" s="131">
        <v>38901</v>
      </c>
      <c r="U47" s="173" t="s">
        <v>11</v>
      </c>
      <c r="V47" s="168"/>
      <c r="W47" s="116" t="s">
        <v>318</v>
      </c>
      <c r="X47" s="116" t="s">
        <v>99</v>
      </c>
      <c r="Y47" s="184"/>
      <c r="Z47" s="5"/>
      <c r="AA47" s="5"/>
      <c r="AB47" s="5"/>
      <c r="AC47" s="5"/>
      <c r="AI47" s="7">
        <f t="shared" si="0"/>
        <v>1</v>
      </c>
      <c r="AJ47" s="7">
        <f t="shared" si="1"/>
        <v>0</v>
      </c>
      <c r="AK47" s="7">
        <f t="shared" si="2"/>
        <v>0</v>
      </c>
      <c r="AL47" s="7">
        <f t="shared" si="3"/>
        <v>0</v>
      </c>
      <c r="AM47" s="7">
        <f t="shared" si="4"/>
        <v>0</v>
      </c>
      <c r="AN47" s="7">
        <f t="shared" si="5"/>
        <v>0</v>
      </c>
      <c r="AO47" s="7">
        <f t="shared" si="6"/>
        <v>0</v>
      </c>
      <c r="AP47" s="7">
        <f t="shared" si="7"/>
        <v>0</v>
      </c>
      <c r="AQ47" s="7">
        <f t="shared" si="8"/>
        <v>0</v>
      </c>
      <c r="AR47" s="7">
        <f t="shared" si="9"/>
        <v>0</v>
      </c>
      <c r="AS47" s="7">
        <f t="shared" si="10"/>
        <v>0</v>
      </c>
      <c r="AT47" s="7">
        <f t="shared" si="11"/>
        <v>0</v>
      </c>
      <c r="AU47" s="7">
        <f t="shared" si="12"/>
        <v>0</v>
      </c>
      <c r="AV47" s="7">
        <f t="shared" si="13"/>
        <v>0</v>
      </c>
    </row>
    <row r="48" spans="1:48" s="7" customFormat="1" ht="12.75" customHeight="1">
      <c r="A48" s="193" t="s">
        <v>319</v>
      </c>
      <c r="B48" s="194">
        <v>38900</v>
      </c>
      <c r="C48" s="62" t="s">
        <v>46</v>
      </c>
      <c r="D48" s="195" t="s">
        <v>320</v>
      </c>
      <c r="E48" s="196"/>
      <c r="F48" s="196"/>
      <c r="G48" s="197"/>
      <c r="H48" s="197"/>
      <c r="I48" s="195" t="s">
        <v>321</v>
      </c>
      <c r="J48" s="195"/>
      <c r="K48" s="195" t="s">
        <v>269</v>
      </c>
      <c r="L48" s="41"/>
      <c r="M48" s="41"/>
      <c r="N48" s="41"/>
      <c r="O48" s="41"/>
      <c r="P48" s="41"/>
      <c r="Q48" s="41"/>
      <c r="R48" s="41"/>
      <c r="S48" s="198"/>
      <c r="T48" s="199"/>
      <c r="U48" s="199"/>
      <c r="V48" s="200"/>
      <c r="W48" s="201" t="s">
        <v>322</v>
      </c>
      <c r="X48" s="201" t="s">
        <v>99</v>
      </c>
      <c r="Y48" s="184"/>
      <c r="Z48" s="5"/>
      <c r="AA48" s="5"/>
      <c r="AB48" s="5"/>
      <c r="AC48" s="5"/>
      <c r="AI48" s="7">
        <f t="shared" si="0"/>
        <v>0</v>
      </c>
      <c r="AJ48" s="7">
        <f t="shared" si="1"/>
        <v>0</v>
      </c>
      <c r="AK48" s="7">
        <f t="shared" si="2"/>
        <v>0</v>
      </c>
      <c r="AL48" s="7">
        <f t="shared" si="3"/>
        <v>0</v>
      </c>
      <c r="AM48" s="7">
        <f t="shared" si="4"/>
        <v>0</v>
      </c>
      <c r="AN48" s="7">
        <f t="shared" si="5"/>
        <v>0</v>
      </c>
      <c r="AO48" s="7">
        <f t="shared" si="6"/>
        <v>0</v>
      </c>
      <c r="AP48" s="7">
        <f t="shared" si="7"/>
        <v>0</v>
      </c>
      <c r="AQ48" s="7">
        <f t="shared" si="8"/>
        <v>0</v>
      </c>
      <c r="AR48" s="7">
        <f t="shared" si="9"/>
        <v>0</v>
      </c>
      <c r="AS48" s="7">
        <f t="shared" si="10"/>
        <v>0</v>
      </c>
      <c r="AT48" s="7">
        <f t="shared" si="11"/>
        <v>0</v>
      </c>
      <c r="AU48" s="7">
        <f t="shared" si="12"/>
        <v>0</v>
      </c>
      <c r="AV48" s="7">
        <f t="shared" si="13"/>
        <v>0</v>
      </c>
    </row>
    <row r="49" spans="1:48" s="7" customFormat="1" ht="12.75" customHeight="1">
      <c r="A49" s="38" t="s">
        <v>323</v>
      </c>
      <c r="B49" s="80">
        <v>38900</v>
      </c>
      <c r="C49" s="46" t="s">
        <v>270</v>
      </c>
      <c r="D49" s="47" t="s">
        <v>324</v>
      </c>
      <c r="E49" s="92" t="s">
        <v>464</v>
      </c>
      <c r="F49" s="92" t="s">
        <v>465</v>
      </c>
      <c r="G49" s="48">
        <v>537934</v>
      </c>
      <c r="H49" s="48">
        <v>4792281</v>
      </c>
      <c r="I49" s="47" t="s">
        <v>325</v>
      </c>
      <c r="J49" s="47" t="s">
        <v>326</v>
      </c>
      <c r="K49" s="47" t="s">
        <v>275</v>
      </c>
      <c r="L49" s="41">
        <v>1356</v>
      </c>
      <c r="M49" s="49">
        <v>1144</v>
      </c>
      <c r="N49" s="50"/>
      <c r="O49" s="51">
        <v>212</v>
      </c>
      <c r="P49" s="52"/>
      <c r="Q49" s="53"/>
      <c r="R49" s="134"/>
      <c r="S49" s="54"/>
      <c r="T49" s="131">
        <v>38901</v>
      </c>
      <c r="U49" s="173" t="s">
        <v>11</v>
      </c>
      <c r="V49" s="168"/>
      <c r="W49" s="116" t="s">
        <v>327</v>
      </c>
      <c r="X49" s="116" t="s">
        <v>99</v>
      </c>
      <c r="Y49" s="184"/>
      <c r="Z49" s="5"/>
      <c r="AA49" s="5"/>
      <c r="AB49" s="5"/>
      <c r="AC49" s="5"/>
      <c r="AI49" s="7">
        <f t="shared" si="0"/>
        <v>1</v>
      </c>
      <c r="AJ49" s="7">
        <f t="shared" si="1"/>
        <v>0</v>
      </c>
      <c r="AK49" s="7">
        <f t="shared" si="2"/>
        <v>0</v>
      </c>
      <c r="AL49" s="7">
        <f t="shared" si="3"/>
        <v>0</v>
      </c>
      <c r="AM49" s="7">
        <f t="shared" si="4"/>
        <v>0</v>
      </c>
      <c r="AN49" s="7">
        <f t="shared" si="5"/>
        <v>0</v>
      </c>
      <c r="AO49" s="7">
        <f t="shared" si="6"/>
        <v>0</v>
      </c>
      <c r="AP49" s="7">
        <f t="shared" si="7"/>
        <v>0</v>
      </c>
      <c r="AQ49" s="7">
        <f t="shared" si="8"/>
        <v>0</v>
      </c>
      <c r="AR49" s="7">
        <f t="shared" si="9"/>
        <v>0</v>
      </c>
      <c r="AS49" s="7">
        <f t="shared" si="10"/>
        <v>0</v>
      </c>
      <c r="AT49" s="7">
        <f t="shared" si="11"/>
        <v>0</v>
      </c>
      <c r="AU49" s="7">
        <f t="shared" si="12"/>
        <v>0</v>
      </c>
      <c r="AV49" s="7">
        <f t="shared" si="13"/>
        <v>0</v>
      </c>
    </row>
    <row r="50" spans="1:48" s="7" customFormat="1" ht="12.75" customHeight="1">
      <c r="A50" s="38" t="s">
        <v>328</v>
      </c>
      <c r="B50" s="80">
        <v>38900</v>
      </c>
      <c r="C50" s="46" t="s">
        <v>149</v>
      </c>
      <c r="D50" s="47" t="s">
        <v>329</v>
      </c>
      <c r="E50" s="92" t="s">
        <v>330</v>
      </c>
      <c r="F50" s="92" t="s">
        <v>331</v>
      </c>
      <c r="G50" s="48">
        <v>594341</v>
      </c>
      <c r="H50" s="48">
        <v>4757603</v>
      </c>
      <c r="I50" s="47" t="s">
        <v>332</v>
      </c>
      <c r="J50" s="47" t="s">
        <v>106</v>
      </c>
      <c r="K50" s="47" t="s">
        <v>275</v>
      </c>
      <c r="L50" s="41">
        <v>104</v>
      </c>
      <c r="M50" s="49">
        <v>94</v>
      </c>
      <c r="N50" s="50"/>
      <c r="O50" s="51">
        <v>10</v>
      </c>
      <c r="P50" s="52"/>
      <c r="Q50" s="53"/>
      <c r="R50" s="134"/>
      <c r="S50" s="54"/>
      <c r="T50" s="131">
        <v>38901</v>
      </c>
      <c r="U50" s="173" t="s">
        <v>254</v>
      </c>
      <c r="V50" s="168"/>
      <c r="W50" s="116" t="s">
        <v>333</v>
      </c>
      <c r="X50" s="116" t="s">
        <v>99</v>
      </c>
      <c r="Y50" s="184"/>
      <c r="Z50" s="5"/>
      <c r="AA50" s="5"/>
      <c r="AB50" s="5"/>
      <c r="AC50" s="5"/>
      <c r="AI50" s="7">
        <f t="shared" si="0"/>
        <v>0</v>
      </c>
      <c r="AJ50" s="7">
        <f t="shared" si="1"/>
        <v>0</v>
      </c>
      <c r="AK50" s="7">
        <f t="shared" si="2"/>
        <v>0</v>
      </c>
      <c r="AL50" s="7">
        <f t="shared" si="3"/>
        <v>0</v>
      </c>
      <c r="AM50" s="7">
        <f t="shared" si="4"/>
        <v>1</v>
      </c>
      <c r="AN50" s="7">
        <f t="shared" si="5"/>
        <v>0</v>
      </c>
      <c r="AO50" s="7">
        <f t="shared" si="6"/>
        <v>0</v>
      </c>
      <c r="AP50" s="7">
        <f t="shared" si="7"/>
        <v>0</v>
      </c>
      <c r="AQ50" s="7">
        <f t="shared" si="8"/>
        <v>0</v>
      </c>
      <c r="AR50" s="7">
        <f t="shared" si="9"/>
        <v>0</v>
      </c>
      <c r="AS50" s="7">
        <f t="shared" si="10"/>
        <v>0</v>
      </c>
      <c r="AT50" s="7">
        <f t="shared" si="11"/>
        <v>0</v>
      </c>
      <c r="AU50" s="7">
        <f t="shared" si="12"/>
        <v>0</v>
      </c>
      <c r="AV50" s="7">
        <f t="shared" si="13"/>
        <v>0</v>
      </c>
    </row>
    <row r="51" spans="1:48" s="7" customFormat="1" ht="12.75" customHeight="1">
      <c r="A51" s="38" t="s">
        <v>334</v>
      </c>
      <c r="B51" s="80">
        <v>38900</v>
      </c>
      <c r="C51" s="46" t="s">
        <v>101</v>
      </c>
      <c r="D51" s="47" t="s">
        <v>335</v>
      </c>
      <c r="E51" s="92" t="s">
        <v>466</v>
      </c>
      <c r="F51" s="92" t="s">
        <v>467</v>
      </c>
      <c r="G51" s="48">
        <v>568912</v>
      </c>
      <c r="H51" s="48">
        <v>4840095</v>
      </c>
      <c r="I51" s="47" t="s">
        <v>336</v>
      </c>
      <c r="J51" s="47" t="s">
        <v>337</v>
      </c>
      <c r="K51" s="47" t="s">
        <v>275</v>
      </c>
      <c r="L51" s="41">
        <v>104</v>
      </c>
      <c r="M51" s="49"/>
      <c r="N51" s="50"/>
      <c r="O51" s="51"/>
      <c r="P51" s="52">
        <v>104</v>
      </c>
      <c r="Q51" s="53"/>
      <c r="R51" s="134"/>
      <c r="S51" s="54"/>
      <c r="T51" s="131">
        <v>38901</v>
      </c>
      <c r="U51" s="173" t="s">
        <v>97</v>
      </c>
      <c r="V51" s="168"/>
      <c r="W51" s="116" t="s">
        <v>338</v>
      </c>
      <c r="X51" s="116" t="s">
        <v>99</v>
      </c>
      <c r="Y51" s="184"/>
      <c r="Z51" s="5"/>
      <c r="AA51" s="5"/>
      <c r="AB51" s="5"/>
      <c r="AC51" s="5"/>
      <c r="AI51" s="7">
        <f t="shared" si="0"/>
        <v>0</v>
      </c>
      <c r="AJ51" s="7">
        <f t="shared" si="1"/>
        <v>0</v>
      </c>
      <c r="AK51" s="7">
        <f t="shared" si="2"/>
        <v>0</v>
      </c>
      <c r="AL51" s="7">
        <f t="shared" si="3"/>
        <v>0</v>
      </c>
      <c r="AM51" s="7">
        <f t="shared" si="4"/>
        <v>0</v>
      </c>
      <c r="AN51" s="7">
        <f t="shared" si="5"/>
        <v>0</v>
      </c>
      <c r="AO51" s="7">
        <f t="shared" si="6"/>
        <v>1</v>
      </c>
      <c r="AP51" s="7">
        <f t="shared" si="7"/>
        <v>0</v>
      </c>
      <c r="AQ51" s="7">
        <f t="shared" si="8"/>
        <v>0</v>
      </c>
      <c r="AR51" s="7">
        <f t="shared" si="9"/>
        <v>0</v>
      </c>
      <c r="AS51" s="7">
        <f t="shared" si="10"/>
        <v>0</v>
      </c>
      <c r="AT51" s="7">
        <f t="shared" si="11"/>
        <v>0</v>
      </c>
      <c r="AU51" s="7">
        <f t="shared" si="12"/>
        <v>0</v>
      </c>
      <c r="AV51" s="7">
        <f t="shared" si="13"/>
        <v>0</v>
      </c>
    </row>
    <row r="52" spans="1:48" s="7" customFormat="1" ht="12.75" customHeight="1">
      <c r="A52" s="193" t="s">
        <v>339</v>
      </c>
      <c r="B52" s="194">
        <v>38900</v>
      </c>
      <c r="C52" s="62" t="s">
        <v>46</v>
      </c>
      <c r="D52" s="195" t="s">
        <v>340</v>
      </c>
      <c r="E52" s="196"/>
      <c r="F52" s="196"/>
      <c r="G52" s="197"/>
      <c r="H52" s="197"/>
      <c r="I52" s="195" t="s">
        <v>341</v>
      </c>
      <c r="J52" s="195"/>
      <c r="K52" s="195" t="s">
        <v>269</v>
      </c>
      <c r="L52" s="41"/>
      <c r="M52" s="41"/>
      <c r="N52" s="41"/>
      <c r="O52" s="41"/>
      <c r="P52" s="41"/>
      <c r="Q52" s="41"/>
      <c r="R52" s="41"/>
      <c r="S52" s="198"/>
      <c r="T52" s="199"/>
      <c r="U52" s="199"/>
      <c r="V52" s="200"/>
      <c r="W52" s="201" t="s">
        <v>342</v>
      </c>
      <c r="X52" s="201" t="s">
        <v>99</v>
      </c>
      <c r="Y52" s="184"/>
      <c r="Z52" s="5"/>
      <c r="AA52" s="5"/>
      <c r="AB52" s="5"/>
      <c r="AC52" s="5"/>
      <c r="AI52" s="7">
        <f t="shared" si="0"/>
        <v>0</v>
      </c>
      <c r="AJ52" s="7">
        <f t="shared" si="1"/>
        <v>0</v>
      </c>
      <c r="AK52" s="7">
        <f t="shared" si="2"/>
        <v>0</v>
      </c>
      <c r="AL52" s="7">
        <f t="shared" si="3"/>
        <v>0</v>
      </c>
      <c r="AM52" s="7">
        <f t="shared" si="4"/>
        <v>0</v>
      </c>
      <c r="AN52" s="7">
        <f t="shared" si="5"/>
        <v>0</v>
      </c>
      <c r="AO52" s="7">
        <f t="shared" si="6"/>
        <v>0</v>
      </c>
      <c r="AP52" s="7">
        <f t="shared" si="7"/>
        <v>0</v>
      </c>
      <c r="AQ52" s="7">
        <f t="shared" si="8"/>
        <v>0</v>
      </c>
      <c r="AR52" s="7">
        <f t="shared" si="9"/>
        <v>0</v>
      </c>
      <c r="AS52" s="7">
        <f t="shared" si="10"/>
        <v>0</v>
      </c>
      <c r="AT52" s="7">
        <f t="shared" si="11"/>
        <v>0</v>
      </c>
      <c r="AU52" s="7">
        <f t="shared" si="12"/>
        <v>0</v>
      </c>
      <c r="AV52" s="7">
        <f t="shared" si="13"/>
        <v>0</v>
      </c>
    </row>
    <row r="53" spans="1:48" s="7" customFormat="1" ht="12.75" customHeight="1">
      <c r="A53" s="38" t="s">
        <v>348</v>
      </c>
      <c r="B53" s="80">
        <v>38900</v>
      </c>
      <c r="C53" s="46" t="s">
        <v>101</v>
      </c>
      <c r="D53" s="47" t="s">
        <v>345</v>
      </c>
      <c r="E53" s="92" t="s">
        <v>346</v>
      </c>
      <c r="F53" s="92" t="s">
        <v>347</v>
      </c>
      <c r="G53" s="48">
        <v>617727</v>
      </c>
      <c r="H53" s="48">
        <v>4800239</v>
      </c>
      <c r="I53" s="47" t="s">
        <v>343</v>
      </c>
      <c r="J53" s="47" t="s">
        <v>317</v>
      </c>
      <c r="K53" s="47" t="s">
        <v>275</v>
      </c>
      <c r="L53" s="41">
        <v>1</v>
      </c>
      <c r="M53" s="49">
        <v>1</v>
      </c>
      <c r="N53" s="50"/>
      <c r="O53" s="51"/>
      <c r="P53" s="52"/>
      <c r="Q53" s="53"/>
      <c r="R53" s="134"/>
      <c r="S53" s="54"/>
      <c r="T53" s="131">
        <v>38901</v>
      </c>
      <c r="U53" s="173" t="s">
        <v>11</v>
      </c>
      <c r="V53" s="168"/>
      <c r="W53" s="116" t="s">
        <v>344</v>
      </c>
      <c r="X53" s="116" t="s">
        <v>99</v>
      </c>
      <c r="Y53" s="184"/>
      <c r="AB53" s="5"/>
      <c r="AC53" s="5"/>
      <c r="AI53" s="7">
        <f t="shared" si="0"/>
        <v>1</v>
      </c>
      <c r="AJ53" s="7">
        <f t="shared" si="1"/>
        <v>0</v>
      </c>
      <c r="AK53" s="7">
        <f t="shared" si="2"/>
        <v>0</v>
      </c>
      <c r="AL53" s="7">
        <f t="shared" si="3"/>
        <v>0</v>
      </c>
      <c r="AM53" s="7">
        <f t="shared" si="4"/>
        <v>0</v>
      </c>
      <c r="AN53" s="7">
        <f t="shared" si="5"/>
        <v>0</v>
      </c>
      <c r="AO53" s="7">
        <f t="shared" si="6"/>
        <v>0</v>
      </c>
      <c r="AP53" s="7">
        <f t="shared" si="7"/>
        <v>0</v>
      </c>
      <c r="AQ53" s="7">
        <f t="shared" si="8"/>
        <v>0</v>
      </c>
      <c r="AR53" s="7">
        <f t="shared" si="9"/>
        <v>0</v>
      </c>
      <c r="AS53" s="7">
        <f t="shared" si="10"/>
        <v>0</v>
      </c>
      <c r="AT53" s="7">
        <f t="shared" si="11"/>
        <v>0</v>
      </c>
      <c r="AU53" s="7">
        <f t="shared" si="12"/>
        <v>0</v>
      </c>
      <c r="AV53" s="7">
        <f t="shared" si="13"/>
        <v>0</v>
      </c>
    </row>
    <row r="54" spans="1:48" s="7" customFormat="1" ht="12.75" customHeight="1">
      <c r="A54" s="38" t="s">
        <v>382</v>
      </c>
      <c r="B54" s="80">
        <v>38900</v>
      </c>
      <c r="C54" s="46" t="s">
        <v>101</v>
      </c>
      <c r="D54" s="47" t="s">
        <v>880</v>
      </c>
      <c r="E54" s="92" t="s">
        <v>468</v>
      </c>
      <c r="F54" s="92" t="s">
        <v>469</v>
      </c>
      <c r="G54" s="48">
        <v>604942</v>
      </c>
      <c r="H54" s="48">
        <v>4812727</v>
      </c>
      <c r="I54" s="47" t="s">
        <v>383</v>
      </c>
      <c r="J54" s="47" t="s">
        <v>384</v>
      </c>
      <c r="K54" s="47" t="s">
        <v>275</v>
      </c>
      <c r="L54" s="41">
        <v>0.1</v>
      </c>
      <c r="M54" s="49"/>
      <c r="N54" s="50"/>
      <c r="O54" s="51">
        <v>0.1</v>
      </c>
      <c r="P54" s="52"/>
      <c r="Q54" s="53"/>
      <c r="R54" s="134"/>
      <c r="S54" s="54"/>
      <c r="T54" s="131">
        <v>38903</v>
      </c>
      <c r="U54" s="173" t="s">
        <v>254</v>
      </c>
      <c r="V54" s="168"/>
      <c r="W54" s="116" t="s">
        <v>881</v>
      </c>
      <c r="X54" s="116" t="s">
        <v>99</v>
      </c>
      <c r="Y54" s="184"/>
      <c r="AB54" s="5"/>
      <c r="AC54" s="5"/>
      <c r="AI54" s="7">
        <f t="shared" si="0"/>
        <v>0</v>
      </c>
      <c r="AJ54" s="7">
        <f t="shared" si="1"/>
        <v>0</v>
      </c>
      <c r="AK54" s="7">
        <f t="shared" si="2"/>
        <v>0</v>
      </c>
      <c r="AL54" s="7">
        <f t="shared" si="3"/>
        <v>0</v>
      </c>
      <c r="AM54" s="7">
        <f t="shared" si="4"/>
        <v>1</v>
      </c>
      <c r="AN54" s="7">
        <f t="shared" si="5"/>
        <v>0</v>
      </c>
      <c r="AO54" s="7">
        <f t="shared" si="6"/>
        <v>0</v>
      </c>
      <c r="AP54" s="7">
        <f t="shared" si="7"/>
        <v>0</v>
      </c>
      <c r="AQ54" s="7">
        <f t="shared" si="8"/>
        <v>0</v>
      </c>
      <c r="AR54" s="7">
        <f t="shared" si="9"/>
        <v>0</v>
      </c>
      <c r="AS54" s="7">
        <f t="shared" si="10"/>
        <v>0</v>
      </c>
      <c r="AT54" s="7">
        <f t="shared" si="11"/>
        <v>0</v>
      </c>
      <c r="AU54" s="7">
        <f t="shared" si="12"/>
        <v>0</v>
      </c>
      <c r="AV54" s="7">
        <f t="shared" si="13"/>
        <v>0</v>
      </c>
    </row>
    <row r="55" spans="1:48" s="7" customFormat="1" ht="12.75" customHeight="1">
      <c r="A55" s="38" t="s">
        <v>349</v>
      </c>
      <c r="B55" s="80">
        <v>38901</v>
      </c>
      <c r="C55" s="46" t="s">
        <v>101</v>
      </c>
      <c r="D55" s="47" t="s">
        <v>350</v>
      </c>
      <c r="E55" s="92" t="s">
        <v>351</v>
      </c>
      <c r="F55" s="92" t="s">
        <v>352</v>
      </c>
      <c r="G55" s="48">
        <v>604150</v>
      </c>
      <c r="H55" s="48">
        <v>4782530</v>
      </c>
      <c r="I55" s="47" t="s">
        <v>353</v>
      </c>
      <c r="J55" s="47" t="s">
        <v>317</v>
      </c>
      <c r="K55" s="47" t="s">
        <v>275</v>
      </c>
      <c r="L55" s="41">
        <v>0.5</v>
      </c>
      <c r="M55" s="49"/>
      <c r="N55" s="50"/>
      <c r="O55" s="51"/>
      <c r="P55" s="52">
        <v>0.5</v>
      </c>
      <c r="Q55" s="53"/>
      <c r="R55" s="134"/>
      <c r="S55" s="54"/>
      <c r="T55" s="131">
        <v>38901</v>
      </c>
      <c r="U55" s="173" t="s">
        <v>97</v>
      </c>
      <c r="V55" s="168"/>
      <c r="W55" s="116" t="s">
        <v>354</v>
      </c>
      <c r="X55" s="116" t="s">
        <v>99</v>
      </c>
      <c r="Y55" s="184"/>
      <c r="Z55" s="5"/>
      <c r="AA55" s="5"/>
      <c r="AB55" s="5"/>
      <c r="AC55" s="5"/>
      <c r="AI55" s="7">
        <f t="shared" si="0"/>
        <v>0</v>
      </c>
      <c r="AJ55" s="7">
        <f t="shared" si="1"/>
        <v>0</v>
      </c>
      <c r="AK55" s="7">
        <f t="shared" si="2"/>
        <v>0</v>
      </c>
      <c r="AL55" s="7">
        <f t="shared" si="3"/>
        <v>0</v>
      </c>
      <c r="AM55" s="7">
        <f t="shared" si="4"/>
        <v>0</v>
      </c>
      <c r="AN55" s="7">
        <f t="shared" si="5"/>
        <v>0</v>
      </c>
      <c r="AO55" s="7">
        <f t="shared" si="6"/>
        <v>1</v>
      </c>
      <c r="AP55" s="7">
        <f t="shared" si="7"/>
        <v>0</v>
      </c>
      <c r="AQ55" s="7">
        <f t="shared" si="8"/>
        <v>0</v>
      </c>
      <c r="AR55" s="7">
        <f t="shared" si="9"/>
        <v>0</v>
      </c>
      <c r="AS55" s="7">
        <f t="shared" si="10"/>
        <v>0</v>
      </c>
      <c r="AT55" s="7">
        <f t="shared" si="11"/>
        <v>0</v>
      </c>
      <c r="AU55" s="7">
        <f t="shared" si="12"/>
        <v>0</v>
      </c>
      <c r="AV55" s="7">
        <f t="shared" si="13"/>
        <v>0</v>
      </c>
    </row>
    <row r="56" spans="1:48" s="7" customFormat="1" ht="12.75" customHeight="1">
      <c r="A56" s="38" t="s">
        <v>355</v>
      </c>
      <c r="B56" s="80">
        <v>38901</v>
      </c>
      <c r="C56" s="46" t="s">
        <v>101</v>
      </c>
      <c r="D56" s="47" t="s">
        <v>356</v>
      </c>
      <c r="E56" s="92" t="s">
        <v>357</v>
      </c>
      <c r="F56" s="92" t="s">
        <v>352</v>
      </c>
      <c r="G56" s="48">
        <v>604131</v>
      </c>
      <c r="H56" s="48">
        <v>4783794</v>
      </c>
      <c r="I56" s="47" t="s">
        <v>358</v>
      </c>
      <c r="J56" s="47" t="s">
        <v>317</v>
      </c>
      <c r="K56" s="47" t="s">
        <v>275</v>
      </c>
      <c r="L56" s="41">
        <v>4</v>
      </c>
      <c r="M56" s="49">
        <v>4</v>
      </c>
      <c r="N56" s="50"/>
      <c r="O56" s="51"/>
      <c r="P56" s="52"/>
      <c r="Q56" s="53"/>
      <c r="R56" s="134"/>
      <c r="S56" s="54"/>
      <c r="T56" s="131">
        <v>38901</v>
      </c>
      <c r="U56" s="173" t="s">
        <v>11</v>
      </c>
      <c r="V56" s="168"/>
      <c r="W56" s="116" t="s">
        <v>359</v>
      </c>
      <c r="X56" s="116" t="s">
        <v>99</v>
      </c>
      <c r="Y56" s="184"/>
      <c r="AB56" s="5"/>
      <c r="AC56" s="5"/>
      <c r="AI56" s="7">
        <f t="shared" si="0"/>
        <v>1</v>
      </c>
      <c r="AJ56" s="7">
        <f t="shared" si="1"/>
        <v>0</v>
      </c>
      <c r="AK56" s="7">
        <f t="shared" si="2"/>
        <v>0</v>
      </c>
      <c r="AL56" s="7">
        <f t="shared" si="3"/>
        <v>0</v>
      </c>
      <c r="AM56" s="7">
        <f t="shared" si="4"/>
        <v>0</v>
      </c>
      <c r="AN56" s="7">
        <f t="shared" si="5"/>
        <v>0</v>
      </c>
      <c r="AO56" s="7">
        <f t="shared" si="6"/>
        <v>0</v>
      </c>
      <c r="AP56" s="7">
        <f t="shared" si="7"/>
        <v>0</v>
      </c>
      <c r="AQ56" s="7">
        <f t="shared" si="8"/>
        <v>0</v>
      </c>
      <c r="AR56" s="7">
        <f t="shared" si="9"/>
        <v>0</v>
      </c>
      <c r="AS56" s="7">
        <f t="shared" si="10"/>
        <v>0</v>
      </c>
      <c r="AT56" s="7">
        <f t="shared" si="11"/>
        <v>0</v>
      </c>
      <c r="AU56" s="7">
        <f t="shared" si="12"/>
        <v>0</v>
      </c>
      <c r="AV56" s="7">
        <f t="shared" si="13"/>
        <v>0</v>
      </c>
    </row>
    <row r="57" spans="1:48" s="7" customFormat="1" ht="12.75" customHeight="1">
      <c r="A57" s="38" t="s">
        <v>360</v>
      </c>
      <c r="B57" s="80">
        <v>38901</v>
      </c>
      <c r="C57" s="46" t="s">
        <v>149</v>
      </c>
      <c r="D57" s="47" t="s">
        <v>315</v>
      </c>
      <c r="E57" s="92" t="s">
        <v>361</v>
      </c>
      <c r="F57" s="92" t="s">
        <v>362</v>
      </c>
      <c r="G57" s="48">
        <v>583706</v>
      </c>
      <c r="H57" s="48">
        <v>4776040</v>
      </c>
      <c r="I57" s="47" t="s">
        <v>363</v>
      </c>
      <c r="J57" s="47" t="s">
        <v>317</v>
      </c>
      <c r="K57" s="47" t="s">
        <v>275</v>
      </c>
      <c r="L57" s="41">
        <v>85</v>
      </c>
      <c r="M57" s="49">
        <v>85</v>
      </c>
      <c r="N57" s="50"/>
      <c r="O57" s="51"/>
      <c r="P57" s="52"/>
      <c r="Q57" s="53"/>
      <c r="R57" s="134"/>
      <c r="S57" s="54"/>
      <c r="T57" s="131">
        <v>38901</v>
      </c>
      <c r="U57" s="173" t="s">
        <v>11</v>
      </c>
      <c r="V57" s="168"/>
      <c r="W57" s="116" t="s">
        <v>364</v>
      </c>
      <c r="X57" s="116" t="s">
        <v>99</v>
      </c>
      <c r="Y57" s="184"/>
      <c r="Z57" s="5"/>
      <c r="AA57" s="5"/>
      <c r="AB57" s="5"/>
      <c r="AC57" s="5"/>
      <c r="AI57" s="7">
        <f t="shared" si="0"/>
        <v>1</v>
      </c>
      <c r="AJ57" s="7">
        <f t="shared" si="1"/>
        <v>0</v>
      </c>
      <c r="AK57" s="7">
        <f t="shared" si="2"/>
        <v>0</v>
      </c>
      <c r="AL57" s="7">
        <f t="shared" si="3"/>
        <v>0</v>
      </c>
      <c r="AM57" s="7">
        <f t="shared" si="4"/>
        <v>0</v>
      </c>
      <c r="AN57" s="7">
        <f t="shared" si="5"/>
        <v>0</v>
      </c>
      <c r="AO57" s="7">
        <f t="shared" si="6"/>
        <v>0</v>
      </c>
      <c r="AP57" s="7">
        <f t="shared" si="7"/>
        <v>0</v>
      </c>
      <c r="AQ57" s="7">
        <f t="shared" si="8"/>
        <v>0</v>
      </c>
      <c r="AR57" s="7">
        <f t="shared" si="9"/>
        <v>0</v>
      </c>
      <c r="AS57" s="7">
        <f t="shared" si="10"/>
        <v>0</v>
      </c>
      <c r="AT57" s="7">
        <f t="shared" si="11"/>
        <v>0</v>
      </c>
      <c r="AU57" s="7">
        <f t="shared" si="12"/>
        <v>0</v>
      </c>
      <c r="AV57" s="7">
        <f t="shared" si="13"/>
        <v>0</v>
      </c>
    </row>
    <row r="58" spans="1:48" s="7" customFormat="1" ht="12.75" customHeight="1">
      <c r="A58" s="38" t="s">
        <v>365</v>
      </c>
      <c r="B58" s="80">
        <v>38901</v>
      </c>
      <c r="C58" s="46" t="s">
        <v>149</v>
      </c>
      <c r="D58" s="47" t="s">
        <v>366</v>
      </c>
      <c r="E58" s="92" t="s">
        <v>367</v>
      </c>
      <c r="F58" s="92" t="s">
        <v>368</v>
      </c>
      <c r="G58" s="48">
        <v>593912</v>
      </c>
      <c r="H58" s="48">
        <v>4776433</v>
      </c>
      <c r="I58" s="47" t="s">
        <v>369</v>
      </c>
      <c r="J58" s="47" t="s">
        <v>317</v>
      </c>
      <c r="K58" s="47" t="s">
        <v>275</v>
      </c>
      <c r="L58" s="41">
        <v>4</v>
      </c>
      <c r="M58" s="49"/>
      <c r="N58" s="50"/>
      <c r="O58" s="51">
        <v>4</v>
      </c>
      <c r="P58" s="52"/>
      <c r="Q58" s="53"/>
      <c r="R58" s="134"/>
      <c r="S58" s="54"/>
      <c r="T58" s="131">
        <v>38901</v>
      </c>
      <c r="U58" s="173" t="s">
        <v>254</v>
      </c>
      <c r="V58" s="168"/>
      <c r="W58" s="116" t="s">
        <v>370</v>
      </c>
      <c r="X58" s="116" t="s">
        <v>99</v>
      </c>
      <c r="Y58" s="184"/>
      <c r="Z58" s="5"/>
      <c r="AA58" s="5"/>
      <c r="AB58" s="5"/>
      <c r="AC58" s="5"/>
      <c r="AI58" s="7">
        <f t="shared" si="0"/>
        <v>0</v>
      </c>
      <c r="AJ58" s="7">
        <f t="shared" si="1"/>
        <v>0</v>
      </c>
      <c r="AK58" s="7">
        <f t="shared" si="2"/>
        <v>0</v>
      </c>
      <c r="AL58" s="7">
        <f t="shared" si="3"/>
        <v>0</v>
      </c>
      <c r="AM58" s="7">
        <f t="shared" si="4"/>
        <v>1</v>
      </c>
      <c r="AN58" s="7">
        <f t="shared" si="5"/>
        <v>0</v>
      </c>
      <c r="AO58" s="7">
        <f t="shared" si="6"/>
        <v>0</v>
      </c>
      <c r="AP58" s="7">
        <f t="shared" si="7"/>
        <v>0</v>
      </c>
      <c r="AQ58" s="7">
        <f t="shared" si="8"/>
        <v>0</v>
      </c>
      <c r="AR58" s="7">
        <f t="shared" si="9"/>
        <v>0</v>
      </c>
      <c r="AS58" s="7">
        <f t="shared" si="10"/>
        <v>0</v>
      </c>
      <c r="AT58" s="7">
        <f t="shared" si="11"/>
        <v>0</v>
      </c>
      <c r="AU58" s="7">
        <f t="shared" si="12"/>
        <v>0</v>
      </c>
      <c r="AV58" s="7">
        <f t="shared" si="13"/>
        <v>0</v>
      </c>
    </row>
    <row r="59" spans="1:48" s="7" customFormat="1" ht="12.75" customHeight="1">
      <c r="A59" s="38" t="s">
        <v>371</v>
      </c>
      <c r="B59" s="80">
        <v>38901</v>
      </c>
      <c r="C59" s="46" t="s">
        <v>149</v>
      </c>
      <c r="D59" s="47" t="s">
        <v>372</v>
      </c>
      <c r="E59" s="92" t="s">
        <v>373</v>
      </c>
      <c r="F59" s="92" t="s">
        <v>374</v>
      </c>
      <c r="G59" s="48">
        <v>574549</v>
      </c>
      <c r="H59" s="48">
        <v>4771457</v>
      </c>
      <c r="I59" s="47" t="s">
        <v>375</v>
      </c>
      <c r="J59" s="47" t="s">
        <v>317</v>
      </c>
      <c r="K59" s="47" t="s">
        <v>275</v>
      </c>
      <c r="L59" s="41">
        <v>4</v>
      </c>
      <c r="M59" s="49"/>
      <c r="N59" s="50"/>
      <c r="O59" s="51">
        <v>4</v>
      </c>
      <c r="P59" s="52"/>
      <c r="Q59" s="53"/>
      <c r="R59" s="134"/>
      <c r="S59" s="54"/>
      <c r="T59" s="131">
        <v>38901</v>
      </c>
      <c r="U59" s="173" t="s">
        <v>254</v>
      </c>
      <c r="V59" s="168"/>
      <c r="W59" s="116" t="s">
        <v>376</v>
      </c>
      <c r="X59" s="116" t="s">
        <v>99</v>
      </c>
      <c r="Y59" s="184"/>
      <c r="Z59" s="5"/>
      <c r="AA59" s="6"/>
      <c r="AB59" s="5"/>
      <c r="AC59" s="5"/>
      <c r="AI59" s="7">
        <f t="shared" si="0"/>
        <v>0</v>
      </c>
      <c r="AJ59" s="7">
        <f t="shared" si="1"/>
        <v>0</v>
      </c>
      <c r="AK59" s="7">
        <f t="shared" si="2"/>
        <v>0</v>
      </c>
      <c r="AL59" s="7">
        <f t="shared" si="3"/>
        <v>0</v>
      </c>
      <c r="AM59" s="7">
        <f t="shared" si="4"/>
        <v>1</v>
      </c>
      <c r="AN59" s="7">
        <f t="shared" si="5"/>
        <v>0</v>
      </c>
      <c r="AO59" s="7">
        <f t="shared" si="6"/>
        <v>0</v>
      </c>
      <c r="AP59" s="7">
        <f t="shared" si="7"/>
        <v>0</v>
      </c>
      <c r="AQ59" s="7">
        <f t="shared" si="8"/>
        <v>0</v>
      </c>
      <c r="AR59" s="7">
        <f t="shared" si="9"/>
        <v>0</v>
      </c>
      <c r="AS59" s="7">
        <f t="shared" si="10"/>
        <v>0</v>
      </c>
      <c r="AT59" s="7">
        <f t="shared" si="11"/>
        <v>0</v>
      </c>
      <c r="AU59" s="7">
        <f t="shared" si="12"/>
        <v>0</v>
      </c>
      <c r="AV59" s="7">
        <f t="shared" si="13"/>
        <v>0</v>
      </c>
    </row>
    <row r="60" spans="1:48" s="7" customFormat="1" ht="12.75" customHeight="1">
      <c r="A60" s="38" t="s">
        <v>413</v>
      </c>
      <c r="B60" s="80">
        <v>38901</v>
      </c>
      <c r="C60" s="46" t="s">
        <v>149</v>
      </c>
      <c r="D60" s="47" t="s">
        <v>415</v>
      </c>
      <c r="E60" s="92" t="s">
        <v>416</v>
      </c>
      <c r="F60" s="92" t="s">
        <v>417</v>
      </c>
      <c r="G60" s="48">
        <v>578253</v>
      </c>
      <c r="H60" s="48">
        <v>4777623</v>
      </c>
      <c r="I60" s="47" t="s">
        <v>418</v>
      </c>
      <c r="J60" s="47" t="s">
        <v>317</v>
      </c>
      <c r="K60" s="47" t="s">
        <v>275</v>
      </c>
      <c r="L60" s="41">
        <v>8</v>
      </c>
      <c r="M60" s="49">
        <v>8</v>
      </c>
      <c r="N60" s="50"/>
      <c r="O60" s="51"/>
      <c r="P60" s="52"/>
      <c r="Q60" s="53"/>
      <c r="R60" s="134"/>
      <c r="S60" s="54"/>
      <c r="T60" s="131">
        <v>38902</v>
      </c>
      <c r="U60" s="173" t="s">
        <v>11</v>
      </c>
      <c r="V60" s="168"/>
      <c r="W60" s="116" t="s">
        <v>879</v>
      </c>
      <c r="X60" s="116" t="s">
        <v>99</v>
      </c>
      <c r="Y60" s="184"/>
      <c r="Z60" s="5"/>
      <c r="AA60" s="6"/>
      <c r="AB60" s="5"/>
      <c r="AC60" s="5"/>
      <c r="AI60" s="7">
        <f t="shared" si="0"/>
        <v>1</v>
      </c>
      <c r="AJ60" s="7">
        <f t="shared" si="1"/>
        <v>0</v>
      </c>
      <c r="AK60" s="7">
        <f t="shared" si="2"/>
        <v>0</v>
      </c>
      <c r="AL60" s="7">
        <f t="shared" si="3"/>
        <v>0</v>
      </c>
      <c r="AM60" s="7">
        <f t="shared" si="4"/>
        <v>0</v>
      </c>
      <c r="AN60" s="7">
        <f t="shared" si="5"/>
        <v>0</v>
      </c>
      <c r="AO60" s="7">
        <f t="shared" si="6"/>
        <v>0</v>
      </c>
      <c r="AP60" s="7">
        <f t="shared" si="7"/>
        <v>0</v>
      </c>
      <c r="AQ60" s="7">
        <f t="shared" si="8"/>
        <v>0</v>
      </c>
      <c r="AR60" s="7">
        <f t="shared" si="9"/>
        <v>0</v>
      </c>
      <c r="AS60" s="7">
        <f t="shared" si="10"/>
        <v>0</v>
      </c>
      <c r="AT60" s="7">
        <f t="shared" si="11"/>
        <v>0</v>
      </c>
      <c r="AU60" s="7">
        <f t="shared" si="12"/>
        <v>0</v>
      </c>
      <c r="AV60" s="7">
        <f t="shared" si="13"/>
        <v>0</v>
      </c>
    </row>
    <row r="61" spans="1:48" s="7" customFormat="1" ht="12.75" customHeight="1">
      <c r="A61" s="38" t="s">
        <v>377</v>
      </c>
      <c r="B61" s="80">
        <v>38902</v>
      </c>
      <c r="C61" s="46" t="s">
        <v>149</v>
      </c>
      <c r="D61" s="47" t="s">
        <v>878</v>
      </c>
      <c r="E61" s="92" t="s">
        <v>378</v>
      </c>
      <c r="F61" s="92" t="s">
        <v>379</v>
      </c>
      <c r="G61" s="48">
        <v>549088</v>
      </c>
      <c r="H61" s="48">
        <v>4802307</v>
      </c>
      <c r="I61" s="47" t="s">
        <v>380</v>
      </c>
      <c r="J61" s="47" t="s">
        <v>326</v>
      </c>
      <c r="K61" s="47" t="s">
        <v>90</v>
      </c>
      <c r="L61" s="41">
        <v>1</v>
      </c>
      <c r="M61" s="49">
        <v>1</v>
      </c>
      <c r="N61" s="50"/>
      <c r="O61" s="51"/>
      <c r="P61" s="52"/>
      <c r="Q61" s="53"/>
      <c r="R61" s="134"/>
      <c r="S61" s="32"/>
      <c r="T61" s="131">
        <v>38902</v>
      </c>
      <c r="U61" s="173" t="s">
        <v>11</v>
      </c>
      <c r="V61" s="168"/>
      <c r="W61" s="116" t="s">
        <v>381</v>
      </c>
      <c r="X61" s="116" t="s">
        <v>99</v>
      </c>
      <c r="Y61" s="184"/>
      <c r="Z61" s="5"/>
      <c r="AA61" s="12"/>
      <c r="AB61" s="5"/>
      <c r="AC61" s="12"/>
      <c r="AI61" s="7">
        <f t="shared" si="0"/>
        <v>0</v>
      </c>
      <c r="AJ61" s="7">
        <f t="shared" si="1"/>
        <v>1</v>
      </c>
      <c r="AK61" s="7">
        <f t="shared" si="2"/>
        <v>0</v>
      </c>
      <c r="AL61" s="7">
        <f t="shared" si="3"/>
        <v>0</v>
      </c>
      <c r="AM61" s="7">
        <f t="shared" si="4"/>
        <v>0</v>
      </c>
      <c r="AN61" s="7">
        <f t="shared" si="5"/>
        <v>0</v>
      </c>
      <c r="AO61" s="7">
        <f t="shared" si="6"/>
        <v>0</v>
      </c>
      <c r="AP61" s="7">
        <f t="shared" si="7"/>
        <v>0</v>
      </c>
      <c r="AQ61" s="7">
        <f t="shared" si="8"/>
        <v>0</v>
      </c>
      <c r="AR61" s="7">
        <f t="shared" si="9"/>
        <v>0</v>
      </c>
      <c r="AS61" s="7">
        <f t="shared" si="10"/>
        <v>0</v>
      </c>
      <c r="AT61" s="7">
        <f t="shared" si="11"/>
        <v>0</v>
      </c>
      <c r="AU61" s="7">
        <f t="shared" si="12"/>
        <v>0</v>
      </c>
      <c r="AV61" s="7">
        <f t="shared" si="13"/>
        <v>0</v>
      </c>
    </row>
    <row r="62" spans="1:48" s="7" customFormat="1" ht="12.75" customHeight="1">
      <c r="A62" s="38" t="s">
        <v>385</v>
      </c>
      <c r="B62" s="80">
        <v>38902</v>
      </c>
      <c r="C62" s="46" t="s">
        <v>101</v>
      </c>
      <c r="D62" s="47" t="s">
        <v>386</v>
      </c>
      <c r="E62" s="92" t="s">
        <v>111</v>
      </c>
      <c r="F62" s="92" t="s">
        <v>387</v>
      </c>
      <c r="G62" s="48">
        <v>567537</v>
      </c>
      <c r="H62" s="48">
        <v>4811615</v>
      </c>
      <c r="I62" s="47" t="s">
        <v>388</v>
      </c>
      <c r="J62" s="47" t="s">
        <v>389</v>
      </c>
      <c r="K62" s="47" t="s">
        <v>90</v>
      </c>
      <c r="L62" s="41">
        <v>3</v>
      </c>
      <c r="M62" s="49">
        <v>3</v>
      </c>
      <c r="N62" s="50"/>
      <c r="O62" s="51"/>
      <c r="P62" s="52"/>
      <c r="Q62" s="53"/>
      <c r="R62" s="134"/>
      <c r="S62" s="32"/>
      <c r="T62" s="131">
        <v>38902</v>
      </c>
      <c r="U62" s="173" t="s">
        <v>11</v>
      </c>
      <c r="V62" s="168"/>
      <c r="W62" s="116" t="s">
        <v>390</v>
      </c>
      <c r="X62" s="116" t="s">
        <v>99</v>
      </c>
      <c r="Y62" s="184"/>
      <c r="Z62" s="5"/>
      <c r="AA62" s="5"/>
      <c r="AB62" s="5"/>
      <c r="AC62" s="5"/>
      <c r="AI62" s="7">
        <f t="shared" si="0"/>
        <v>0</v>
      </c>
      <c r="AJ62" s="7">
        <f t="shared" si="1"/>
        <v>1</v>
      </c>
      <c r="AK62" s="7">
        <f t="shared" si="2"/>
        <v>0</v>
      </c>
      <c r="AL62" s="7">
        <f t="shared" si="3"/>
        <v>0</v>
      </c>
      <c r="AM62" s="7">
        <f t="shared" si="4"/>
        <v>0</v>
      </c>
      <c r="AN62" s="7">
        <f t="shared" si="5"/>
        <v>0</v>
      </c>
      <c r="AO62" s="7">
        <f t="shared" si="6"/>
        <v>0</v>
      </c>
      <c r="AP62" s="7">
        <f t="shared" si="7"/>
        <v>0</v>
      </c>
      <c r="AQ62" s="7">
        <f t="shared" si="8"/>
        <v>0</v>
      </c>
      <c r="AR62" s="7">
        <f t="shared" si="9"/>
        <v>0</v>
      </c>
      <c r="AS62" s="7">
        <f t="shared" si="10"/>
        <v>0</v>
      </c>
      <c r="AT62" s="7">
        <f t="shared" si="11"/>
        <v>0</v>
      </c>
      <c r="AU62" s="7">
        <f t="shared" si="12"/>
        <v>0</v>
      </c>
      <c r="AV62" s="7">
        <f t="shared" si="13"/>
        <v>0</v>
      </c>
    </row>
    <row r="63" spans="1:48" s="7" customFormat="1" ht="12.75" customHeight="1">
      <c r="A63" s="38" t="s">
        <v>391</v>
      </c>
      <c r="B63" s="80">
        <v>38902</v>
      </c>
      <c r="C63" s="46" t="s">
        <v>101</v>
      </c>
      <c r="D63" s="47" t="s">
        <v>882</v>
      </c>
      <c r="E63" s="92" t="s">
        <v>883</v>
      </c>
      <c r="F63" s="92" t="s">
        <v>884</v>
      </c>
      <c r="G63" s="48">
        <v>615973</v>
      </c>
      <c r="H63" s="48">
        <v>4775417</v>
      </c>
      <c r="I63" s="47" t="s">
        <v>392</v>
      </c>
      <c r="J63" s="47" t="s">
        <v>127</v>
      </c>
      <c r="K63" s="47" t="s">
        <v>90</v>
      </c>
      <c r="L63" s="41">
        <v>38</v>
      </c>
      <c r="M63" s="49">
        <v>8</v>
      </c>
      <c r="N63" s="50"/>
      <c r="O63" s="51">
        <v>30</v>
      </c>
      <c r="P63" s="52"/>
      <c r="Q63" s="53"/>
      <c r="R63" s="134"/>
      <c r="S63" s="32"/>
      <c r="T63" s="131">
        <v>38902</v>
      </c>
      <c r="U63" s="173" t="s">
        <v>254</v>
      </c>
      <c r="V63" s="168"/>
      <c r="W63" s="116" t="s">
        <v>393</v>
      </c>
      <c r="X63" s="116" t="s">
        <v>99</v>
      </c>
      <c r="Y63" s="184"/>
      <c r="AB63" s="5"/>
      <c r="AC63" s="12"/>
      <c r="AI63" s="7">
        <f t="shared" si="0"/>
        <v>0</v>
      </c>
      <c r="AJ63" s="7">
        <f t="shared" si="1"/>
        <v>0</v>
      </c>
      <c r="AK63" s="7">
        <f t="shared" si="2"/>
        <v>0</v>
      </c>
      <c r="AL63" s="7">
        <f t="shared" si="3"/>
        <v>0</v>
      </c>
      <c r="AM63" s="7">
        <f t="shared" si="4"/>
        <v>0</v>
      </c>
      <c r="AN63" s="7">
        <f t="shared" si="5"/>
        <v>1</v>
      </c>
      <c r="AO63" s="7">
        <f t="shared" si="6"/>
        <v>0</v>
      </c>
      <c r="AP63" s="7">
        <f t="shared" si="7"/>
        <v>0</v>
      </c>
      <c r="AQ63" s="7">
        <f t="shared" si="8"/>
        <v>0</v>
      </c>
      <c r="AR63" s="7">
        <f t="shared" si="9"/>
        <v>0</v>
      </c>
      <c r="AS63" s="7">
        <f t="shared" si="10"/>
        <v>0</v>
      </c>
      <c r="AT63" s="7">
        <f t="shared" si="11"/>
        <v>0</v>
      </c>
      <c r="AU63" s="7">
        <f t="shared" si="12"/>
        <v>0</v>
      </c>
      <c r="AV63" s="7">
        <f t="shared" si="13"/>
        <v>0</v>
      </c>
    </row>
    <row r="64" spans="1:48" s="7" customFormat="1" ht="12.75" customHeight="1">
      <c r="A64" s="38" t="s">
        <v>394</v>
      </c>
      <c r="B64" s="80">
        <v>38902</v>
      </c>
      <c r="C64" s="46" t="s">
        <v>270</v>
      </c>
      <c r="D64" s="47" t="s">
        <v>395</v>
      </c>
      <c r="E64" s="92" t="s">
        <v>396</v>
      </c>
      <c r="F64" s="92" t="s">
        <v>397</v>
      </c>
      <c r="G64" s="48">
        <v>527997</v>
      </c>
      <c r="H64" s="48">
        <v>4771059</v>
      </c>
      <c r="I64" s="47" t="s">
        <v>398</v>
      </c>
      <c r="J64" s="47" t="s">
        <v>426</v>
      </c>
      <c r="K64" s="47" t="s">
        <v>275</v>
      </c>
      <c r="L64" s="41">
        <v>3</v>
      </c>
      <c r="M64" s="49">
        <v>3</v>
      </c>
      <c r="N64" s="50"/>
      <c r="O64" s="51"/>
      <c r="P64" s="52"/>
      <c r="Q64" s="53"/>
      <c r="R64" s="134"/>
      <c r="S64" s="54"/>
      <c r="T64" s="131">
        <v>38902</v>
      </c>
      <c r="U64" s="173" t="s">
        <v>11</v>
      </c>
      <c r="V64" s="168"/>
      <c r="W64" s="116" t="s">
        <v>399</v>
      </c>
      <c r="X64" s="116" t="s">
        <v>99</v>
      </c>
      <c r="Y64" s="184"/>
      <c r="Z64" s="5"/>
      <c r="AA64" s="5"/>
      <c r="AB64" s="5"/>
      <c r="AC64" s="5"/>
      <c r="AI64" s="7">
        <f t="shared" si="0"/>
        <v>1</v>
      </c>
      <c r="AJ64" s="7">
        <f t="shared" si="1"/>
        <v>0</v>
      </c>
      <c r="AK64" s="7">
        <f t="shared" si="2"/>
        <v>0</v>
      </c>
      <c r="AL64" s="7">
        <f t="shared" si="3"/>
        <v>0</v>
      </c>
      <c r="AM64" s="7">
        <f t="shared" si="4"/>
        <v>0</v>
      </c>
      <c r="AN64" s="7">
        <f t="shared" si="5"/>
        <v>0</v>
      </c>
      <c r="AO64" s="7">
        <f t="shared" si="6"/>
        <v>0</v>
      </c>
      <c r="AP64" s="7">
        <f t="shared" si="7"/>
        <v>0</v>
      </c>
      <c r="AQ64" s="7">
        <f t="shared" si="8"/>
        <v>0</v>
      </c>
      <c r="AR64" s="7">
        <f t="shared" si="9"/>
        <v>0</v>
      </c>
      <c r="AS64" s="7">
        <f t="shared" si="10"/>
        <v>0</v>
      </c>
      <c r="AT64" s="7">
        <f t="shared" si="11"/>
        <v>0</v>
      </c>
      <c r="AU64" s="7">
        <f t="shared" si="12"/>
        <v>0</v>
      </c>
      <c r="AV64" s="7">
        <f t="shared" si="13"/>
        <v>0</v>
      </c>
    </row>
    <row r="65" spans="1:48" s="7" customFormat="1" ht="12.75" customHeight="1">
      <c r="A65" s="193" t="s">
        <v>400</v>
      </c>
      <c r="B65" s="194">
        <v>38902</v>
      </c>
      <c r="C65" s="62" t="s">
        <v>46</v>
      </c>
      <c r="D65" s="195" t="s">
        <v>401</v>
      </c>
      <c r="E65" s="196"/>
      <c r="F65" s="196"/>
      <c r="G65" s="197"/>
      <c r="H65" s="197"/>
      <c r="I65" s="195" t="s">
        <v>402</v>
      </c>
      <c r="J65" s="195"/>
      <c r="K65" s="195" t="s">
        <v>269</v>
      </c>
      <c r="L65" s="41"/>
      <c r="M65" s="41"/>
      <c r="N65" s="41"/>
      <c r="O65" s="41"/>
      <c r="P65" s="41"/>
      <c r="Q65" s="41"/>
      <c r="R65" s="41"/>
      <c r="S65" s="198"/>
      <c r="T65" s="199"/>
      <c r="U65" s="199"/>
      <c r="V65" s="200"/>
      <c r="W65" s="201" t="s">
        <v>406</v>
      </c>
      <c r="X65" s="201" t="s">
        <v>99</v>
      </c>
      <c r="Y65" s="184"/>
      <c r="Z65" s="5"/>
      <c r="AA65" s="5"/>
      <c r="AB65" s="5"/>
      <c r="AC65" s="5"/>
      <c r="AI65" s="7">
        <f t="shared" si="0"/>
        <v>0</v>
      </c>
      <c r="AJ65" s="7">
        <f t="shared" si="1"/>
        <v>0</v>
      </c>
      <c r="AK65" s="7">
        <f t="shared" si="2"/>
        <v>0</v>
      </c>
      <c r="AL65" s="7">
        <f t="shared" si="3"/>
        <v>0</v>
      </c>
      <c r="AM65" s="7">
        <f t="shared" si="4"/>
        <v>0</v>
      </c>
      <c r="AN65" s="7">
        <f t="shared" si="5"/>
        <v>0</v>
      </c>
      <c r="AO65" s="7">
        <f t="shared" si="6"/>
        <v>0</v>
      </c>
      <c r="AP65" s="7">
        <f t="shared" si="7"/>
        <v>0</v>
      </c>
      <c r="AQ65" s="7">
        <f t="shared" si="8"/>
        <v>0</v>
      </c>
      <c r="AR65" s="7">
        <f t="shared" si="9"/>
        <v>0</v>
      </c>
      <c r="AS65" s="7">
        <f t="shared" si="10"/>
        <v>0</v>
      </c>
      <c r="AT65" s="7">
        <f t="shared" si="11"/>
        <v>0</v>
      </c>
      <c r="AU65" s="7">
        <f t="shared" si="12"/>
        <v>0</v>
      </c>
      <c r="AV65" s="7">
        <f t="shared" si="13"/>
        <v>0</v>
      </c>
    </row>
    <row r="66" spans="1:48" s="7" customFormat="1" ht="12.75" customHeight="1">
      <c r="A66" s="193" t="s">
        <v>403</v>
      </c>
      <c r="B66" s="194">
        <v>38902</v>
      </c>
      <c r="C66" s="62" t="s">
        <v>46</v>
      </c>
      <c r="D66" s="195" t="s">
        <v>404</v>
      </c>
      <c r="E66" s="196"/>
      <c r="F66" s="196"/>
      <c r="G66" s="197"/>
      <c r="H66" s="197"/>
      <c r="I66" s="195" t="s">
        <v>405</v>
      </c>
      <c r="J66" s="195"/>
      <c r="K66" s="195" t="s">
        <v>269</v>
      </c>
      <c r="L66" s="41"/>
      <c r="M66" s="41"/>
      <c r="N66" s="41"/>
      <c r="O66" s="41"/>
      <c r="P66" s="41"/>
      <c r="Q66" s="41"/>
      <c r="R66" s="41"/>
      <c r="S66" s="198"/>
      <c r="T66" s="199"/>
      <c r="U66" s="199"/>
      <c r="V66" s="200"/>
      <c r="W66" s="201" t="s">
        <v>407</v>
      </c>
      <c r="X66" s="201" t="s">
        <v>99</v>
      </c>
      <c r="Y66" s="184"/>
      <c r="Z66" s="5"/>
      <c r="AA66" s="15"/>
      <c r="AB66" s="5"/>
      <c r="AI66" s="7">
        <f t="shared" si="0"/>
        <v>0</v>
      </c>
      <c r="AJ66" s="7">
        <f t="shared" si="1"/>
        <v>0</v>
      </c>
      <c r="AK66" s="7">
        <f t="shared" si="2"/>
        <v>0</v>
      </c>
      <c r="AL66" s="7">
        <f t="shared" si="3"/>
        <v>0</v>
      </c>
      <c r="AM66" s="7">
        <f t="shared" si="4"/>
        <v>0</v>
      </c>
      <c r="AN66" s="7">
        <f t="shared" si="5"/>
        <v>0</v>
      </c>
      <c r="AO66" s="7">
        <f t="shared" si="6"/>
        <v>0</v>
      </c>
      <c r="AP66" s="7">
        <f t="shared" si="7"/>
        <v>0</v>
      </c>
      <c r="AQ66" s="7">
        <f t="shared" si="8"/>
        <v>0</v>
      </c>
      <c r="AR66" s="7">
        <f t="shared" si="9"/>
        <v>0</v>
      </c>
      <c r="AS66" s="7">
        <f t="shared" si="10"/>
        <v>0</v>
      </c>
      <c r="AT66" s="7">
        <f t="shared" si="11"/>
        <v>0</v>
      </c>
      <c r="AU66" s="7">
        <f t="shared" si="12"/>
        <v>0</v>
      </c>
      <c r="AV66" s="7">
        <f t="shared" si="13"/>
        <v>0</v>
      </c>
    </row>
    <row r="67" spans="1:48" s="7" customFormat="1" ht="12.75" customHeight="1">
      <c r="A67" s="38" t="s">
        <v>414</v>
      </c>
      <c r="B67" s="80">
        <v>38902</v>
      </c>
      <c r="C67" s="46" t="s">
        <v>101</v>
      </c>
      <c r="D67" s="47" t="s">
        <v>408</v>
      </c>
      <c r="E67" s="92" t="s">
        <v>409</v>
      </c>
      <c r="F67" s="92" t="s">
        <v>410</v>
      </c>
      <c r="G67" s="48">
        <v>606558</v>
      </c>
      <c r="H67" s="48">
        <v>4788541</v>
      </c>
      <c r="I67" s="47" t="s">
        <v>411</v>
      </c>
      <c r="J67" s="47" t="s">
        <v>120</v>
      </c>
      <c r="K67" s="47" t="s">
        <v>275</v>
      </c>
      <c r="L67" s="41">
        <v>339</v>
      </c>
      <c r="M67" s="49">
        <v>339</v>
      </c>
      <c r="N67" s="50"/>
      <c r="O67" s="51"/>
      <c r="P67" s="52"/>
      <c r="Q67" s="53"/>
      <c r="R67" s="134"/>
      <c r="S67" s="54"/>
      <c r="T67" s="131"/>
      <c r="U67" s="173" t="s">
        <v>11</v>
      </c>
      <c r="V67" s="168"/>
      <c r="W67" s="116" t="s">
        <v>412</v>
      </c>
      <c r="X67" s="116" t="s">
        <v>99</v>
      </c>
      <c r="Y67" s="184"/>
      <c r="Z67" s="5"/>
      <c r="AA67" s="15"/>
      <c r="AB67" s="5"/>
      <c r="AI67" s="7">
        <f t="shared" si="0"/>
        <v>1</v>
      </c>
      <c r="AJ67" s="7">
        <f t="shared" si="1"/>
        <v>0</v>
      </c>
      <c r="AK67" s="7">
        <f t="shared" si="2"/>
        <v>0</v>
      </c>
      <c r="AL67" s="7">
        <f t="shared" si="3"/>
        <v>0</v>
      </c>
      <c r="AM67" s="7">
        <f t="shared" si="4"/>
        <v>0</v>
      </c>
      <c r="AN67" s="7">
        <f t="shared" si="5"/>
        <v>0</v>
      </c>
      <c r="AO67" s="7">
        <f t="shared" si="6"/>
        <v>0</v>
      </c>
      <c r="AP67" s="7">
        <f t="shared" si="7"/>
        <v>0</v>
      </c>
      <c r="AQ67" s="7">
        <f t="shared" si="8"/>
        <v>0</v>
      </c>
      <c r="AR67" s="7">
        <f t="shared" si="9"/>
        <v>0</v>
      </c>
      <c r="AS67" s="7">
        <f t="shared" si="10"/>
        <v>0</v>
      </c>
      <c r="AT67" s="7">
        <f t="shared" si="11"/>
        <v>0</v>
      </c>
      <c r="AU67" s="7">
        <f t="shared" si="12"/>
        <v>0</v>
      </c>
      <c r="AV67" s="7">
        <f t="shared" si="13"/>
        <v>0</v>
      </c>
    </row>
    <row r="68" spans="1:48" s="7" customFormat="1" ht="12.75" customHeight="1">
      <c r="A68" s="38" t="s">
        <v>419</v>
      </c>
      <c r="B68" s="80">
        <v>38903</v>
      </c>
      <c r="C68" s="46" t="s">
        <v>101</v>
      </c>
      <c r="D68" s="47" t="s">
        <v>420</v>
      </c>
      <c r="E68" s="92" t="s">
        <v>421</v>
      </c>
      <c r="F68" s="92" t="s">
        <v>422</v>
      </c>
      <c r="G68" s="48">
        <v>586241</v>
      </c>
      <c r="H68" s="48">
        <v>4768655</v>
      </c>
      <c r="I68" s="47" t="s">
        <v>423</v>
      </c>
      <c r="J68" s="47" t="s">
        <v>424</v>
      </c>
      <c r="K68" s="47" t="s">
        <v>90</v>
      </c>
      <c r="L68" s="41">
        <v>0.25</v>
      </c>
      <c r="M68" s="49">
        <v>0.25</v>
      </c>
      <c r="N68" s="50"/>
      <c r="O68" s="51"/>
      <c r="P68" s="52"/>
      <c r="Q68" s="53"/>
      <c r="R68" s="134"/>
      <c r="S68" s="54"/>
      <c r="T68" s="131">
        <v>38903</v>
      </c>
      <c r="U68" s="173" t="s">
        <v>11</v>
      </c>
      <c r="V68" s="168"/>
      <c r="W68" s="116" t="s">
        <v>425</v>
      </c>
      <c r="X68" s="116" t="s">
        <v>99</v>
      </c>
      <c r="Y68" s="184"/>
      <c r="Z68" s="5"/>
      <c r="AB68" s="5"/>
      <c r="AI68" s="7">
        <f t="shared" si="0"/>
        <v>0</v>
      </c>
      <c r="AJ68" s="7">
        <f t="shared" si="1"/>
        <v>1</v>
      </c>
      <c r="AK68" s="7">
        <f t="shared" si="2"/>
        <v>0</v>
      </c>
      <c r="AL68" s="7">
        <f t="shared" si="3"/>
        <v>0</v>
      </c>
      <c r="AM68" s="7">
        <f t="shared" si="4"/>
        <v>0</v>
      </c>
      <c r="AN68" s="7">
        <f t="shared" si="5"/>
        <v>0</v>
      </c>
      <c r="AO68" s="7">
        <f t="shared" si="6"/>
        <v>0</v>
      </c>
      <c r="AP68" s="7">
        <f t="shared" si="7"/>
        <v>0</v>
      </c>
      <c r="AQ68" s="7">
        <f t="shared" si="8"/>
        <v>0</v>
      </c>
      <c r="AR68" s="7">
        <f t="shared" si="9"/>
        <v>0</v>
      </c>
      <c r="AS68" s="7">
        <f t="shared" si="10"/>
        <v>0</v>
      </c>
      <c r="AT68" s="7">
        <f t="shared" si="11"/>
        <v>0</v>
      </c>
      <c r="AU68" s="7">
        <f t="shared" si="12"/>
        <v>0</v>
      </c>
      <c r="AV68" s="7">
        <f t="shared" si="13"/>
        <v>0</v>
      </c>
    </row>
    <row r="69" spans="1:48" s="7" customFormat="1" ht="12.75" customHeight="1">
      <c r="A69" s="38" t="s">
        <v>429</v>
      </c>
      <c r="B69" s="80">
        <v>38903</v>
      </c>
      <c r="C69" s="46" t="s">
        <v>84</v>
      </c>
      <c r="D69" s="47" t="s">
        <v>430</v>
      </c>
      <c r="E69" s="92" t="s">
        <v>431</v>
      </c>
      <c r="F69" s="92" t="s">
        <v>432</v>
      </c>
      <c r="G69" s="48">
        <v>593793</v>
      </c>
      <c r="H69" s="48">
        <v>4741167</v>
      </c>
      <c r="I69" s="47" t="s">
        <v>433</v>
      </c>
      <c r="J69" s="47" t="s">
        <v>146</v>
      </c>
      <c r="K69" s="47" t="s">
        <v>275</v>
      </c>
      <c r="L69" s="41">
        <v>1011</v>
      </c>
      <c r="M69" s="49">
        <v>961</v>
      </c>
      <c r="N69" s="50"/>
      <c r="O69" s="51"/>
      <c r="P69" s="52">
        <v>50</v>
      </c>
      <c r="Q69" s="53"/>
      <c r="R69" s="134"/>
      <c r="S69" s="54"/>
      <c r="T69" s="131">
        <v>38904</v>
      </c>
      <c r="U69" s="173" t="s">
        <v>11</v>
      </c>
      <c r="V69" s="168"/>
      <c r="W69" s="116" t="s">
        <v>434</v>
      </c>
      <c r="X69" s="116" t="s">
        <v>99</v>
      </c>
      <c r="Y69" s="184"/>
      <c r="Z69" s="5"/>
      <c r="AA69" s="5"/>
      <c r="AB69" s="5"/>
      <c r="AC69" s="5"/>
      <c r="AI69" s="7">
        <f t="shared" si="0"/>
        <v>1</v>
      </c>
      <c r="AJ69" s="7">
        <f t="shared" si="1"/>
        <v>0</v>
      </c>
      <c r="AK69" s="7">
        <f t="shared" si="2"/>
        <v>0</v>
      </c>
      <c r="AL69" s="7">
        <f t="shared" si="3"/>
        <v>0</v>
      </c>
      <c r="AM69" s="7">
        <f t="shared" si="4"/>
        <v>0</v>
      </c>
      <c r="AN69" s="7">
        <f t="shared" si="5"/>
        <v>0</v>
      </c>
      <c r="AO69" s="7">
        <f t="shared" si="6"/>
        <v>0</v>
      </c>
      <c r="AP69" s="7">
        <f t="shared" si="7"/>
        <v>0</v>
      </c>
      <c r="AQ69" s="7">
        <f t="shared" si="8"/>
        <v>0</v>
      </c>
      <c r="AR69" s="7">
        <f t="shared" si="9"/>
        <v>0</v>
      </c>
      <c r="AS69" s="7">
        <f t="shared" si="10"/>
        <v>0</v>
      </c>
      <c r="AT69" s="7">
        <f t="shared" si="11"/>
        <v>0</v>
      </c>
      <c r="AU69" s="7">
        <f t="shared" si="12"/>
        <v>0</v>
      </c>
      <c r="AV69" s="7">
        <f t="shared" si="13"/>
        <v>0</v>
      </c>
    </row>
    <row r="70" spans="1:48" s="7" customFormat="1" ht="12.75" customHeight="1">
      <c r="A70" s="38" t="s">
        <v>435</v>
      </c>
      <c r="B70" s="80">
        <v>38903</v>
      </c>
      <c r="C70" s="46" t="s">
        <v>84</v>
      </c>
      <c r="D70" s="47" t="s">
        <v>885</v>
      </c>
      <c r="E70" s="92" t="s">
        <v>470</v>
      </c>
      <c r="F70" s="92" t="s">
        <v>471</v>
      </c>
      <c r="G70" s="48">
        <v>602625</v>
      </c>
      <c r="H70" s="48">
        <v>4737180</v>
      </c>
      <c r="I70" s="47" t="s">
        <v>436</v>
      </c>
      <c r="J70" s="47" t="s">
        <v>337</v>
      </c>
      <c r="K70" s="47" t="s">
        <v>275</v>
      </c>
      <c r="L70" s="41">
        <v>110</v>
      </c>
      <c r="M70" s="49">
        <v>110</v>
      </c>
      <c r="N70" s="50"/>
      <c r="O70" s="51"/>
      <c r="P70" s="52"/>
      <c r="Q70" s="53"/>
      <c r="R70" s="134"/>
      <c r="S70" s="54"/>
      <c r="T70" s="131">
        <v>38904</v>
      </c>
      <c r="U70" s="173" t="s">
        <v>11</v>
      </c>
      <c r="V70" s="168"/>
      <c r="W70" s="116" t="s">
        <v>437</v>
      </c>
      <c r="X70" s="116" t="s">
        <v>99</v>
      </c>
      <c r="Y70" s="184"/>
      <c r="Z70" s="5"/>
      <c r="AA70" s="5"/>
      <c r="AB70" s="16"/>
      <c r="AC70" s="16"/>
      <c r="AD70" s="16"/>
      <c r="AI70" s="7">
        <f t="shared" si="0"/>
        <v>1</v>
      </c>
      <c r="AJ70" s="7">
        <f t="shared" si="1"/>
        <v>0</v>
      </c>
      <c r="AK70" s="7">
        <f t="shared" si="2"/>
        <v>0</v>
      </c>
      <c r="AL70" s="7">
        <f t="shared" si="3"/>
        <v>0</v>
      </c>
      <c r="AM70" s="7">
        <f t="shared" si="4"/>
        <v>0</v>
      </c>
      <c r="AN70" s="7">
        <f t="shared" si="5"/>
        <v>0</v>
      </c>
      <c r="AO70" s="7">
        <f t="shared" si="6"/>
        <v>0</v>
      </c>
      <c r="AP70" s="7">
        <f t="shared" si="7"/>
        <v>0</v>
      </c>
      <c r="AQ70" s="7">
        <f t="shared" si="8"/>
        <v>0</v>
      </c>
      <c r="AR70" s="7">
        <f t="shared" si="9"/>
        <v>0</v>
      </c>
      <c r="AS70" s="7">
        <f t="shared" si="10"/>
        <v>0</v>
      </c>
      <c r="AT70" s="7">
        <f t="shared" si="11"/>
        <v>0</v>
      </c>
      <c r="AU70" s="7">
        <f t="shared" si="12"/>
        <v>0</v>
      </c>
      <c r="AV70" s="7">
        <f t="shared" si="13"/>
        <v>0</v>
      </c>
    </row>
    <row r="71" spans="1:48" s="7" customFormat="1" ht="12.75" customHeight="1">
      <c r="A71" s="38" t="s">
        <v>438</v>
      </c>
      <c r="B71" s="80">
        <v>38903</v>
      </c>
      <c r="C71" s="46" t="s">
        <v>101</v>
      </c>
      <c r="D71" s="47" t="s">
        <v>439</v>
      </c>
      <c r="E71" s="92" t="s">
        <v>440</v>
      </c>
      <c r="F71" s="92" t="s">
        <v>441</v>
      </c>
      <c r="G71" s="48">
        <v>561340</v>
      </c>
      <c r="H71" s="48">
        <v>4815083</v>
      </c>
      <c r="I71" s="47" t="s">
        <v>442</v>
      </c>
      <c r="J71" s="47" t="s">
        <v>326</v>
      </c>
      <c r="K71" s="47" t="s">
        <v>90</v>
      </c>
      <c r="L71" s="41">
        <v>47</v>
      </c>
      <c r="M71" s="49">
        <v>21</v>
      </c>
      <c r="N71" s="50"/>
      <c r="O71" s="51"/>
      <c r="P71" s="52">
        <v>26</v>
      </c>
      <c r="Q71" s="53"/>
      <c r="R71" s="134"/>
      <c r="S71" s="54"/>
      <c r="T71" s="131">
        <v>38904</v>
      </c>
      <c r="U71" s="173" t="s">
        <v>97</v>
      </c>
      <c r="V71" s="168"/>
      <c r="W71" s="116" t="s">
        <v>443</v>
      </c>
      <c r="X71" s="116" t="s">
        <v>99</v>
      </c>
      <c r="Y71" s="184"/>
      <c r="AB71" s="72"/>
      <c r="AC71" s="72"/>
      <c r="AD71" s="72"/>
      <c r="AE71" s="16"/>
      <c r="AF71" s="16"/>
      <c r="AG71" s="16"/>
      <c r="AH71" s="16"/>
      <c r="AI71" s="7">
        <f t="shared" si="0"/>
        <v>0</v>
      </c>
      <c r="AJ71" s="7">
        <f t="shared" si="1"/>
        <v>0</v>
      </c>
      <c r="AK71" s="7">
        <f t="shared" si="2"/>
        <v>0</v>
      </c>
      <c r="AL71" s="7">
        <f t="shared" si="3"/>
        <v>0</v>
      </c>
      <c r="AM71" s="7">
        <f t="shared" si="4"/>
        <v>0</v>
      </c>
      <c r="AN71" s="7">
        <f t="shared" si="5"/>
        <v>0</v>
      </c>
      <c r="AO71" s="7">
        <f t="shared" si="6"/>
        <v>0</v>
      </c>
      <c r="AP71" s="7">
        <f t="shared" si="7"/>
        <v>1</v>
      </c>
      <c r="AQ71" s="7">
        <f t="shared" si="8"/>
        <v>0</v>
      </c>
      <c r="AR71" s="7">
        <f t="shared" si="9"/>
        <v>0</v>
      </c>
      <c r="AS71" s="7">
        <f t="shared" si="10"/>
        <v>0</v>
      </c>
      <c r="AT71" s="7">
        <f t="shared" si="11"/>
        <v>0</v>
      </c>
      <c r="AU71" s="7">
        <f t="shared" si="12"/>
        <v>0</v>
      </c>
      <c r="AV71" s="7">
        <f t="shared" si="13"/>
        <v>0</v>
      </c>
    </row>
    <row r="72" spans="1:48" s="7" customFormat="1" ht="12.75" customHeight="1">
      <c r="A72" s="38" t="s">
        <v>444</v>
      </c>
      <c r="B72" s="80">
        <v>38904</v>
      </c>
      <c r="C72" s="46" t="s">
        <v>101</v>
      </c>
      <c r="D72" s="47" t="s">
        <v>445</v>
      </c>
      <c r="E72" s="92" t="s">
        <v>446</v>
      </c>
      <c r="F72" s="92" t="s">
        <v>447</v>
      </c>
      <c r="G72" s="48">
        <v>584242</v>
      </c>
      <c r="H72" s="48">
        <v>4800318</v>
      </c>
      <c r="I72" s="63" t="s">
        <v>448</v>
      </c>
      <c r="J72" s="63" t="s">
        <v>186</v>
      </c>
      <c r="K72" s="47" t="s">
        <v>90</v>
      </c>
      <c r="L72" s="41">
        <v>0.5</v>
      </c>
      <c r="M72" s="49"/>
      <c r="N72" s="50"/>
      <c r="O72" s="51"/>
      <c r="P72" s="52">
        <v>0.5</v>
      </c>
      <c r="Q72" s="53"/>
      <c r="R72" s="134"/>
      <c r="S72" s="54"/>
      <c r="T72" s="131">
        <v>38904</v>
      </c>
      <c r="U72" s="173" t="s">
        <v>97</v>
      </c>
      <c r="V72" s="168"/>
      <c r="W72" s="116" t="s">
        <v>449</v>
      </c>
      <c r="X72" s="116" t="s">
        <v>99</v>
      </c>
      <c r="Y72" s="184"/>
      <c r="Z72" s="5"/>
      <c r="AA72" s="5"/>
      <c r="AB72" s="72"/>
      <c r="AC72" s="72"/>
      <c r="AD72" s="72"/>
      <c r="AE72" s="72"/>
      <c r="AF72" s="72"/>
      <c r="AG72" s="72"/>
      <c r="AH72" s="16"/>
      <c r="AI72" s="7">
        <f t="shared" si="0"/>
        <v>0</v>
      </c>
      <c r="AJ72" s="7">
        <f t="shared" si="1"/>
        <v>0</v>
      </c>
      <c r="AK72" s="7">
        <f t="shared" si="2"/>
        <v>0</v>
      </c>
      <c r="AL72" s="7">
        <f t="shared" si="3"/>
        <v>0</v>
      </c>
      <c r="AM72" s="7">
        <f t="shared" si="4"/>
        <v>0</v>
      </c>
      <c r="AN72" s="7">
        <f t="shared" si="5"/>
        <v>0</v>
      </c>
      <c r="AO72" s="7">
        <f t="shared" si="6"/>
        <v>0</v>
      </c>
      <c r="AP72" s="7">
        <f t="shared" si="7"/>
        <v>1</v>
      </c>
      <c r="AQ72" s="7">
        <f t="shared" si="8"/>
        <v>0</v>
      </c>
      <c r="AR72" s="7">
        <f t="shared" si="9"/>
        <v>0</v>
      </c>
      <c r="AS72" s="7">
        <f t="shared" si="10"/>
        <v>0</v>
      </c>
      <c r="AT72" s="7">
        <f t="shared" si="11"/>
        <v>0</v>
      </c>
      <c r="AU72" s="7">
        <f t="shared" si="12"/>
        <v>0</v>
      </c>
      <c r="AV72" s="7">
        <f t="shared" si="13"/>
        <v>0</v>
      </c>
    </row>
    <row r="73" spans="1:48" s="7" customFormat="1" ht="12.75" customHeight="1">
      <c r="A73" s="38" t="s">
        <v>450</v>
      </c>
      <c r="B73" s="80">
        <v>38904</v>
      </c>
      <c r="C73" s="46" t="s">
        <v>149</v>
      </c>
      <c r="D73" s="47" t="s">
        <v>451</v>
      </c>
      <c r="E73" s="92" t="s">
        <v>452</v>
      </c>
      <c r="F73" s="92" t="s">
        <v>453</v>
      </c>
      <c r="G73" s="48">
        <v>601087</v>
      </c>
      <c r="H73" s="48">
        <v>4761190</v>
      </c>
      <c r="I73" s="47" t="s">
        <v>454</v>
      </c>
      <c r="J73" s="47" t="s">
        <v>455</v>
      </c>
      <c r="K73" s="47" t="s">
        <v>90</v>
      </c>
      <c r="L73" s="41">
        <v>198</v>
      </c>
      <c r="M73" s="49">
        <v>198</v>
      </c>
      <c r="N73" s="50"/>
      <c r="O73" s="51"/>
      <c r="P73" s="52"/>
      <c r="Q73" s="53"/>
      <c r="R73" s="134"/>
      <c r="S73" s="54"/>
      <c r="T73" s="131">
        <v>38904</v>
      </c>
      <c r="U73" s="173" t="s">
        <v>11</v>
      </c>
      <c r="V73" s="168"/>
      <c r="W73" s="116" t="s">
        <v>456</v>
      </c>
      <c r="X73" s="116" t="s">
        <v>99</v>
      </c>
      <c r="Y73" s="184"/>
      <c r="Z73" s="5"/>
      <c r="AA73" s="5"/>
      <c r="AB73" s="5"/>
      <c r="AC73" s="5"/>
      <c r="AE73" s="72"/>
      <c r="AF73" s="72"/>
      <c r="AG73" s="72"/>
      <c r="AI73" s="7">
        <f t="shared" si="0"/>
        <v>0</v>
      </c>
      <c r="AJ73" s="7">
        <f t="shared" si="1"/>
        <v>1</v>
      </c>
      <c r="AK73" s="7">
        <f t="shared" si="2"/>
        <v>0</v>
      </c>
      <c r="AL73" s="7">
        <f t="shared" si="3"/>
        <v>0</v>
      </c>
      <c r="AM73" s="7">
        <f t="shared" si="4"/>
        <v>0</v>
      </c>
      <c r="AN73" s="7">
        <f t="shared" si="5"/>
        <v>0</v>
      </c>
      <c r="AO73" s="7">
        <f t="shared" si="6"/>
        <v>0</v>
      </c>
      <c r="AP73" s="7">
        <f t="shared" si="7"/>
        <v>0</v>
      </c>
      <c r="AQ73" s="7">
        <f t="shared" si="8"/>
        <v>0</v>
      </c>
      <c r="AR73" s="7">
        <f t="shared" si="9"/>
        <v>0</v>
      </c>
      <c r="AS73" s="7">
        <f t="shared" si="10"/>
        <v>0</v>
      </c>
      <c r="AT73" s="7">
        <f t="shared" si="11"/>
        <v>0</v>
      </c>
      <c r="AU73" s="7">
        <f t="shared" si="12"/>
        <v>0</v>
      </c>
      <c r="AV73" s="7">
        <f t="shared" si="13"/>
        <v>0</v>
      </c>
    </row>
    <row r="74" spans="1:48" s="7" customFormat="1" ht="12.75" customHeight="1">
      <c r="A74" s="38" t="s">
        <v>459</v>
      </c>
      <c r="B74" s="80">
        <v>38905</v>
      </c>
      <c r="C74" s="46" t="s">
        <v>101</v>
      </c>
      <c r="D74" s="47" t="s">
        <v>457</v>
      </c>
      <c r="E74" s="92" t="s">
        <v>462</v>
      </c>
      <c r="F74" s="92" t="s">
        <v>463</v>
      </c>
      <c r="G74" s="48">
        <v>557157</v>
      </c>
      <c r="H74" s="48">
        <v>4813671</v>
      </c>
      <c r="I74" s="47" t="s">
        <v>458</v>
      </c>
      <c r="J74" s="47" t="s">
        <v>120</v>
      </c>
      <c r="K74" s="47" t="s">
        <v>90</v>
      </c>
      <c r="L74" s="41">
        <v>336</v>
      </c>
      <c r="M74" s="49"/>
      <c r="N74" s="50"/>
      <c r="O74" s="51"/>
      <c r="P74" s="52">
        <v>336</v>
      </c>
      <c r="Q74" s="53"/>
      <c r="R74" s="134"/>
      <c r="S74" s="54"/>
      <c r="T74" s="131">
        <v>38905</v>
      </c>
      <c r="U74" s="173" t="s">
        <v>97</v>
      </c>
      <c r="V74" s="168"/>
      <c r="W74" s="116" t="s">
        <v>460</v>
      </c>
      <c r="X74" s="116" t="s">
        <v>99</v>
      </c>
      <c r="Y74" s="184"/>
      <c r="Z74" s="5"/>
      <c r="AA74" s="73"/>
      <c r="AB74" s="73"/>
      <c r="AC74" s="73"/>
      <c r="AD74" s="73"/>
      <c r="AI74" s="7">
        <f t="shared" si="0"/>
        <v>0</v>
      </c>
      <c r="AJ74" s="7">
        <f t="shared" si="1"/>
        <v>0</v>
      </c>
      <c r="AK74" s="7">
        <f t="shared" si="2"/>
        <v>0</v>
      </c>
      <c r="AL74" s="7">
        <f t="shared" si="3"/>
        <v>0</v>
      </c>
      <c r="AM74" s="7">
        <f t="shared" si="4"/>
        <v>0</v>
      </c>
      <c r="AN74" s="7">
        <f t="shared" si="5"/>
        <v>0</v>
      </c>
      <c r="AO74" s="7">
        <f t="shared" si="6"/>
        <v>0</v>
      </c>
      <c r="AP74" s="7">
        <f t="shared" si="7"/>
        <v>1</v>
      </c>
      <c r="AQ74" s="7">
        <f t="shared" si="8"/>
        <v>0</v>
      </c>
      <c r="AR74" s="7">
        <f t="shared" si="9"/>
        <v>0</v>
      </c>
      <c r="AS74" s="7">
        <f t="shared" si="10"/>
        <v>0</v>
      </c>
      <c r="AT74" s="7">
        <f t="shared" si="11"/>
        <v>0</v>
      </c>
      <c r="AU74" s="7">
        <f t="shared" si="12"/>
        <v>0</v>
      </c>
      <c r="AV74" s="7">
        <f t="shared" si="13"/>
        <v>0</v>
      </c>
    </row>
    <row r="75" spans="1:30" s="7" customFormat="1" ht="12.75" customHeight="1">
      <c r="A75" s="202" t="s">
        <v>78</v>
      </c>
      <c r="B75" s="203">
        <v>38906</v>
      </c>
      <c r="C75" s="204" t="s">
        <v>46</v>
      </c>
      <c r="D75" s="205" t="s">
        <v>502</v>
      </c>
      <c r="E75" s="206"/>
      <c r="F75" s="206"/>
      <c r="G75" s="207"/>
      <c r="H75" s="207"/>
      <c r="I75" s="205" t="s">
        <v>503</v>
      </c>
      <c r="J75" s="205"/>
      <c r="K75" s="205" t="s">
        <v>496</v>
      </c>
      <c r="L75" s="208"/>
      <c r="M75" s="208"/>
      <c r="N75" s="208"/>
      <c r="O75" s="208"/>
      <c r="P75" s="208"/>
      <c r="Q75" s="208"/>
      <c r="R75" s="208"/>
      <c r="S75" s="210"/>
      <c r="T75" s="83"/>
      <c r="U75" s="83"/>
      <c r="V75" s="211"/>
      <c r="W75" s="214"/>
      <c r="X75" s="214"/>
      <c r="Y75" s="184"/>
      <c r="Z75" s="5"/>
      <c r="AA75" s="73"/>
      <c r="AB75" s="73"/>
      <c r="AC75" s="73"/>
      <c r="AD75" s="73"/>
    </row>
    <row r="76" spans="1:48" s="7" customFormat="1" ht="12.75" customHeight="1">
      <c r="A76" s="38" t="s">
        <v>477</v>
      </c>
      <c r="B76" s="80">
        <v>38906</v>
      </c>
      <c r="C76" s="46" t="s">
        <v>101</v>
      </c>
      <c r="D76" s="47" t="s">
        <v>472</v>
      </c>
      <c r="E76" s="92" t="s">
        <v>473</v>
      </c>
      <c r="F76" s="92" t="s">
        <v>474</v>
      </c>
      <c r="G76" s="48">
        <v>568377</v>
      </c>
      <c r="H76" s="48">
        <v>4812698</v>
      </c>
      <c r="I76" s="47" t="s">
        <v>475</v>
      </c>
      <c r="J76" s="47" t="s">
        <v>172</v>
      </c>
      <c r="K76" s="47" t="s">
        <v>90</v>
      </c>
      <c r="L76" s="41">
        <v>8</v>
      </c>
      <c r="M76" s="49"/>
      <c r="N76" s="50"/>
      <c r="O76" s="51"/>
      <c r="P76" s="52">
        <v>8</v>
      </c>
      <c r="Q76" s="53"/>
      <c r="R76" s="134"/>
      <c r="S76" s="54"/>
      <c r="T76" s="131">
        <v>38906</v>
      </c>
      <c r="U76" s="173" t="s">
        <v>97</v>
      </c>
      <c r="V76" s="168"/>
      <c r="W76" s="116" t="s">
        <v>476</v>
      </c>
      <c r="X76" s="116" t="s">
        <v>99</v>
      </c>
      <c r="Y76" s="184"/>
      <c r="Z76" s="5"/>
      <c r="AE76" s="74"/>
      <c r="AF76" s="74"/>
      <c r="AG76" s="74"/>
      <c r="AH76" s="74"/>
      <c r="AI76" s="7">
        <f aca="true" t="shared" si="14" ref="AI76:AI144">IF(AND($U76="BLM",$K76="L"),1,0)</f>
        <v>0</v>
      </c>
      <c r="AJ76" s="7">
        <f aca="true" t="shared" si="15" ref="AJ76:AJ144">IF(AND($U76="BLM",$K76="P"),1,0)</f>
        <v>0</v>
      </c>
      <c r="AK76" s="7">
        <f aca="true" t="shared" si="16" ref="AK76:AK144">IF(AND($U76="FS",$K76="L"),1,0)</f>
        <v>0</v>
      </c>
      <c r="AL76" s="7">
        <f aca="true" t="shared" si="17" ref="AL76:AL144">IF(AND($U76="FS",$K76="P"),1,0)</f>
        <v>0</v>
      </c>
      <c r="AM76" s="7">
        <f aca="true" t="shared" si="18" ref="AM76:AM144">IF(AND($U76="STATE",$K76="L"),1,0)</f>
        <v>0</v>
      </c>
      <c r="AN76" s="7">
        <f aca="true" t="shared" si="19" ref="AN76:AN144">IF(AND($U76="STATE",$K76="P"),1,0)</f>
        <v>0</v>
      </c>
      <c r="AO76" s="7">
        <f aca="true" t="shared" si="20" ref="AO76:AO144">IF(AND($U76="PRIVATE",$K76="L"),1,0)</f>
        <v>0</v>
      </c>
      <c r="AP76" s="7">
        <f aca="true" t="shared" si="21" ref="AP76:AP144">IF(AND($U76="PRIVATE",$K76="P"),1,0)</f>
        <v>1</v>
      </c>
      <c r="AQ76" s="7">
        <f aca="true" t="shared" si="22" ref="AQ76:AQ144">IF(AND($U76="MILITARY",$K76="L"),1,0)</f>
        <v>0</v>
      </c>
      <c r="AR76" s="7">
        <f aca="true" t="shared" si="23" ref="AR76:AR144">IF(AND($U76="MILITARY",$K76="P"),1,0)</f>
        <v>0</v>
      </c>
      <c r="AS76" s="7">
        <f aca="true" t="shared" si="24" ref="AS76:AS144">IF(AND($U76="FWS",$K76="L"),1,0)</f>
        <v>0</v>
      </c>
      <c r="AT76" s="7">
        <f aca="true" t="shared" si="25" ref="AT76:AT144">IF(AND($U76="FWS",$K76="P"),1,0)</f>
        <v>0</v>
      </c>
      <c r="AU76" s="7">
        <f aca="true" t="shared" si="26" ref="AU76:AU144">IF(AND($U76="OTHER",$K76="L"),1,0)</f>
        <v>0</v>
      </c>
      <c r="AV76" s="7">
        <f aca="true" t="shared" si="27" ref="AV76:AV144">IF(AND($U76="OTHER",$K76="P"),1,0)</f>
        <v>0</v>
      </c>
    </row>
    <row r="77" spans="1:34" s="7" customFormat="1" ht="12.75" customHeight="1">
      <c r="A77" s="202" t="s">
        <v>78</v>
      </c>
      <c r="B77" s="203">
        <v>38907</v>
      </c>
      <c r="C77" s="204" t="s">
        <v>46</v>
      </c>
      <c r="D77" s="205" t="s">
        <v>386</v>
      </c>
      <c r="E77" s="206"/>
      <c r="F77" s="206"/>
      <c r="G77" s="207"/>
      <c r="H77" s="207"/>
      <c r="I77" s="205" t="s">
        <v>504</v>
      </c>
      <c r="J77" s="205"/>
      <c r="K77" s="205" t="s">
        <v>496</v>
      </c>
      <c r="L77" s="208"/>
      <c r="M77" s="208"/>
      <c r="N77" s="208"/>
      <c r="O77" s="208"/>
      <c r="P77" s="208"/>
      <c r="Q77" s="208"/>
      <c r="R77" s="208"/>
      <c r="S77" s="210"/>
      <c r="T77" s="83"/>
      <c r="U77" s="83"/>
      <c r="V77" s="211"/>
      <c r="W77" s="214"/>
      <c r="X77" s="214"/>
      <c r="Y77" s="184"/>
      <c r="Z77" s="5"/>
      <c r="AE77" s="74"/>
      <c r="AF77" s="74"/>
      <c r="AG77" s="74"/>
      <c r="AH77" s="74"/>
    </row>
    <row r="78" spans="1:48" s="7" customFormat="1" ht="12.75" customHeight="1">
      <c r="A78" s="193" t="s">
        <v>478</v>
      </c>
      <c r="B78" s="194">
        <v>38908</v>
      </c>
      <c r="C78" s="62" t="s">
        <v>46</v>
      </c>
      <c r="D78" s="195" t="s">
        <v>479</v>
      </c>
      <c r="E78" s="196"/>
      <c r="F78" s="196"/>
      <c r="G78" s="197"/>
      <c r="H78" s="197"/>
      <c r="I78" s="195" t="s">
        <v>480</v>
      </c>
      <c r="J78" s="195"/>
      <c r="K78" s="195" t="s">
        <v>269</v>
      </c>
      <c r="L78" s="41"/>
      <c r="M78" s="41"/>
      <c r="N78" s="41"/>
      <c r="O78" s="41"/>
      <c r="P78" s="41"/>
      <c r="Q78" s="41"/>
      <c r="R78" s="41"/>
      <c r="S78" s="198"/>
      <c r="T78" s="199"/>
      <c r="U78" s="199"/>
      <c r="V78" s="200"/>
      <c r="W78" s="201" t="s">
        <v>481</v>
      </c>
      <c r="X78" s="201" t="s">
        <v>99</v>
      </c>
      <c r="Y78" s="184"/>
      <c r="Z78" s="5"/>
      <c r="AI78" s="7">
        <f t="shared" si="14"/>
        <v>0</v>
      </c>
      <c r="AJ78" s="7">
        <f t="shared" si="15"/>
        <v>0</v>
      </c>
      <c r="AK78" s="7">
        <f t="shared" si="16"/>
        <v>0</v>
      </c>
      <c r="AL78" s="7">
        <f t="shared" si="17"/>
        <v>0</v>
      </c>
      <c r="AM78" s="7">
        <f t="shared" si="18"/>
        <v>0</v>
      </c>
      <c r="AN78" s="7">
        <f t="shared" si="19"/>
        <v>0</v>
      </c>
      <c r="AO78" s="7">
        <f t="shared" si="20"/>
        <v>0</v>
      </c>
      <c r="AP78" s="7">
        <f t="shared" si="21"/>
        <v>0</v>
      </c>
      <c r="AQ78" s="7">
        <f t="shared" si="22"/>
        <v>0</v>
      </c>
      <c r="AR78" s="7">
        <f t="shared" si="23"/>
        <v>0</v>
      </c>
      <c r="AS78" s="7">
        <f t="shared" si="24"/>
        <v>0</v>
      </c>
      <c r="AT78" s="7">
        <f t="shared" si="25"/>
        <v>0</v>
      </c>
      <c r="AU78" s="7">
        <f t="shared" si="26"/>
        <v>0</v>
      </c>
      <c r="AV78" s="7">
        <f t="shared" si="27"/>
        <v>0</v>
      </c>
    </row>
    <row r="79" spans="1:48" s="7" customFormat="1" ht="12.75" customHeight="1">
      <c r="A79" s="38" t="s">
        <v>482</v>
      </c>
      <c r="B79" s="80">
        <v>38908</v>
      </c>
      <c r="C79" s="46" t="s">
        <v>101</v>
      </c>
      <c r="D79" s="47" t="s">
        <v>483</v>
      </c>
      <c r="E79" s="92" t="s">
        <v>484</v>
      </c>
      <c r="F79" s="92" t="s">
        <v>485</v>
      </c>
      <c r="G79" s="48">
        <v>578579</v>
      </c>
      <c r="H79" s="48">
        <v>4824787</v>
      </c>
      <c r="I79" s="47" t="s">
        <v>486</v>
      </c>
      <c r="J79" s="47" t="s">
        <v>487</v>
      </c>
      <c r="K79" s="47" t="s">
        <v>90</v>
      </c>
      <c r="L79" s="41">
        <v>3</v>
      </c>
      <c r="M79" s="49"/>
      <c r="N79" s="50"/>
      <c r="O79" s="51"/>
      <c r="P79" s="52">
        <v>3</v>
      </c>
      <c r="Q79" s="53"/>
      <c r="R79" s="134"/>
      <c r="S79" s="54"/>
      <c r="T79" s="131">
        <v>38908</v>
      </c>
      <c r="U79" s="173" t="s">
        <v>97</v>
      </c>
      <c r="V79" s="168"/>
      <c r="W79" s="116" t="s">
        <v>488</v>
      </c>
      <c r="X79" s="116" t="s">
        <v>99</v>
      </c>
      <c r="Y79" s="184"/>
      <c r="Z79" s="5"/>
      <c r="AA79" s="75"/>
      <c r="AB79" s="75"/>
      <c r="AC79" s="75"/>
      <c r="AD79" s="13"/>
      <c r="AI79" s="7">
        <f t="shared" si="14"/>
        <v>0</v>
      </c>
      <c r="AJ79" s="7">
        <f t="shared" si="15"/>
        <v>0</v>
      </c>
      <c r="AK79" s="7">
        <f t="shared" si="16"/>
        <v>0</v>
      </c>
      <c r="AL79" s="7">
        <f t="shared" si="17"/>
        <v>0</v>
      </c>
      <c r="AM79" s="7">
        <f t="shared" si="18"/>
        <v>0</v>
      </c>
      <c r="AN79" s="7">
        <f t="shared" si="19"/>
        <v>0</v>
      </c>
      <c r="AO79" s="7">
        <f t="shared" si="20"/>
        <v>0</v>
      </c>
      <c r="AP79" s="7">
        <f t="shared" si="21"/>
        <v>1</v>
      </c>
      <c r="AQ79" s="7">
        <f t="shared" si="22"/>
        <v>0</v>
      </c>
      <c r="AR79" s="7">
        <f t="shared" si="23"/>
        <v>0</v>
      </c>
      <c r="AS79" s="7">
        <f t="shared" si="24"/>
        <v>0</v>
      </c>
      <c r="AT79" s="7">
        <f t="shared" si="25"/>
        <v>0</v>
      </c>
      <c r="AU79" s="7">
        <f t="shared" si="26"/>
        <v>0</v>
      </c>
      <c r="AV79" s="7">
        <f t="shared" si="27"/>
        <v>0</v>
      </c>
    </row>
    <row r="80" spans="1:48" s="7" customFormat="1" ht="12.75" customHeight="1">
      <c r="A80" s="38" t="s">
        <v>489</v>
      </c>
      <c r="B80" s="80">
        <v>38909</v>
      </c>
      <c r="C80" s="46" t="s">
        <v>101</v>
      </c>
      <c r="D80" s="47" t="s">
        <v>490</v>
      </c>
      <c r="E80" s="92" t="s">
        <v>491</v>
      </c>
      <c r="F80" s="92" t="s">
        <v>205</v>
      </c>
      <c r="G80" s="48">
        <v>607710</v>
      </c>
      <c r="H80" s="48">
        <v>4792010</v>
      </c>
      <c r="I80" s="47" t="s">
        <v>492</v>
      </c>
      <c r="J80" s="47" t="s">
        <v>146</v>
      </c>
      <c r="K80" s="47" t="s">
        <v>90</v>
      </c>
      <c r="L80" s="41">
        <v>429</v>
      </c>
      <c r="M80" s="49">
        <v>413</v>
      </c>
      <c r="N80" s="50"/>
      <c r="O80" s="51" t="s">
        <v>46</v>
      </c>
      <c r="P80" s="52">
        <v>16</v>
      </c>
      <c r="Q80" s="53"/>
      <c r="R80" s="134"/>
      <c r="S80" s="54"/>
      <c r="T80" s="131">
        <v>38910</v>
      </c>
      <c r="U80" s="173" t="s">
        <v>11</v>
      </c>
      <c r="V80" s="168"/>
      <c r="W80" s="116" t="s">
        <v>493</v>
      </c>
      <c r="X80" s="116" t="s">
        <v>99</v>
      </c>
      <c r="Y80" s="184"/>
      <c r="Z80" s="5"/>
      <c r="AA80" s="75"/>
      <c r="AB80" s="75"/>
      <c r="AC80" s="75"/>
      <c r="AD80" s="13"/>
      <c r="AI80" s="7">
        <f t="shared" si="14"/>
        <v>0</v>
      </c>
      <c r="AJ80" s="7">
        <f t="shared" si="15"/>
        <v>1</v>
      </c>
      <c r="AK80" s="7">
        <f t="shared" si="16"/>
        <v>0</v>
      </c>
      <c r="AL80" s="7">
        <f t="shared" si="17"/>
        <v>0</v>
      </c>
      <c r="AM80" s="7">
        <f t="shared" si="18"/>
        <v>0</v>
      </c>
      <c r="AN80" s="7">
        <f t="shared" si="19"/>
        <v>0</v>
      </c>
      <c r="AO80" s="7">
        <f t="shared" si="20"/>
        <v>0</v>
      </c>
      <c r="AP80" s="7">
        <f t="shared" si="21"/>
        <v>0</v>
      </c>
      <c r="AQ80" s="7">
        <f t="shared" si="22"/>
        <v>0</v>
      </c>
      <c r="AR80" s="7">
        <f t="shared" si="23"/>
        <v>0</v>
      </c>
      <c r="AS80" s="7">
        <f t="shared" si="24"/>
        <v>0</v>
      </c>
      <c r="AT80" s="7">
        <f t="shared" si="25"/>
        <v>0</v>
      </c>
      <c r="AU80" s="7">
        <f t="shared" si="26"/>
        <v>0</v>
      </c>
      <c r="AV80" s="7">
        <f t="shared" si="27"/>
        <v>0</v>
      </c>
    </row>
    <row r="81" spans="1:30" s="7" customFormat="1" ht="12.75" customHeight="1">
      <c r="A81" s="216" t="s">
        <v>78</v>
      </c>
      <c r="B81" s="217">
        <v>38911</v>
      </c>
      <c r="C81" s="218" t="s">
        <v>46</v>
      </c>
      <c r="D81" s="219" t="s">
        <v>508</v>
      </c>
      <c r="E81" s="220"/>
      <c r="F81" s="220"/>
      <c r="G81" s="221"/>
      <c r="H81" s="221"/>
      <c r="I81" s="219" t="s">
        <v>509</v>
      </c>
      <c r="J81" s="219"/>
      <c r="K81" s="219" t="s">
        <v>496</v>
      </c>
      <c r="L81" s="222"/>
      <c r="M81" s="223"/>
      <c r="N81" s="223"/>
      <c r="O81" s="223"/>
      <c r="P81" s="223"/>
      <c r="Q81" s="223"/>
      <c r="R81" s="223"/>
      <c r="S81" s="224"/>
      <c r="T81" s="131"/>
      <c r="U81" s="131"/>
      <c r="V81" s="225"/>
      <c r="W81" s="226"/>
      <c r="X81" s="226"/>
      <c r="Y81" s="184"/>
      <c r="Z81" s="65"/>
      <c r="AA81" s="65" t="s">
        <v>20</v>
      </c>
      <c r="AB81" s="65" t="s">
        <v>21</v>
      </c>
      <c r="AC81" s="65" t="s">
        <v>22</v>
      </c>
      <c r="AD81" s="66" t="s">
        <v>23</v>
      </c>
    </row>
    <row r="82" spans="1:48" s="7" customFormat="1" ht="12.75" customHeight="1">
      <c r="A82" s="38" t="s">
        <v>505</v>
      </c>
      <c r="B82" s="80">
        <v>38912</v>
      </c>
      <c r="C82" s="46" t="s">
        <v>101</v>
      </c>
      <c r="D82" s="47" t="s">
        <v>244</v>
      </c>
      <c r="E82" s="92" t="s">
        <v>506</v>
      </c>
      <c r="F82" s="92" t="s">
        <v>889</v>
      </c>
      <c r="G82" s="48">
        <v>597127</v>
      </c>
      <c r="H82" s="48">
        <v>4784440</v>
      </c>
      <c r="I82" s="47" t="s">
        <v>247</v>
      </c>
      <c r="J82" s="47" t="s">
        <v>389</v>
      </c>
      <c r="K82" s="47" t="s">
        <v>90</v>
      </c>
      <c r="L82" s="41">
        <v>3</v>
      </c>
      <c r="M82" s="49"/>
      <c r="N82" s="50"/>
      <c r="O82" s="51" t="s">
        <v>46</v>
      </c>
      <c r="P82" s="52">
        <v>3</v>
      </c>
      <c r="Q82" s="53"/>
      <c r="R82" s="134"/>
      <c r="S82" s="54"/>
      <c r="T82" s="131">
        <v>38912</v>
      </c>
      <c r="U82" s="173" t="s">
        <v>97</v>
      </c>
      <c r="V82" s="168" t="s">
        <v>46</v>
      </c>
      <c r="W82" s="116" t="s">
        <v>507</v>
      </c>
      <c r="X82" s="116" t="s">
        <v>99</v>
      </c>
      <c r="Y82" s="184"/>
      <c r="Z82" s="65" t="s">
        <v>994</v>
      </c>
      <c r="AA82" s="114">
        <f>COUNTIF(K3:K82,"P")</f>
        <v>40</v>
      </c>
      <c r="AB82" s="114">
        <f>COUNTIF(K3:K82,"L")</f>
        <v>22</v>
      </c>
      <c r="AC82" s="114">
        <f>SUM(M3:M82)</f>
        <v>14080.25</v>
      </c>
      <c r="AD82" s="114">
        <f>SUM(N3:S82)</f>
        <v>1808.3</v>
      </c>
      <c r="AE82" s="75"/>
      <c r="AF82" s="75"/>
      <c r="AG82" s="75"/>
      <c r="AH82" s="22"/>
      <c r="AI82" s="7">
        <f t="shared" si="14"/>
        <v>0</v>
      </c>
      <c r="AJ82" s="7">
        <f t="shared" si="15"/>
        <v>0</v>
      </c>
      <c r="AK82" s="7">
        <f t="shared" si="16"/>
        <v>0</v>
      </c>
      <c r="AL82" s="7">
        <f t="shared" si="17"/>
        <v>0</v>
      </c>
      <c r="AM82" s="7">
        <f t="shared" si="18"/>
        <v>0</v>
      </c>
      <c r="AN82" s="7">
        <f t="shared" si="19"/>
        <v>0</v>
      </c>
      <c r="AO82" s="7">
        <f t="shared" si="20"/>
        <v>0</v>
      </c>
      <c r="AP82" s="7">
        <f t="shared" si="21"/>
        <v>1</v>
      </c>
      <c r="AQ82" s="7">
        <f t="shared" si="22"/>
        <v>0</v>
      </c>
      <c r="AR82" s="7">
        <f t="shared" si="23"/>
        <v>0</v>
      </c>
      <c r="AS82" s="7">
        <f t="shared" si="24"/>
        <v>0</v>
      </c>
      <c r="AT82" s="7">
        <f t="shared" si="25"/>
        <v>0</v>
      </c>
      <c r="AU82" s="7">
        <f t="shared" si="26"/>
        <v>0</v>
      </c>
      <c r="AV82" s="7">
        <f t="shared" si="27"/>
        <v>0</v>
      </c>
    </row>
    <row r="83" spans="1:48" s="7" customFormat="1" ht="12.75" customHeight="1">
      <c r="A83" s="38" t="s">
        <v>510</v>
      </c>
      <c r="B83" s="80">
        <v>38916</v>
      </c>
      <c r="C83" s="46" t="s">
        <v>84</v>
      </c>
      <c r="D83" s="47" t="s">
        <v>511</v>
      </c>
      <c r="E83" s="92" t="s">
        <v>512</v>
      </c>
      <c r="F83" s="92" t="s">
        <v>513</v>
      </c>
      <c r="G83" s="48">
        <v>597315</v>
      </c>
      <c r="H83" s="48">
        <v>4745723</v>
      </c>
      <c r="I83" s="47" t="s">
        <v>514</v>
      </c>
      <c r="J83" s="47" t="s">
        <v>106</v>
      </c>
      <c r="K83" s="47" t="s">
        <v>90</v>
      </c>
      <c r="L83" s="41">
        <v>139</v>
      </c>
      <c r="M83" s="49">
        <v>49</v>
      </c>
      <c r="N83" s="50"/>
      <c r="O83" s="51">
        <v>7</v>
      </c>
      <c r="P83" s="52">
        <v>83</v>
      </c>
      <c r="Q83" s="53"/>
      <c r="R83" s="134"/>
      <c r="S83" s="54"/>
      <c r="T83" s="131">
        <v>38916</v>
      </c>
      <c r="U83" s="173" t="s">
        <v>97</v>
      </c>
      <c r="V83" s="168"/>
      <c r="W83" s="116" t="s">
        <v>515</v>
      </c>
      <c r="X83" s="116" t="s">
        <v>99</v>
      </c>
      <c r="Y83" s="184"/>
      <c r="Z83" s="5"/>
      <c r="AA83" s="13"/>
      <c r="AB83" s="13"/>
      <c r="AC83" s="23"/>
      <c r="AD83" s="14"/>
      <c r="AE83" s="64"/>
      <c r="AF83" s="64"/>
      <c r="AG83" s="64"/>
      <c r="AH83" s="22"/>
      <c r="AI83" s="7">
        <f t="shared" si="14"/>
        <v>0</v>
      </c>
      <c r="AJ83" s="7">
        <f t="shared" si="15"/>
        <v>0</v>
      </c>
      <c r="AK83" s="7">
        <f t="shared" si="16"/>
        <v>0</v>
      </c>
      <c r="AL83" s="7">
        <f t="shared" si="17"/>
        <v>0</v>
      </c>
      <c r="AM83" s="7">
        <f t="shared" si="18"/>
        <v>0</v>
      </c>
      <c r="AN83" s="7">
        <f t="shared" si="19"/>
        <v>0</v>
      </c>
      <c r="AO83" s="7">
        <f t="shared" si="20"/>
        <v>0</v>
      </c>
      <c r="AP83" s="7">
        <f t="shared" si="21"/>
        <v>1</v>
      </c>
      <c r="AQ83" s="7">
        <f t="shared" si="22"/>
        <v>0</v>
      </c>
      <c r="AR83" s="7">
        <f t="shared" si="23"/>
        <v>0</v>
      </c>
      <c r="AS83" s="7">
        <f t="shared" si="24"/>
        <v>0</v>
      </c>
      <c r="AT83" s="7">
        <f t="shared" si="25"/>
        <v>0</v>
      </c>
      <c r="AU83" s="7">
        <f t="shared" si="26"/>
        <v>0</v>
      </c>
      <c r="AV83" s="7">
        <f t="shared" si="27"/>
        <v>0</v>
      </c>
    </row>
    <row r="84" spans="1:48" s="7" customFormat="1" ht="12.75" customHeight="1">
      <c r="A84" s="193" t="s">
        <v>516</v>
      </c>
      <c r="B84" s="194">
        <v>38916</v>
      </c>
      <c r="C84" s="62" t="s">
        <v>46</v>
      </c>
      <c r="D84" s="195" t="s">
        <v>517</v>
      </c>
      <c r="E84" s="196"/>
      <c r="F84" s="196"/>
      <c r="G84" s="197"/>
      <c r="H84" s="197"/>
      <c r="I84" s="195" t="s">
        <v>518</v>
      </c>
      <c r="J84" s="195"/>
      <c r="K84" s="195" t="s">
        <v>269</v>
      </c>
      <c r="L84" s="41"/>
      <c r="M84" s="41"/>
      <c r="N84" s="41"/>
      <c r="O84" s="41"/>
      <c r="P84" s="41"/>
      <c r="Q84" s="41"/>
      <c r="R84" s="41"/>
      <c r="S84" s="198"/>
      <c r="T84" s="199"/>
      <c r="U84" s="199"/>
      <c r="V84" s="200"/>
      <c r="W84" s="201" t="s">
        <v>519</v>
      </c>
      <c r="X84" s="201" t="s">
        <v>99</v>
      </c>
      <c r="Y84" s="184"/>
      <c r="Z84" s="5"/>
      <c r="AA84" s="5"/>
      <c r="AB84" s="5"/>
      <c r="AC84" s="5"/>
      <c r="AE84" s="74"/>
      <c r="AF84" s="74"/>
      <c r="AG84" s="74"/>
      <c r="AH84" s="17"/>
      <c r="AI84" s="7">
        <f t="shared" si="14"/>
        <v>0</v>
      </c>
      <c r="AJ84" s="7">
        <f t="shared" si="15"/>
        <v>0</v>
      </c>
      <c r="AK84" s="7">
        <f t="shared" si="16"/>
        <v>0</v>
      </c>
      <c r="AL84" s="7">
        <f t="shared" si="17"/>
        <v>0</v>
      </c>
      <c r="AM84" s="7">
        <f t="shared" si="18"/>
        <v>0</v>
      </c>
      <c r="AN84" s="7">
        <f t="shared" si="19"/>
        <v>0</v>
      </c>
      <c r="AO84" s="7">
        <f t="shared" si="20"/>
        <v>0</v>
      </c>
      <c r="AP84" s="7">
        <f t="shared" si="21"/>
        <v>0</v>
      </c>
      <c r="AQ84" s="7">
        <f t="shared" si="22"/>
        <v>0</v>
      </c>
      <c r="AR84" s="7">
        <f t="shared" si="23"/>
        <v>0</v>
      </c>
      <c r="AS84" s="7">
        <f t="shared" si="24"/>
        <v>0</v>
      </c>
      <c r="AT84" s="7">
        <f t="shared" si="25"/>
        <v>0</v>
      </c>
      <c r="AU84" s="7">
        <f t="shared" si="26"/>
        <v>0</v>
      </c>
      <c r="AV84" s="7">
        <f t="shared" si="27"/>
        <v>0</v>
      </c>
    </row>
    <row r="85" spans="1:48" s="7" customFormat="1" ht="12.75" customHeight="1">
      <c r="A85" s="216" t="s">
        <v>78</v>
      </c>
      <c r="B85" s="217">
        <v>38919</v>
      </c>
      <c r="C85" s="218" t="s">
        <v>46</v>
      </c>
      <c r="D85" s="219" t="s">
        <v>590</v>
      </c>
      <c r="E85" s="220"/>
      <c r="F85" s="220"/>
      <c r="G85" s="221"/>
      <c r="H85" s="221"/>
      <c r="I85" s="219" t="s">
        <v>573</v>
      </c>
      <c r="J85" s="219"/>
      <c r="K85" s="219" t="s">
        <v>496</v>
      </c>
      <c r="L85" s="223"/>
      <c r="M85" s="223"/>
      <c r="N85" s="223"/>
      <c r="O85" s="223"/>
      <c r="P85" s="223"/>
      <c r="Q85" s="223"/>
      <c r="R85" s="223"/>
      <c r="S85" s="224"/>
      <c r="T85" s="131"/>
      <c r="U85" s="131"/>
      <c r="V85" s="225"/>
      <c r="W85" s="226"/>
      <c r="X85" s="226"/>
      <c r="Y85" s="184"/>
      <c r="Z85" s="5"/>
      <c r="AA85" s="5"/>
      <c r="AB85" s="5"/>
      <c r="AC85" s="5"/>
      <c r="AE85" s="74"/>
      <c r="AF85" s="74"/>
      <c r="AG85" s="74"/>
      <c r="AH85" s="17"/>
      <c r="AI85" s="7">
        <f t="shared" si="14"/>
        <v>0</v>
      </c>
      <c r="AJ85" s="7">
        <f t="shared" si="15"/>
        <v>0</v>
      </c>
      <c r="AK85" s="7">
        <f t="shared" si="16"/>
        <v>0</v>
      </c>
      <c r="AL85" s="7">
        <f t="shared" si="17"/>
        <v>0</v>
      </c>
      <c r="AM85" s="7">
        <f t="shared" si="18"/>
        <v>0</v>
      </c>
      <c r="AN85" s="7">
        <f t="shared" si="19"/>
        <v>0</v>
      </c>
      <c r="AO85" s="7">
        <f t="shared" si="20"/>
        <v>0</v>
      </c>
      <c r="AP85" s="7">
        <f t="shared" si="21"/>
        <v>0</v>
      </c>
      <c r="AQ85" s="7">
        <f t="shared" si="22"/>
        <v>0</v>
      </c>
      <c r="AR85" s="7">
        <f t="shared" si="23"/>
        <v>0</v>
      </c>
      <c r="AS85" s="7">
        <f t="shared" si="24"/>
        <v>0</v>
      </c>
      <c r="AT85" s="7">
        <f t="shared" si="25"/>
        <v>0</v>
      </c>
      <c r="AU85" s="7">
        <f t="shared" si="26"/>
        <v>0</v>
      </c>
      <c r="AV85" s="7">
        <f t="shared" si="27"/>
        <v>0</v>
      </c>
    </row>
    <row r="86" spans="1:48" s="7" customFormat="1" ht="12.75" customHeight="1">
      <c r="A86" s="38" t="s">
        <v>520</v>
      </c>
      <c r="B86" s="80">
        <v>38920</v>
      </c>
      <c r="C86" s="46" t="s">
        <v>101</v>
      </c>
      <c r="D86" s="47" t="s">
        <v>521</v>
      </c>
      <c r="E86" s="92" t="s">
        <v>522</v>
      </c>
      <c r="F86" s="92" t="s">
        <v>523</v>
      </c>
      <c r="G86" s="48">
        <v>582636</v>
      </c>
      <c r="H86" s="48">
        <v>4802323</v>
      </c>
      <c r="I86" s="47" t="s">
        <v>524</v>
      </c>
      <c r="J86" s="47" t="s">
        <v>181</v>
      </c>
      <c r="K86" s="47" t="s">
        <v>90</v>
      </c>
      <c r="L86" s="41">
        <v>2</v>
      </c>
      <c r="M86" s="49">
        <v>2</v>
      </c>
      <c r="N86" s="50"/>
      <c r="O86" s="51"/>
      <c r="P86" s="52"/>
      <c r="Q86" s="53"/>
      <c r="R86" s="134"/>
      <c r="S86" s="54"/>
      <c r="T86" s="131">
        <v>38920</v>
      </c>
      <c r="U86" s="173" t="s">
        <v>11</v>
      </c>
      <c r="V86" s="168"/>
      <c r="W86" s="116" t="s">
        <v>525</v>
      </c>
      <c r="X86" s="116" t="s">
        <v>99</v>
      </c>
      <c r="Y86" s="184"/>
      <c r="Z86" s="5"/>
      <c r="AA86" s="5"/>
      <c r="AB86" s="5"/>
      <c r="AC86" s="5"/>
      <c r="AI86" s="7">
        <f t="shared" si="14"/>
        <v>0</v>
      </c>
      <c r="AJ86" s="7">
        <f t="shared" si="15"/>
        <v>1</v>
      </c>
      <c r="AK86" s="7">
        <f t="shared" si="16"/>
        <v>0</v>
      </c>
      <c r="AL86" s="7">
        <f t="shared" si="17"/>
        <v>0</v>
      </c>
      <c r="AM86" s="7">
        <f t="shared" si="18"/>
        <v>0</v>
      </c>
      <c r="AN86" s="7">
        <f t="shared" si="19"/>
        <v>0</v>
      </c>
      <c r="AO86" s="7">
        <f t="shared" si="20"/>
        <v>0</v>
      </c>
      <c r="AP86" s="7">
        <f t="shared" si="21"/>
        <v>0</v>
      </c>
      <c r="AQ86" s="7">
        <f t="shared" si="22"/>
        <v>0</v>
      </c>
      <c r="AR86" s="7">
        <f t="shared" si="23"/>
        <v>0</v>
      </c>
      <c r="AS86" s="7">
        <f t="shared" si="24"/>
        <v>0</v>
      </c>
      <c r="AT86" s="7">
        <f t="shared" si="25"/>
        <v>0</v>
      </c>
      <c r="AU86" s="7">
        <f t="shared" si="26"/>
        <v>0</v>
      </c>
      <c r="AV86" s="7">
        <f t="shared" si="27"/>
        <v>0</v>
      </c>
    </row>
    <row r="87" spans="1:48" s="7" customFormat="1" ht="12.75" customHeight="1">
      <c r="A87" s="38" t="s">
        <v>526</v>
      </c>
      <c r="B87" s="80">
        <v>38920</v>
      </c>
      <c r="C87" s="46" t="s">
        <v>101</v>
      </c>
      <c r="D87" s="47" t="s">
        <v>527</v>
      </c>
      <c r="E87" s="92" t="s">
        <v>528</v>
      </c>
      <c r="F87" s="92" t="s">
        <v>529</v>
      </c>
      <c r="G87" s="48">
        <v>619468</v>
      </c>
      <c r="H87" s="48">
        <v>4780877</v>
      </c>
      <c r="I87" s="47" t="s">
        <v>530</v>
      </c>
      <c r="J87" s="47" t="s">
        <v>232</v>
      </c>
      <c r="K87" s="47" t="s">
        <v>90</v>
      </c>
      <c r="L87" s="41">
        <v>1260</v>
      </c>
      <c r="M87" s="49">
        <v>1156</v>
      </c>
      <c r="N87" s="50"/>
      <c r="O87" s="51" t="s">
        <v>46</v>
      </c>
      <c r="P87" s="52">
        <v>104</v>
      </c>
      <c r="Q87" s="53"/>
      <c r="R87" s="134"/>
      <c r="S87" s="54"/>
      <c r="T87" s="131">
        <v>38921</v>
      </c>
      <c r="U87" s="173" t="s">
        <v>11</v>
      </c>
      <c r="V87" s="168"/>
      <c r="W87" s="117" t="s">
        <v>531</v>
      </c>
      <c r="X87" s="117" t="s">
        <v>99</v>
      </c>
      <c r="Y87" s="24"/>
      <c r="Z87" s="5"/>
      <c r="AA87" s="5"/>
      <c r="AB87" s="5"/>
      <c r="AC87" s="5"/>
      <c r="AI87" s="7">
        <f t="shared" si="14"/>
        <v>0</v>
      </c>
      <c r="AJ87" s="7">
        <f t="shared" si="15"/>
        <v>1</v>
      </c>
      <c r="AK87" s="7">
        <f t="shared" si="16"/>
        <v>0</v>
      </c>
      <c r="AL87" s="7">
        <f t="shared" si="17"/>
        <v>0</v>
      </c>
      <c r="AM87" s="7">
        <f t="shared" si="18"/>
        <v>0</v>
      </c>
      <c r="AN87" s="7">
        <f t="shared" si="19"/>
        <v>0</v>
      </c>
      <c r="AO87" s="7">
        <f t="shared" si="20"/>
        <v>0</v>
      </c>
      <c r="AP87" s="7">
        <f t="shared" si="21"/>
        <v>0</v>
      </c>
      <c r="AQ87" s="7">
        <f t="shared" si="22"/>
        <v>0</v>
      </c>
      <c r="AR87" s="7">
        <f t="shared" si="23"/>
        <v>0</v>
      </c>
      <c r="AS87" s="7">
        <f t="shared" si="24"/>
        <v>0</v>
      </c>
      <c r="AT87" s="7">
        <f t="shared" si="25"/>
        <v>0</v>
      </c>
      <c r="AU87" s="7">
        <f t="shared" si="26"/>
        <v>0</v>
      </c>
      <c r="AV87" s="7">
        <f t="shared" si="27"/>
        <v>0</v>
      </c>
    </row>
    <row r="88" spans="1:48" s="7" customFormat="1" ht="12.75" customHeight="1">
      <c r="A88" s="193" t="s">
        <v>532</v>
      </c>
      <c r="B88" s="194">
        <v>38922</v>
      </c>
      <c r="C88" s="62" t="s">
        <v>46</v>
      </c>
      <c r="D88" s="195" t="s">
        <v>533</v>
      </c>
      <c r="E88" s="196"/>
      <c r="F88" s="196"/>
      <c r="G88" s="197"/>
      <c r="H88" s="197"/>
      <c r="I88" s="195" t="s">
        <v>534</v>
      </c>
      <c r="J88" s="195"/>
      <c r="K88" s="195" t="s">
        <v>269</v>
      </c>
      <c r="L88" s="41"/>
      <c r="M88" s="41"/>
      <c r="N88" s="41"/>
      <c r="O88" s="41"/>
      <c r="P88" s="41"/>
      <c r="Q88" s="41"/>
      <c r="R88" s="41"/>
      <c r="S88" s="198"/>
      <c r="T88" s="199"/>
      <c r="U88" s="199"/>
      <c r="V88" s="200"/>
      <c r="W88" s="195" t="s">
        <v>538</v>
      </c>
      <c r="X88" s="195" t="s">
        <v>159</v>
      </c>
      <c r="Y88" s="24"/>
      <c r="Z88" s="5"/>
      <c r="AA88" s="76"/>
      <c r="AB88" s="76"/>
      <c r="AC88" s="76"/>
      <c r="AD88" s="76"/>
      <c r="AI88" s="7">
        <f t="shared" si="14"/>
        <v>0</v>
      </c>
      <c r="AJ88" s="7">
        <f t="shared" si="15"/>
        <v>0</v>
      </c>
      <c r="AK88" s="7">
        <f t="shared" si="16"/>
        <v>0</v>
      </c>
      <c r="AL88" s="7">
        <f t="shared" si="17"/>
        <v>0</v>
      </c>
      <c r="AM88" s="7">
        <f t="shared" si="18"/>
        <v>0</v>
      </c>
      <c r="AN88" s="7">
        <f t="shared" si="19"/>
        <v>0</v>
      </c>
      <c r="AO88" s="7">
        <f t="shared" si="20"/>
        <v>0</v>
      </c>
      <c r="AP88" s="7">
        <f t="shared" si="21"/>
        <v>0</v>
      </c>
      <c r="AQ88" s="7">
        <f t="shared" si="22"/>
        <v>0</v>
      </c>
      <c r="AR88" s="7">
        <f t="shared" si="23"/>
        <v>0</v>
      </c>
      <c r="AS88" s="7">
        <f t="shared" si="24"/>
        <v>0</v>
      </c>
      <c r="AT88" s="7">
        <f t="shared" si="25"/>
        <v>0</v>
      </c>
      <c r="AU88" s="7">
        <f t="shared" si="26"/>
        <v>0</v>
      </c>
      <c r="AV88" s="7">
        <f t="shared" si="27"/>
        <v>0</v>
      </c>
    </row>
    <row r="89" spans="1:48" s="7" customFormat="1" ht="12.75" customHeight="1">
      <c r="A89" s="38" t="s">
        <v>535</v>
      </c>
      <c r="B89" s="80">
        <v>38922</v>
      </c>
      <c r="C89" s="46" t="s">
        <v>101</v>
      </c>
      <c r="D89" s="47" t="s">
        <v>890</v>
      </c>
      <c r="E89" s="92" t="s">
        <v>543</v>
      </c>
      <c r="F89" s="92" t="s">
        <v>544</v>
      </c>
      <c r="G89" s="48">
        <v>619969</v>
      </c>
      <c r="H89" s="48">
        <v>4758492</v>
      </c>
      <c r="I89" s="47" t="s">
        <v>536</v>
      </c>
      <c r="J89" s="47" t="s">
        <v>106</v>
      </c>
      <c r="K89" s="47" t="s">
        <v>90</v>
      </c>
      <c r="L89" s="41">
        <v>181</v>
      </c>
      <c r="M89" s="49">
        <v>181</v>
      </c>
      <c r="N89" s="50"/>
      <c r="O89" s="51"/>
      <c r="P89" s="52"/>
      <c r="Q89" s="53"/>
      <c r="R89" s="134"/>
      <c r="S89" s="54"/>
      <c r="T89" s="131">
        <v>38923</v>
      </c>
      <c r="U89" s="173" t="s">
        <v>11</v>
      </c>
      <c r="V89" s="168"/>
      <c r="W89" s="117" t="s">
        <v>537</v>
      </c>
      <c r="X89" s="117" t="s">
        <v>99</v>
      </c>
      <c r="Y89" s="24"/>
      <c r="Z89" s="5"/>
      <c r="AE89" s="77"/>
      <c r="AF89" s="77"/>
      <c r="AG89" s="77"/>
      <c r="AH89" s="77"/>
      <c r="AI89" s="7">
        <f t="shared" si="14"/>
        <v>0</v>
      </c>
      <c r="AJ89" s="7">
        <f t="shared" si="15"/>
        <v>1</v>
      </c>
      <c r="AK89" s="7">
        <f t="shared" si="16"/>
        <v>0</v>
      </c>
      <c r="AL89" s="7">
        <f t="shared" si="17"/>
        <v>0</v>
      </c>
      <c r="AM89" s="7">
        <f t="shared" si="18"/>
        <v>0</v>
      </c>
      <c r="AN89" s="7">
        <f t="shared" si="19"/>
        <v>0</v>
      </c>
      <c r="AO89" s="7">
        <f t="shared" si="20"/>
        <v>0</v>
      </c>
      <c r="AP89" s="7">
        <f t="shared" si="21"/>
        <v>0</v>
      </c>
      <c r="AQ89" s="7">
        <f t="shared" si="22"/>
        <v>0</v>
      </c>
      <c r="AR89" s="7">
        <f t="shared" si="23"/>
        <v>0</v>
      </c>
      <c r="AS89" s="7">
        <f t="shared" si="24"/>
        <v>0</v>
      </c>
      <c r="AT89" s="7">
        <f t="shared" si="25"/>
        <v>0</v>
      </c>
      <c r="AU89" s="7">
        <f t="shared" si="26"/>
        <v>0</v>
      </c>
      <c r="AV89" s="7">
        <f t="shared" si="27"/>
        <v>0</v>
      </c>
    </row>
    <row r="90" spans="1:48" s="7" customFormat="1" ht="12.75" customHeight="1">
      <c r="A90" s="38" t="s">
        <v>539</v>
      </c>
      <c r="B90" s="80">
        <v>38922</v>
      </c>
      <c r="C90" s="46" t="s">
        <v>101</v>
      </c>
      <c r="D90" s="47" t="s">
        <v>540</v>
      </c>
      <c r="E90" s="92" t="s">
        <v>545</v>
      </c>
      <c r="F90" s="92" t="s">
        <v>546</v>
      </c>
      <c r="G90" s="48">
        <v>618668</v>
      </c>
      <c r="H90" s="48">
        <v>4759902</v>
      </c>
      <c r="I90" s="47" t="s">
        <v>541</v>
      </c>
      <c r="J90" s="47" t="s">
        <v>120</v>
      </c>
      <c r="K90" s="47" t="s">
        <v>90</v>
      </c>
      <c r="L90" s="41">
        <v>3</v>
      </c>
      <c r="M90" s="49">
        <v>3</v>
      </c>
      <c r="N90" s="50"/>
      <c r="O90" s="51"/>
      <c r="P90" s="52"/>
      <c r="Q90" s="53"/>
      <c r="R90" s="134"/>
      <c r="S90" s="54"/>
      <c r="T90" s="131">
        <v>38922</v>
      </c>
      <c r="U90" s="173" t="s">
        <v>11</v>
      </c>
      <c r="V90" s="168"/>
      <c r="W90" s="117" t="s">
        <v>542</v>
      </c>
      <c r="X90" s="117" t="s">
        <v>99</v>
      </c>
      <c r="Y90" s="24"/>
      <c r="Z90" s="5"/>
      <c r="AA90" s="75"/>
      <c r="AB90" s="75"/>
      <c r="AC90" s="75"/>
      <c r="AD90" s="13"/>
      <c r="AE90" s="21"/>
      <c r="AF90" s="21"/>
      <c r="AG90" s="21"/>
      <c r="AH90" s="21"/>
      <c r="AI90" s="7">
        <f t="shared" si="14"/>
        <v>0</v>
      </c>
      <c r="AJ90" s="7">
        <f t="shared" si="15"/>
        <v>1</v>
      </c>
      <c r="AK90" s="7">
        <f t="shared" si="16"/>
        <v>0</v>
      </c>
      <c r="AL90" s="7">
        <f t="shared" si="17"/>
        <v>0</v>
      </c>
      <c r="AM90" s="7">
        <f t="shared" si="18"/>
        <v>0</v>
      </c>
      <c r="AN90" s="7">
        <f t="shared" si="19"/>
        <v>0</v>
      </c>
      <c r="AO90" s="7">
        <f t="shared" si="20"/>
        <v>0</v>
      </c>
      <c r="AP90" s="7">
        <f t="shared" si="21"/>
        <v>0</v>
      </c>
      <c r="AQ90" s="7">
        <f t="shared" si="22"/>
        <v>0</v>
      </c>
      <c r="AR90" s="7">
        <f t="shared" si="23"/>
        <v>0</v>
      </c>
      <c r="AS90" s="7">
        <f t="shared" si="24"/>
        <v>0</v>
      </c>
      <c r="AT90" s="7">
        <f t="shared" si="25"/>
        <v>0</v>
      </c>
      <c r="AU90" s="7">
        <f t="shared" si="26"/>
        <v>0</v>
      </c>
      <c r="AV90" s="7">
        <f t="shared" si="27"/>
        <v>0</v>
      </c>
    </row>
    <row r="91" spans="1:48" s="7" customFormat="1" ht="12.75" customHeight="1">
      <c r="A91" s="38" t="s">
        <v>547</v>
      </c>
      <c r="B91" s="80">
        <v>38923</v>
      </c>
      <c r="C91" s="46" t="s">
        <v>101</v>
      </c>
      <c r="D91" s="47" t="s">
        <v>548</v>
      </c>
      <c r="E91" s="92" t="s">
        <v>549</v>
      </c>
      <c r="F91" s="92" t="s">
        <v>550</v>
      </c>
      <c r="G91" s="48">
        <v>529772</v>
      </c>
      <c r="H91" s="48">
        <v>4906145</v>
      </c>
      <c r="I91" s="47" t="s">
        <v>551</v>
      </c>
      <c r="J91" s="47" t="s">
        <v>120</v>
      </c>
      <c r="K91" s="47" t="s">
        <v>275</v>
      </c>
      <c r="L91" s="41">
        <v>73</v>
      </c>
      <c r="M91" s="49"/>
      <c r="N91" s="50"/>
      <c r="O91" s="51"/>
      <c r="P91" s="52">
        <v>73</v>
      </c>
      <c r="Q91" s="53"/>
      <c r="R91" s="134"/>
      <c r="S91" s="54"/>
      <c r="T91" s="131">
        <v>38923</v>
      </c>
      <c r="U91" s="173" t="s">
        <v>97</v>
      </c>
      <c r="V91" s="168"/>
      <c r="W91" s="117" t="s">
        <v>552</v>
      </c>
      <c r="X91" s="117" t="s">
        <v>99</v>
      </c>
      <c r="Y91" s="24"/>
      <c r="Z91" s="5"/>
      <c r="AA91" s="75"/>
      <c r="AB91" s="75"/>
      <c r="AC91" s="75"/>
      <c r="AD91" s="13"/>
      <c r="AE91" s="77"/>
      <c r="AF91" s="77"/>
      <c r="AG91" s="13"/>
      <c r="AH91" s="21"/>
      <c r="AI91" s="7">
        <f t="shared" si="14"/>
        <v>0</v>
      </c>
      <c r="AJ91" s="7">
        <f t="shared" si="15"/>
        <v>0</v>
      </c>
      <c r="AK91" s="7">
        <f t="shared" si="16"/>
        <v>0</v>
      </c>
      <c r="AL91" s="7">
        <f t="shared" si="17"/>
        <v>0</v>
      </c>
      <c r="AM91" s="7">
        <f t="shared" si="18"/>
        <v>0</v>
      </c>
      <c r="AN91" s="7">
        <f t="shared" si="19"/>
        <v>0</v>
      </c>
      <c r="AO91" s="7">
        <f t="shared" si="20"/>
        <v>1</v>
      </c>
      <c r="AP91" s="7">
        <f t="shared" si="21"/>
        <v>0</v>
      </c>
      <c r="AQ91" s="7">
        <f t="shared" si="22"/>
        <v>0</v>
      </c>
      <c r="AR91" s="7">
        <f t="shared" si="23"/>
        <v>0</v>
      </c>
      <c r="AS91" s="7">
        <f t="shared" si="24"/>
        <v>0</v>
      </c>
      <c r="AT91" s="7">
        <f t="shared" si="25"/>
        <v>0</v>
      </c>
      <c r="AU91" s="7">
        <f t="shared" si="26"/>
        <v>0</v>
      </c>
      <c r="AV91" s="7">
        <f t="shared" si="27"/>
        <v>0</v>
      </c>
    </row>
    <row r="92" spans="1:48" s="7" customFormat="1" ht="12.75" customHeight="1">
      <c r="A92" s="38" t="s">
        <v>553</v>
      </c>
      <c r="B92" s="80">
        <v>38923</v>
      </c>
      <c r="C92" s="46" t="s">
        <v>101</v>
      </c>
      <c r="D92" s="47" t="s">
        <v>555</v>
      </c>
      <c r="E92" s="92" t="s">
        <v>564</v>
      </c>
      <c r="F92" s="92" t="s">
        <v>565</v>
      </c>
      <c r="G92" s="48">
        <v>533507</v>
      </c>
      <c r="H92" s="48">
        <v>4909226</v>
      </c>
      <c r="I92" s="47" t="s">
        <v>554</v>
      </c>
      <c r="J92" s="47" t="s">
        <v>556</v>
      </c>
      <c r="K92" s="47" t="s">
        <v>275</v>
      </c>
      <c r="L92" s="41">
        <v>1319</v>
      </c>
      <c r="M92" s="49">
        <v>438</v>
      </c>
      <c r="N92" s="50"/>
      <c r="O92" s="51"/>
      <c r="P92" s="52">
        <v>881</v>
      </c>
      <c r="Q92" s="136"/>
      <c r="R92" s="134"/>
      <c r="S92" s="54"/>
      <c r="T92" s="131">
        <v>38924</v>
      </c>
      <c r="U92" s="173" t="s">
        <v>97</v>
      </c>
      <c r="V92" s="168"/>
      <c r="W92" s="117" t="s">
        <v>557</v>
      </c>
      <c r="X92" s="117" t="s">
        <v>99</v>
      </c>
      <c r="Y92" s="24"/>
      <c r="Z92" s="5"/>
      <c r="AA92" s="75"/>
      <c r="AB92" s="75"/>
      <c r="AC92" s="75"/>
      <c r="AD92" s="13"/>
      <c r="AE92" s="77"/>
      <c r="AF92" s="77"/>
      <c r="AG92" s="13"/>
      <c r="AH92" s="21"/>
      <c r="AI92" s="7">
        <f t="shared" si="14"/>
        <v>0</v>
      </c>
      <c r="AJ92" s="7">
        <f t="shared" si="15"/>
        <v>0</v>
      </c>
      <c r="AK92" s="7">
        <f t="shared" si="16"/>
        <v>0</v>
      </c>
      <c r="AL92" s="7">
        <f t="shared" si="17"/>
        <v>0</v>
      </c>
      <c r="AM92" s="7">
        <f t="shared" si="18"/>
        <v>0</v>
      </c>
      <c r="AN92" s="7">
        <f t="shared" si="19"/>
        <v>0</v>
      </c>
      <c r="AO92" s="7">
        <f t="shared" si="20"/>
        <v>1</v>
      </c>
      <c r="AP92" s="7">
        <f t="shared" si="21"/>
        <v>0</v>
      </c>
      <c r="AQ92" s="7">
        <f t="shared" si="22"/>
        <v>0</v>
      </c>
      <c r="AR92" s="7">
        <f t="shared" si="23"/>
        <v>0</v>
      </c>
      <c r="AS92" s="7">
        <f t="shared" si="24"/>
        <v>0</v>
      </c>
      <c r="AT92" s="7">
        <f t="shared" si="25"/>
        <v>0</v>
      </c>
      <c r="AU92" s="7">
        <f t="shared" si="26"/>
        <v>0</v>
      </c>
      <c r="AV92" s="7">
        <f t="shared" si="27"/>
        <v>0</v>
      </c>
    </row>
    <row r="93" spans="1:48" s="7" customFormat="1" ht="12.75" customHeight="1">
      <c r="A93" s="38" t="s">
        <v>558</v>
      </c>
      <c r="B93" s="80">
        <v>38923</v>
      </c>
      <c r="C93" s="46" t="s">
        <v>84</v>
      </c>
      <c r="D93" s="47" t="s">
        <v>559</v>
      </c>
      <c r="E93" s="92" t="s">
        <v>560</v>
      </c>
      <c r="F93" s="92" t="s">
        <v>561</v>
      </c>
      <c r="G93" s="48">
        <v>583508</v>
      </c>
      <c r="H93" s="48">
        <v>4674004</v>
      </c>
      <c r="I93" s="47" t="s">
        <v>562</v>
      </c>
      <c r="J93" s="47" t="s">
        <v>210</v>
      </c>
      <c r="K93" s="47" t="s">
        <v>275</v>
      </c>
      <c r="L93" s="41">
        <v>8</v>
      </c>
      <c r="M93" s="49">
        <v>8</v>
      </c>
      <c r="N93" s="50"/>
      <c r="O93" s="51"/>
      <c r="P93" s="52"/>
      <c r="Q93" s="137"/>
      <c r="R93" s="134"/>
      <c r="S93" s="54"/>
      <c r="T93" s="131">
        <v>38923</v>
      </c>
      <c r="U93" s="173" t="s">
        <v>254</v>
      </c>
      <c r="V93" s="168"/>
      <c r="W93" s="117" t="s">
        <v>563</v>
      </c>
      <c r="X93" s="117" t="s">
        <v>99</v>
      </c>
      <c r="Y93" s="24"/>
      <c r="Z93" s="5"/>
      <c r="AA93" s="75"/>
      <c r="AB93" s="75"/>
      <c r="AC93" s="75"/>
      <c r="AD93" s="13"/>
      <c r="AE93" s="77"/>
      <c r="AF93" s="77"/>
      <c r="AG93" s="13"/>
      <c r="AH93" s="21"/>
      <c r="AI93" s="7">
        <f t="shared" si="14"/>
        <v>0</v>
      </c>
      <c r="AJ93" s="7">
        <f t="shared" si="15"/>
        <v>0</v>
      </c>
      <c r="AK93" s="7">
        <f t="shared" si="16"/>
        <v>0</v>
      </c>
      <c r="AL93" s="7">
        <f t="shared" si="17"/>
        <v>0</v>
      </c>
      <c r="AM93" s="7">
        <f t="shared" si="18"/>
        <v>1</v>
      </c>
      <c r="AN93" s="7">
        <f t="shared" si="19"/>
        <v>0</v>
      </c>
      <c r="AO93" s="7">
        <f t="shared" si="20"/>
        <v>0</v>
      </c>
      <c r="AP93" s="7">
        <f t="shared" si="21"/>
        <v>0</v>
      </c>
      <c r="AQ93" s="7">
        <f t="shared" si="22"/>
        <v>0</v>
      </c>
      <c r="AR93" s="7">
        <f t="shared" si="23"/>
        <v>0</v>
      </c>
      <c r="AS93" s="7">
        <f t="shared" si="24"/>
        <v>0</v>
      </c>
      <c r="AT93" s="7">
        <f t="shared" si="25"/>
        <v>0</v>
      </c>
      <c r="AU93" s="7">
        <f t="shared" si="26"/>
        <v>0</v>
      </c>
      <c r="AV93" s="7">
        <f t="shared" si="27"/>
        <v>0</v>
      </c>
    </row>
    <row r="94" spans="1:48" s="7" customFormat="1" ht="12.75" customHeight="1">
      <c r="A94" s="38" t="s">
        <v>566</v>
      </c>
      <c r="B94" s="80">
        <v>38925</v>
      </c>
      <c r="C94" s="46" t="s">
        <v>101</v>
      </c>
      <c r="D94" s="47" t="s">
        <v>521</v>
      </c>
      <c r="E94" s="92" t="s">
        <v>522</v>
      </c>
      <c r="F94" s="92" t="s">
        <v>567</v>
      </c>
      <c r="G94" s="48">
        <v>582698</v>
      </c>
      <c r="H94" s="48">
        <v>4802318</v>
      </c>
      <c r="I94" s="47" t="s">
        <v>568</v>
      </c>
      <c r="J94" s="47" t="s">
        <v>569</v>
      </c>
      <c r="K94" s="47" t="s">
        <v>90</v>
      </c>
      <c r="L94" s="41">
        <v>0.1</v>
      </c>
      <c r="M94" s="49">
        <v>0.1</v>
      </c>
      <c r="N94" s="50"/>
      <c r="O94" s="51"/>
      <c r="P94" s="52"/>
      <c r="Q94" s="53"/>
      <c r="R94" s="134"/>
      <c r="S94" s="54"/>
      <c r="T94" s="131">
        <v>38925</v>
      </c>
      <c r="U94" s="173" t="s">
        <v>11</v>
      </c>
      <c r="V94" s="168"/>
      <c r="W94" s="117" t="s">
        <v>570</v>
      </c>
      <c r="X94" s="117" t="s">
        <v>99</v>
      </c>
      <c r="Y94" s="24"/>
      <c r="Z94" s="5"/>
      <c r="AA94" s="13"/>
      <c r="AB94" s="13"/>
      <c r="AC94" s="23"/>
      <c r="AD94" s="14"/>
      <c r="AE94" s="77"/>
      <c r="AF94" s="77"/>
      <c r="AG94" s="13"/>
      <c r="AH94" s="21"/>
      <c r="AI94" s="7">
        <f t="shared" si="14"/>
        <v>0</v>
      </c>
      <c r="AJ94" s="7">
        <f t="shared" si="15"/>
        <v>1</v>
      </c>
      <c r="AK94" s="7">
        <f t="shared" si="16"/>
        <v>0</v>
      </c>
      <c r="AL94" s="7">
        <f t="shared" si="17"/>
        <v>0</v>
      </c>
      <c r="AM94" s="7">
        <f t="shared" si="18"/>
        <v>0</v>
      </c>
      <c r="AN94" s="7">
        <f t="shared" si="19"/>
        <v>0</v>
      </c>
      <c r="AO94" s="7">
        <f t="shared" si="20"/>
        <v>0</v>
      </c>
      <c r="AP94" s="7">
        <f t="shared" si="21"/>
        <v>0</v>
      </c>
      <c r="AQ94" s="7">
        <f t="shared" si="22"/>
        <v>0</v>
      </c>
      <c r="AR94" s="7">
        <f t="shared" si="23"/>
        <v>0</v>
      </c>
      <c r="AS94" s="7">
        <f t="shared" si="24"/>
        <v>0</v>
      </c>
      <c r="AT94" s="7">
        <f t="shared" si="25"/>
        <v>0</v>
      </c>
      <c r="AU94" s="7">
        <f t="shared" si="26"/>
        <v>0</v>
      </c>
      <c r="AV94" s="7">
        <f t="shared" si="27"/>
        <v>0</v>
      </c>
    </row>
    <row r="95" spans="1:48" s="7" customFormat="1" ht="12.75" customHeight="1">
      <c r="A95" s="216" t="s">
        <v>78</v>
      </c>
      <c r="B95" s="217">
        <v>38928</v>
      </c>
      <c r="C95" s="218" t="s">
        <v>46</v>
      </c>
      <c r="D95" s="219" t="s">
        <v>572</v>
      </c>
      <c r="E95" s="220"/>
      <c r="F95" s="220"/>
      <c r="G95" s="221"/>
      <c r="H95" s="221"/>
      <c r="I95" s="219" t="s">
        <v>591</v>
      </c>
      <c r="J95" s="219"/>
      <c r="K95" s="219" t="s">
        <v>496</v>
      </c>
      <c r="L95" s="223"/>
      <c r="M95" s="223"/>
      <c r="N95" s="223"/>
      <c r="O95" s="223"/>
      <c r="P95" s="223"/>
      <c r="Q95" s="223"/>
      <c r="R95" s="223"/>
      <c r="S95" s="224"/>
      <c r="T95" s="131"/>
      <c r="U95" s="131"/>
      <c r="V95" s="225"/>
      <c r="W95" s="219"/>
      <c r="X95" s="219"/>
      <c r="Y95" s="24"/>
      <c r="Z95" s="5"/>
      <c r="AA95" s="5"/>
      <c r="AB95" s="5"/>
      <c r="AC95" s="5"/>
      <c r="AE95" s="77"/>
      <c r="AF95" s="77"/>
      <c r="AG95" s="13"/>
      <c r="AH95" s="21"/>
      <c r="AI95" s="7">
        <f t="shared" si="14"/>
        <v>0</v>
      </c>
      <c r="AJ95" s="7">
        <f t="shared" si="15"/>
        <v>0</v>
      </c>
      <c r="AK95" s="7">
        <f t="shared" si="16"/>
        <v>0</v>
      </c>
      <c r="AL95" s="7">
        <f t="shared" si="17"/>
        <v>0</v>
      </c>
      <c r="AM95" s="7">
        <f t="shared" si="18"/>
        <v>0</v>
      </c>
      <c r="AN95" s="7">
        <f t="shared" si="19"/>
        <v>0</v>
      </c>
      <c r="AO95" s="7">
        <f t="shared" si="20"/>
        <v>0</v>
      </c>
      <c r="AP95" s="7">
        <f t="shared" si="21"/>
        <v>0</v>
      </c>
      <c r="AQ95" s="7">
        <f t="shared" si="22"/>
        <v>0</v>
      </c>
      <c r="AR95" s="7">
        <f t="shared" si="23"/>
        <v>0</v>
      </c>
      <c r="AS95" s="7">
        <f t="shared" si="24"/>
        <v>0</v>
      </c>
      <c r="AT95" s="7">
        <f t="shared" si="25"/>
        <v>0</v>
      </c>
      <c r="AU95" s="7">
        <f t="shared" si="26"/>
        <v>0</v>
      </c>
      <c r="AV95" s="7">
        <f t="shared" si="27"/>
        <v>0</v>
      </c>
    </row>
    <row r="96" spans="1:48" s="7" customFormat="1" ht="12.75" customHeight="1">
      <c r="A96" s="38" t="s">
        <v>571</v>
      </c>
      <c r="B96" s="80">
        <v>38928</v>
      </c>
      <c r="C96" s="46" t="s">
        <v>101</v>
      </c>
      <c r="D96" s="47" t="s">
        <v>574</v>
      </c>
      <c r="E96" s="92" t="s">
        <v>578</v>
      </c>
      <c r="F96" s="92" t="s">
        <v>579</v>
      </c>
      <c r="G96" s="48">
        <v>558458</v>
      </c>
      <c r="H96" s="48">
        <v>4816978</v>
      </c>
      <c r="I96" s="47" t="s">
        <v>575</v>
      </c>
      <c r="J96" s="47" t="s">
        <v>576</v>
      </c>
      <c r="K96" s="47" t="s">
        <v>90</v>
      </c>
      <c r="L96" s="41">
        <v>172</v>
      </c>
      <c r="M96" s="49">
        <v>161</v>
      </c>
      <c r="N96" s="50"/>
      <c r="O96" s="51"/>
      <c r="P96" s="52">
        <v>11</v>
      </c>
      <c r="Q96" s="53"/>
      <c r="R96" s="134"/>
      <c r="S96" s="54"/>
      <c r="T96" s="131">
        <v>38929</v>
      </c>
      <c r="U96" s="173" t="s">
        <v>11</v>
      </c>
      <c r="V96" s="168"/>
      <c r="W96" s="117" t="s">
        <v>577</v>
      </c>
      <c r="X96" s="117" t="s">
        <v>99</v>
      </c>
      <c r="Y96" s="24"/>
      <c r="Z96" s="5"/>
      <c r="AA96" s="5"/>
      <c r="AB96" s="5"/>
      <c r="AC96" s="5"/>
      <c r="AE96" s="78"/>
      <c r="AF96" s="78"/>
      <c r="AG96" s="13"/>
      <c r="AH96" s="21"/>
      <c r="AI96" s="7">
        <f t="shared" si="14"/>
        <v>0</v>
      </c>
      <c r="AJ96" s="7">
        <f t="shared" si="15"/>
        <v>1</v>
      </c>
      <c r="AK96" s="7">
        <f t="shared" si="16"/>
        <v>0</v>
      </c>
      <c r="AL96" s="7">
        <f t="shared" si="17"/>
        <v>0</v>
      </c>
      <c r="AM96" s="7">
        <f t="shared" si="18"/>
        <v>0</v>
      </c>
      <c r="AN96" s="7">
        <f t="shared" si="19"/>
        <v>0</v>
      </c>
      <c r="AO96" s="7">
        <f t="shared" si="20"/>
        <v>0</v>
      </c>
      <c r="AP96" s="7">
        <f t="shared" si="21"/>
        <v>0</v>
      </c>
      <c r="AQ96" s="7">
        <f t="shared" si="22"/>
        <v>0</v>
      </c>
      <c r="AR96" s="7">
        <f t="shared" si="23"/>
        <v>0</v>
      </c>
      <c r="AS96" s="7">
        <f t="shared" si="24"/>
        <v>0</v>
      </c>
      <c r="AT96" s="7">
        <f t="shared" si="25"/>
        <v>0</v>
      </c>
      <c r="AU96" s="7">
        <f t="shared" si="26"/>
        <v>0</v>
      </c>
      <c r="AV96" s="7">
        <f t="shared" si="27"/>
        <v>0</v>
      </c>
    </row>
    <row r="97" spans="1:48" s="7" customFormat="1" ht="12.75" customHeight="1">
      <c r="A97" s="216" t="s">
        <v>580</v>
      </c>
      <c r="B97" s="217">
        <v>38929</v>
      </c>
      <c r="C97" s="218" t="s">
        <v>46</v>
      </c>
      <c r="D97" s="219" t="s">
        <v>581</v>
      </c>
      <c r="E97" s="220" t="s">
        <v>46</v>
      </c>
      <c r="F97" s="220" t="s">
        <v>46</v>
      </c>
      <c r="G97" s="221" t="s">
        <v>46</v>
      </c>
      <c r="H97" s="221" t="s">
        <v>46</v>
      </c>
      <c r="I97" s="219" t="s">
        <v>583</v>
      </c>
      <c r="J97" s="219" t="s">
        <v>46</v>
      </c>
      <c r="K97" s="219" t="s">
        <v>269</v>
      </c>
      <c r="L97" s="223" t="s">
        <v>46</v>
      </c>
      <c r="M97" s="223"/>
      <c r="N97" s="223"/>
      <c r="O97" s="223"/>
      <c r="P97" s="223" t="s">
        <v>46</v>
      </c>
      <c r="Q97" s="223"/>
      <c r="R97" s="223"/>
      <c r="S97" s="224"/>
      <c r="T97" s="131" t="s">
        <v>46</v>
      </c>
      <c r="U97" s="131"/>
      <c r="V97" s="225"/>
      <c r="W97" s="219" t="s">
        <v>582</v>
      </c>
      <c r="X97" s="219" t="s">
        <v>159</v>
      </c>
      <c r="Y97" s="24"/>
      <c r="Z97" s="5"/>
      <c r="AA97" s="5"/>
      <c r="AB97" s="5"/>
      <c r="AC97" s="5"/>
      <c r="AE97" s="78"/>
      <c r="AF97" s="78"/>
      <c r="AG97" s="13"/>
      <c r="AH97" s="21"/>
      <c r="AI97" s="7">
        <f t="shared" si="14"/>
        <v>0</v>
      </c>
      <c r="AJ97" s="7">
        <f t="shared" si="15"/>
        <v>0</v>
      </c>
      <c r="AK97" s="7">
        <f t="shared" si="16"/>
        <v>0</v>
      </c>
      <c r="AL97" s="7">
        <f t="shared" si="17"/>
        <v>0</v>
      </c>
      <c r="AM97" s="7">
        <f t="shared" si="18"/>
        <v>0</v>
      </c>
      <c r="AN97" s="7">
        <f t="shared" si="19"/>
        <v>0</v>
      </c>
      <c r="AO97" s="7">
        <f t="shared" si="20"/>
        <v>0</v>
      </c>
      <c r="AP97" s="7">
        <f t="shared" si="21"/>
        <v>0</v>
      </c>
      <c r="AQ97" s="7">
        <f t="shared" si="22"/>
        <v>0</v>
      </c>
      <c r="AR97" s="7">
        <f t="shared" si="23"/>
        <v>0</v>
      </c>
      <c r="AS97" s="7">
        <f t="shared" si="24"/>
        <v>0</v>
      </c>
      <c r="AT97" s="7">
        <f t="shared" si="25"/>
        <v>0</v>
      </c>
      <c r="AU97" s="7">
        <f t="shared" si="26"/>
        <v>0</v>
      </c>
      <c r="AV97" s="7">
        <f t="shared" si="27"/>
        <v>0</v>
      </c>
    </row>
    <row r="98" spans="1:48" s="7" customFormat="1" ht="12.75" customHeight="1">
      <c r="A98" s="38" t="s">
        <v>584</v>
      </c>
      <c r="B98" s="80">
        <v>38929</v>
      </c>
      <c r="C98" s="46" t="s">
        <v>149</v>
      </c>
      <c r="D98" s="47" t="s">
        <v>585</v>
      </c>
      <c r="E98" s="92" t="s">
        <v>588</v>
      </c>
      <c r="F98" s="92" t="s">
        <v>589</v>
      </c>
      <c r="G98" s="48">
        <v>611551</v>
      </c>
      <c r="H98" s="48">
        <v>4768098</v>
      </c>
      <c r="I98" s="47" t="s">
        <v>586</v>
      </c>
      <c r="J98" s="47" t="s">
        <v>127</v>
      </c>
      <c r="K98" s="47" t="s">
        <v>90</v>
      </c>
      <c r="L98" s="41">
        <v>5</v>
      </c>
      <c r="M98" s="49"/>
      <c r="N98" s="50"/>
      <c r="O98" s="51"/>
      <c r="P98" s="52">
        <v>5</v>
      </c>
      <c r="Q98" s="53"/>
      <c r="R98" s="134"/>
      <c r="S98" s="54"/>
      <c r="T98" s="131">
        <v>38929</v>
      </c>
      <c r="U98" s="173" t="s">
        <v>97</v>
      </c>
      <c r="V98" s="168" t="s">
        <v>46</v>
      </c>
      <c r="W98" s="117" t="s">
        <v>587</v>
      </c>
      <c r="X98" s="117" t="s">
        <v>159</v>
      </c>
      <c r="Y98" s="24"/>
      <c r="Z98" s="5"/>
      <c r="AA98" s="5"/>
      <c r="AB98" s="5"/>
      <c r="AC98" s="5"/>
      <c r="AE98" s="74"/>
      <c r="AF98" s="74"/>
      <c r="AG98" s="14"/>
      <c r="AH98" s="20"/>
      <c r="AI98" s="7">
        <f t="shared" si="14"/>
        <v>0</v>
      </c>
      <c r="AJ98" s="7">
        <f t="shared" si="15"/>
        <v>0</v>
      </c>
      <c r="AK98" s="7">
        <f t="shared" si="16"/>
        <v>0</v>
      </c>
      <c r="AL98" s="7">
        <f t="shared" si="17"/>
        <v>0</v>
      </c>
      <c r="AM98" s="7">
        <f t="shared" si="18"/>
        <v>0</v>
      </c>
      <c r="AN98" s="7">
        <f t="shared" si="19"/>
        <v>0</v>
      </c>
      <c r="AO98" s="7">
        <f t="shared" si="20"/>
        <v>0</v>
      </c>
      <c r="AP98" s="7">
        <f t="shared" si="21"/>
        <v>1</v>
      </c>
      <c r="AQ98" s="7">
        <f t="shared" si="22"/>
        <v>0</v>
      </c>
      <c r="AR98" s="7">
        <f t="shared" si="23"/>
        <v>0</v>
      </c>
      <c r="AS98" s="7">
        <f t="shared" si="24"/>
        <v>0</v>
      </c>
      <c r="AT98" s="7">
        <f t="shared" si="25"/>
        <v>0</v>
      </c>
      <c r="AU98" s="7">
        <f t="shared" si="26"/>
        <v>0</v>
      </c>
      <c r="AV98" s="7">
        <f t="shared" si="27"/>
        <v>0</v>
      </c>
    </row>
    <row r="99" spans="1:48" s="7" customFormat="1" ht="12.75" customHeight="1">
      <c r="A99" s="38" t="s">
        <v>592</v>
      </c>
      <c r="B99" s="80">
        <v>38931</v>
      </c>
      <c r="C99" s="46" t="s">
        <v>101</v>
      </c>
      <c r="D99" s="47" t="s">
        <v>593</v>
      </c>
      <c r="E99" s="92" t="s">
        <v>594</v>
      </c>
      <c r="F99" s="92" t="s">
        <v>595</v>
      </c>
      <c r="G99" s="48">
        <v>530453</v>
      </c>
      <c r="H99" s="48">
        <v>4853297</v>
      </c>
      <c r="I99" s="47" t="s">
        <v>596</v>
      </c>
      <c r="J99" s="47" t="s">
        <v>597</v>
      </c>
      <c r="K99" s="47" t="s">
        <v>90</v>
      </c>
      <c r="L99" s="41">
        <v>1</v>
      </c>
      <c r="M99" s="49">
        <v>1</v>
      </c>
      <c r="N99" s="50"/>
      <c r="O99" s="51"/>
      <c r="P99" s="52"/>
      <c r="Q99" s="53"/>
      <c r="R99" s="134"/>
      <c r="S99" s="54"/>
      <c r="T99" s="131">
        <v>38931</v>
      </c>
      <c r="U99" s="173" t="s">
        <v>11</v>
      </c>
      <c r="V99" s="168"/>
      <c r="W99" s="117" t="s">
        <v>598</v>
      </c>
      <c r="X99" s="117" t="s">
        <v>99</v>
      </c>
      <c r="Y99" s="24"/>
      <c r="Z99" s="5"/>
      <c r="AA99" s="5"/>
      <c r="AB99" s="5"/>
      <c r="AC99" s="5"/>
      <c r="AE99" s="21"/>
      <c r="AF99" s="21"/>
      <c r="AG99" s="21"/>
      <c r="AH99" s="21"/>
      <c r="AI99" s="7">
        <f t="shared" si="14"/>
        <v>0</v>
      </c>
      <c r="AJ99" s="7">
        <f t="shared" si="15"/>
        <v>1</v>
      </c>
      <c r="AK99" s="7">
        <f t="shared" si="16"/>
        <v>0</v>
      </c>
      <c r="AL99" s="7">
        <f t="shared" si="17"/>
        <v>0</v>
      </c>
      <c r="AM99" s="7">
        <f t="shared" si="18"/>
        <v>0</v>
      </c>
      <c r="AN99" s="7">
        <f t="shared" si="19"/>
        <v>0</v>
      </c>
      <c r="AO99" s="7">
        <f t="shared" si="20"/>
        <v>0</v>
      </c>
      <c r="AP99" s="7">
        <f t="shared" si="21"/>
        <v>0</v>
      </c>
      <c r="AQ99" s="7">
        <f t="shared" si="22"/>
        <v>0</v>
      </c>
      <c r="AR99" s="7">
        <f t="shared" si="23"/>
        <v>0</v>
      </c>
      <c r="AS99" s="7">
        <f t="shared" si="24"/>
        <v>0</v>
      </c>
      <c r="AT99" s="7">
        <f t="shared" si="25"/>
        <v>0</v>
      </c>
      <c r="AU99" s="7">
        <f t="shared" si="26"/>
        <v>0</v>
      </c>
      <c r="AV99" s="7">
        <f t="shared" si="27"/>
        <v>0</v>
      </c>
    </row>
    <row r="100" spans="1:48" s="7" customFormat="1" ht="12.75" customHeight="1">
      <c r="A100" s="38" t="s">
        <v>602</v>
      </c>
      <c r="B100" s="80">
        <v>38933</v>
      </c>
      <c r="C100" s="46" t="s">
        <v>101</v>
      </c>
      <c r="D100" s="47" t="s">
        <v>599</v>
      </c>
      <c r="E100" s="92" t="s">
        <v>603</v>
      </c>
      <c r="F100" s="92" t="s">
        <v>604</v>
      </c>
      <c r="G100" s="48">
        <v>508750</v>
      </c>
      <c r="H100" s="48">
        <v>4877734</v>
      </c>
      <c r="I100" s="47" t="s">
        <v>600</v>
      </c>
      <c r="J100" s="47" t="s">
        <v>597</v>
      </c>
      <c r="K100" s="47" t="s">
        <v>90</v>
      </c>
      <c r="L100" s="41">
        <v>39</v>
      </c>
      <c r="M100" s="49">
        <v>38</v>
      </c>
      <c r="N100" s="50"/>
      <c r="O100" s="51"/>
      <c r="P100" s="52">
        <v>1</v>
      </c>
      <c r="Q100" s="53"/>
      <c r="R100" s="134"/>
      <c r="S100" s="54"/>
      <c r="T100" s="131">
        <v>38933</v>
      </c>
      <c r="U100" s="173" t="s">
        <v>11</v>
      </c>
      <c r="V100" s="168"/>
      <c r="W100" s="117" t="s">
        <v>601</v>
      </c>
      <c r="X100" s="117" t="s">
        <v>159</v>
      </c>
      <c r="Y100" s="24"/>
      <c r="AB100" s="5"/>
      <c r="AC100" s="5"/>
      <c r="AE100" s="21"/>
      <c r="AF100" s="21"/>
      <c r="AG100" s="21"/>
      <c r="AH100" s="21"/>
      <c r="AI100" s="7">
        <f t="shared" si="14"/>
        <v>0</v>
      </c>
      <c r="AJ100" s="7">
        <f t="shared" si="15"/>
        <v>1</v>
      </c>
      <c r="AK100" s="7">
        <f t="shared" si="16"/>
        <v>0</v>
      </c>
      <c r="AL100" s="7">
        <f t="shared" si="17"/>
        <v>0</v>
      </c>
      <c r="AM100" s="7">
        <f t="shared" si="18"/>
        <v>0</v>
      </c>
      <c r="AN100" s="7">
        <f t="shared" si="19"/>
        <v>0</v>
      </c>
      <c r="AO100" s="7">
        <f t="shared" si="20"/>
        <v>0</v>
      </c>
      <c r="AP100" s="7">
        <f t="shared" si="21"/>
        <v>0</v>
      </c>
      <c r="AQ100" s="7">
        <f t="shared" si="22"/>
        <v>0</v>
      </c>
      <c r="AR100" s="7">
        <f t="shared" si="23"/>
        <v>0</v>
      </c>
      <c r="AS100" s="7">
        <f t="shared" si="24"/>
        <v>0</v>
      </c>
      <c r="AT100" s="7">
        <f t="shared" si="25"/>
        <v>0</v>
      </c>
      <c r="AU100" s="7">
        <f t="shared" si="26"/>
        <v>0</v>
      </c>
      <c r="AV100" s="7">
        <f t="shared" si="27"/>
        <v>0</v>
      </c>
    </row>
    <row r="101" spans="1:48" s="7" customFormat="1" ht="12.75" customHeight="1">
      <c r="A101" s="38" t="s">
        <v>607</v>
      </c>
      <c r="B101" s="80">
        <v>38933</v>
      </c>
      <c r="C101" s="46" t="s">
        <v>101</v>
      </c>
      <c r="D101" s="47" t="s">
        <v>891</v>
      </c>
      <c r="E101" s="92" t="s">
        <v>892</v>
      </c>
      <c r="F101" s="92" t="s">
        <v>893</v>
      </c>
      <c r="G101" s="48">
        <v>511075</v>
      </c>
      <c r="H101" s="48">
        <v>4855471</v>
      </c>
      <c r="I101" s="47" t="s">
        <v>605</v>
      </c>
      <c r="J101" s="47" t="s">
        <v>597</v>
      </c>
      <c r="K101" s="47" t="s">
        <v>90</v>
      </c>
      <c r="L101" s="41">
        <v>85</v>
      </c>
      <c r="M101" s="49">
        <v>85</v>
      </c>
      <c r="N101" s="50"/>
      <c r="O101" s="51"/>
      <c r="P101" s="52"/>
      <c r="Q101" s="53"/>
      <c r="R101" s="134"/>
      <c r="S101" s="54"/>
      <c r="T101" s="131">
        <v>38934</v>
      </c>
      <c r="U101" s="173" t="s">
        <v>11</v>
      </c>
      <c r="V101" s="168"/>
      <c r="W101" s="117" t="s">
        <v>606</v>
      </c>
      <c r="X101" s="117" t="s">
        <v>99</v>
      </c>
      <c r="Y101" s="24"/>
      <c r="Z101" s="65"/>
      <c r="AA101" s="65" t="s">
        <v>20</v>
      </c>
      <c r="AB101" s="65" t="s">
        <v>21</v>
      </c>
      <c r="AC101" s="65" t="s">
        <v>22</v>
      </c>
      <c r="AD101" s="66" t="s">
        <v>23</v>
      </c>
      <c r="AE101" s="21"/>
      <c r="AF101" s="21"/>
      <c r="AG101" s="21"/>
      <c r="AH101" s="21"/>
      <c r="AI101" s="7">
        <f t="shared" si="14"/>
        <v>0</v>
      </c>
      <c r="AJ101" s="7">
        <f t="shared" si="15"/>
        <v>1</v>
      </c>
      <c r="AK101" s="7">
        <f t="shared" si="16"/>
        <v>0</v>
      </c>
      <c r="AL101" s="7">
        <f t="shared" si="17"/>
        <v>0</v>
      </c>
      <c r="AM101" s="7">
        <f t="shared" si="18"/>
        <v>0</v>
      </c>
      <c r="AN101" s="7">
        <f t="shared" si="19"/>
        <v>0</v>
      </c>
      <c r="AO101" s="7">
        <f t="shared" si="20"/>
        <v>0</v>
      </c>
      <c r="AP101" s="7">
        <f t="shared" si="21"/>
        <v>0</v>
      </c>
      <c r="AQ101" s="7">
        <f t="shared" si="22"/>
        <v>0</v>
      </c>
      <c r="AR101" s="7">
        <f t="shared" si="23"/>
        <v>0</v>
      </c>
      <c r="AS101" s="7">
        <f t="shared" si="24"/>
        <v>0</v>
      </c>
      <c r="AT101" s="7">
        <f t="shared" si="25"/>
        <v>0</v>
      </c>
      <c r="AU101" s="7">
        <f t="shared" si="26"/>
        <v>0</v>
      </c>
      <c r="AV101" s="7">
        <f t="shared" si="27"/>
        <v>0</v>
      </c>
    </row>
    <row r="102" spans="1:34" s="7" customFormat="1" ht="12.75" customHeight="1">
      <c r="A102" s="216" t="s">
        <v>78</v>
      </c>
      <c r="B102" s="217">
        <v>38933</v>
      </c>
      <c r="C102" s="218" t="s">
        <v>46</v>
      </c>
      <c r="D102" s="219" t="s">
        <v>614</v>
      </c>
      <c r="E102" s="220"/>
      <c r="F102" s="220"/>
      <c r="G102" s="221"/>
      <c r="H102" s="221"/>
      <c r="I102" s="219" t="s">
        <v>615</v>
      </c>
      <c r="J102" s="219"/>
      <c r="K102" s="219" t="s">
        <v>496</v>
      </c>
      <c r="L102" s="222"/>
      <c r="M102" s="223"/>
      <c r="N102" s="223"/>
      <c r="O102" s="223"/>
      <c r="P102" s="223"/>
      <c r="Q102" s="223"/>
      <c r="R102" s="223"/>
      <c r="S102" s="224"/>
      <c r="T102" s="131"/>
      <c r="U102" s="131"/>
      <c r="V102" s="225"/>
      <c r="W102" s="219"/>
      <c r="X102" s="219"/>
      <c r="Y102" s="24"/>
      <c r="Z102" s="65"/>
      <c r="AA102" s="65"/>
      <c r="AB102" s="65"/>
      <c r="AC102" s="65"/>
      <c r="AD102" s="66"/>
      <c r="AE102" s="21"/>
      <c r="AF102" s="21"/>
      <c r="AG102" s="21"/>
      <c r="AH102" s="21"/>
    </row>
    <row r="103" spans="1:48" s="7" customFormat="1" ht="12.75" customHeight="1">
      <c r="A103" s="38" t="s">
        <v>608</v>
      </c>
      <c r="B103" s="80">
        <v>38934</v>
      </c>
      <c r="C103" s="46" t="s">
        <v>101</v>
      </c>
      <c r="D103" s="47" t="s">
        <v>609</v>
      </c>
      <c r="E103" s="92" t="s">
        <v>612</v>
      </c>
      <c r="F103" s="92" t="s">
        <v>613</v>
      </c>
      <c r="G103" s="48">
        <v>531693</v>
      </c>
      <c r="H103" s="48">
        <v>4891845</v>
      </c>
      <c r="I103" s="47" t="s">
        <v>610</v>
      </c>
      <c r="J103" s="47" t="s">
        <v>232</v>
      </c>
      <c r="K103" s="47" t="s">
        <v>90</v>
      </c>
      <c r="L103" s="41">
        <v>1071</v>
      </c>
      <c r="M103" s="49">
        <v>804</v>
      </c>
      <c r="N103" s="50"/>
      <c r="O103" s="51"/>
      <c r="P103" s="52">
        <v>267</v>
      </c>
      <c r="Q103" s="53"/>
      <c r="R103" s="134"/>
      <c r="S103" s="54"/>
      <c r="T103" s="131">
        <v>38935</v>
      </c>
      <c r="U103" s="173" t="s">
        <v>11</v>
      </c>
      <c r="V103" s="168"/>
      <c r="W103" s="117" t="s">
        <v>611</v>
      </c>
      <c r="X103" s="117" t="s">
        <v>99</v>
      </c>
      <c r="Y103" s="24"/>
      <c r="Z103" s="66" t="s">
        <v>25</v>
      </c>
      <c r="AA103" s="66">
        <f>COUNTIF(K3:K98,"P")</f>
        <v>48</v>
      </c>
      <c r="AB103" s="66">
        <f>COUNTIF(K3:K98,"L")</f>
        <v>25</v>
      </c>
      <c r="AC103" s="65">
        <f>SUM(M3:M98)</f>
        <v>16078.35</v>
      </c>
      <c r="AD103" s="67">
        <f>SUM(N3:S98)</f>
        <v>2972.3</v>
      </c>
      <c r="AE103" s="21"/>
      <c r="AF103" s="21"/>
      <c r="AG103" s="21"/>
      <c r="AH103" s="21"/>
      <c r="AI103" s="7">
        <f t="shared" si="14"/>
        <v>0</v>
      </c>
      <c r="AJ103" s="7">
        <f t="shared" si="15"/>
        <v>1</v>
      </c>
      <c r="AK103" s="7">
        <f t="shared" si="16"/>
        <v>0</v>
      </c>
      <c r="AL103" s="7">
        <f t="shared" si="17"/>
        <v>0</v>
      </c>
      <c r="AM103" s="7">
        <f t="shared" si="18"/>
        <v>0</v>
      </c>
      <c r="AN103" s="7">
        <f t="shared" si="19"/>
        <v>0</v>
      </c>
      <c r="AO103" s="7">
        <f t="shared" si="20"/>
        <v>0</v>
      </c>
      <c r="AP103" s="7">
        <f t="shared" si="21"/>
        <v>0</v>
      </c>
      <c r="AQ103" s="7">
        <f t="shared" si="22"/>
        <v>0</v>
      </c>
      <c r="AR103" s="7">
        <f t="shared" si="23"/>
        <v>0</v>
      </c>
      <c r="AS103" s="7">
        <f t="shared" si="24"/>
        <v>0</v>
      </c>
      <c r="AT103" s="7">
        <f t="shared" si="25"/>
        <v>0</v>
      </c>
      <c r="AU103" s="7">
        <f t="shared" si="26"/>
        <v>0</v>
      </c>
      <c r="AV103" s="7">
        <f t="shared" si="27"/>
        <v>0</v>
      </c>
    </row>
    <row r="104" spans="1:48" s="7" customFormat="1" ht="12.75" customHeight="1">
      <c r="A104" s="38" t="s">
        <v>616</v>
      </c>
      <c r="B104" s="80">
        <v>38936</v>
      </c>
      <c r="C104" s="46" t="s">
        <v>101</v>
      </c>
      <c r="D104" s="47" t="s">
        <v>632</v>
      </c>
      <c r="E104" s="92" t="s">
        <v>664</v>
      </c>
      <c r="F104" s="92" t="s">
        <v>665</v>
      </c>
      <c r="G104" s="48">
        <v>576283</v>
      </c>
      <c r="H104" s="48">
        <v>4764160</v>
      </c>
      <c r="I104" s="47" t="s">
        <v>642</v>
      </c>
      <c r="J104" s="47" t="s">
        <v>657</v>
      </c>
      <c r="K104" s="47" t="s">
        <v>90</v>
      </c>
      <c r="L104" s="41">
        <v>53</v>
      </c>
      <c r="M104" s="49">
        <v>16</v>
      </c>
      <c r="N104" s="50"/>
      <c r="O104" s="51"/>
      <c r="P104" s="52">
        <v>37</v>
      </c>
      <c r="Q104" s="53"/>
      <c r="R104" s="134"/>
      <c r="S104" s="54"/>
      <c r="T104" s="131"/>
      <c r="U104" s="173" t="s">
        <v>97</v>
      </c>
      <c r="V104" s="168"/>
      <c r="W104" s="117" t="s">
        <v>735</v>
      </c>
      <c r="X104" s="117" t="s">
        <v>99</v>
      </c>
      <c r="Y104" s="24"/>
      <c r="Z104" s="5"/>
      <c r="AA104" s="5"/>
      <c r="AB104" s="5"/>
      <c r="AC104" s="5"/>
      <c r="AE104" s="21"/>
      <c r="AF104" s="21"/>
      <c r="AG104" s="21"/>
      <c r="AH104" s="21"/>
      <c r="AI104" s="7">
        <f t="shared" si="14"/>
        <v>0</v>
      </c>
      <c r="AJ104" s="7">
        <f t="shared" si="15"/>
        <v>0</v>
      </c>
      <c r="AK104" s="7">
        <f t="shared" si="16"/>
        <v>0</v>
      </c>
      <c r="AL104" s="7">
        <f t="shared" si="17"/>
        <v>0</v>
      </c>
      <c r="AM104" s="7">
        <f t="shared" si="18"/>
        <v>0</v>
      </c>
      <c r="AN104" s="7">
        <f t="shared" si="19"/>
        <v>0</v>
      </c>
      <c r="AO104" s="7">
        <f t="shared" si="20"/>
        <v>0</v>
      </c>
      <c r="AP104" s="7">
        <f t="shared" si="21"/>
        <v>1</v>
      </c>
      <c r="AQ104" s="7">
        <f t="shared" si="22"/>
        <v>0</v>
      </c>
      <c r="AR104" s="7">
        <f t="shared" si="23"/>
        <v>0</v>
      </c>
      <c r="AS104" s="7">
        <f t="shared" si="24"/>
        <v>0</v>
      </c>
      <c r="AT104" s="7">
        <f t="shared" si="25"/>
        <v>0</v>
      </c>
      <c r="AU104" s="7">
        <f t="shared" si="26"/>
        <v>0</v>
      </c>
      <c r="AV104" s="7">
        <f t="shared" si="27"/>
        <v>0</v>
      </c>
    </row>
    <row r="105" spans="1:48" s="7" customFormat="1" ht="12.75" customHeight="1">
      <c r="A105" s="38" t="s">
        <v>617</v>
      </c>
      <c r="B105" s="80">
        <v>38939</v>
      </c>
      <c r="C105" s="46" t="s">
        <v>101</v>
      </c>
      <c r="D105" s="47" t="s">
        <v>633</v>
      </c>
      <c r="E105" s="92"/>
      <c r="F105" s="92"/>
      <c r="G105" s="48"/>
      <c r="H105" s="48"/>
      <c r="I105" s="47" t="s">
        <v>643</v>
      </c>
      <c r="J105" s="47" t="s">
        <v>992</v>
      </c>
      <c r="K105" s="47" t="s">
        <v>275</v>
      </c>
      <c r="L105" s="41">
        <v>54350</v>
      </c>
      <c r="M105" s="49">
        <v>29342</v>
      </c>
      <c r="N105" s="50"/>
      <c r="O105" s="51">
        <v>6435</v>
      </c>
      <c r="P105" s="52">
        <v>18573</v>
      </c>
      <c r="Q105" s="53"/>
      <c r="R105" s="134"/>
      <c r="S105" s="54"/>
      <c r="T105" s="131"/>
      <c r="U105" s="173" t="s">
        <v>11</v>
      </c>
      <c r="V105" s="168"/>
      <c r="W105" s="117" t="s">
        <v>736</v>
      </c>
      <c r="X105" s="117" t="s">
        <v>159</v>
      </c>
      <c r="Y105" s="24"/>
      <c r="Z105" s="5"/>
      <c r="AA105" s="5"/>
      <c r="AB105" s="5"/>
      <c r="AC105" s="5"/>
      <c r="AE105" s="21"/>
      <c r="AF105" s="21"/>
      <c r="AG105" s="21"/>
      <c r="AH105" s="21"/>
      <c r="AI105" s="7">
        <f t="shared" si="14"/>
        <v>1</v>
      </c>
      <c r="AJ105" s="7">
        <f t="shared" si="15"/>
        <v>0</v>
      </c>
      <c r="AK105" s="7">
        <f t="shared" si="16"/>
        <v>0</v>
      </c>
      <c r="AL105" s="7">
        <f t="shared" si="17"/>
        <v>0</v>
      </c>
      <c r="AM105" s="7">
        <f t="shared" si="18"/>
        <v>0</v>
      </c>
      <c r="AN105" s="7">
        <f t="shared" si="19"/>
        <v>0</v>
      </c>
      <c r="AO105" s="7">
        <f t="shared" si="20"/>
        <v>0</v>
      </c>
      <c r="AP105" s="7">
        <f t="shared" si="21"/>
        <v>0</v>
      </c>
      <c r="AQ105" s="7">
        <f t="shared" si="22"/>
        <v>0</v>
      </c>
      <c r="AR105" s="7">
        <f t="shared" si="23"/>
        <v>0</v>
      </c>
      <c r="AS105" s="7">
        <f t="shared" si="24"/>
        <v>0</v>
      </c>
      <c r="AT105" s="7">
        <f t="shared" si="25"/>
        <v>0</v>
      </c>
      <c r="AU105" s="7">
        <f t="shared" si="26"/>
        <v>0</v>
      </c>
      <c r="AV105" s="7">
        <f t="shared" si="27"/>
        <v>0</v>
      </c>
    </row>
    <row r="106" spans="1:48" s="7" customFormat="1" ht="12.75" customHeight="1">
      <c r="A106" s="38" t="s">
        <v>618</v>
      </c>
      <c r="B106" s="80">
        <v>38939</v>
      </c>
      <c r="C106" s="46" t="s">
        <v>101</v>
      </c>
      <c r="D106" s="47" t="s">
        <v>683</v>
      </c>
      <c r="E106" s="92" t="s">
        <v>684</v>
      </c>
      <c r="F106" s="92" t="s">
        <v>685</v>
      </c>
      <c r="G106" s="48">
        <v>576372</v>
      </c>
      <c r="H106" s="48">
        <v>4768224</v>
      </c>
      <c r="I106" s="47" t="s">
        <v>644</v>
      </c>
      <c r="J106" s="47" t="s">
        <v>96</v>
      </c>
      <c r="K106" s="47" t="s">
        <v>275</v>
      </c>
      <c r="L106" s="41">
        <v>13070</v>
      </c>
      <c r="M106" s="49">
        <v>11648</v>
      </c>
      <c r="N106" s="50"/>
      <c r="O106" s="51">
        <v>1178</v>
      </c>
      <c r="P106" s="52">
        <v>244</v>
      </c>
      <c r="Q106" s="53"/>
      <c r="R106" s="134"/>
      <c r="S106" s="54"/>
      <c r="T106" s="131"/>
      <c r="U106" s="173" t="s">
        <v>11</v>
      </c>
      <c r="V106" s="168"/>
      <c r="W106" s="117" t="s">
        <v>737</v>
      </c>
      <c r="X106" s="117" t="s">
        <v>99</v>
      </c>
      <c r="Y106" s="24"/>
      <c r="Z106" s="5"/>
      <c r="AA106" s="5"/>
      <c r="AB106" s="5"/>
      <c r="AC106" s="5"/>
      <c r="AE106" s="21"/>
      <c r="AF106" s="21"/>
      <c r="AG106" s="21"/>
      <c r="AH106" s="21"/>
      <c r="AI106" s="7">
        <f t="shared" si="14"/>
        <v>1</v>
      </c>
      <c r="AJ106" s="7">
        <f t="shared" si="15"/>
        <v>0</v>
      </c>
      <c r="AK106" s="7">
        <f t="shared" si="16"/>
        <v>0</v>
      </c>
      <c r="AL106" s="7">
        <f t="shared" si="17"/>
        <v>0</v>
      </c>
      <c r="AM106" s="7">
        <f t="shared" si="18"/>
        <v>0</v>
      </c>
      <c r="AN106" s="7">
        <f t="shared" si="19"/>
        <v>0</v>
      </c>
      <c r="AO106" s="7">
        <f t="shared" si="20"/>
        <v>0</v>
      </c>
      <c r="AP106" s="7">
        <f t="shared" si="21"/>
        <v>0</v>
      </c>
      <c r="AQ106" s="7">
        <f t="shared" si="22"/>
        <v>0</v>
      </c>
      <c r="AR106" s="7">
        <f t="shared" si="23"/>
        <v>0</v>
      </c>
      <c r="AS106" s="7">
        <f t="shared" si="24"/>
        <v>0</v>
      </c>
      <c r="AT106" s="7">
        <f t="shared" si="25"/>
        <v>0</v>
      </c>
      <c r="AU106" s="7">
        <f t="shared" si="26"/>
        <v>0</v>
      </c>
      <c r="AV106" s="7">
        <f t="shared" si="27"/>
        <v>0</v>
      </c>
    </row>
    <row r="107" spans="1:48" s="7" customFormat="1" ht="12.75" customHeight="1">
      <c r="A107" s="193" t="s">
        <v>619</v>
      </c>
      <c r="B107" s="194">
        <v>38939</v>
      </c>
      <c r="C107" s="62" t="s">
        <v>46</v>
      </c>
      <c r="D107" s="195"/>
      <c r="E107" s="196"/>
      <c r="F107" s="196"/>
      <c r="G107" s="197"/>
      <c r="H107" s="197"/>
      <c r="I107" s="195" t="s">
        <v>634</v>
      </c>
      <c r="J107" s="195" t="s">
        <v>658</v>
      </c>
      <c r="K107" s="195" t="s">
        <v>269</v>
      </c>
      <c r="L107" s="192"/>
      <c r="M107" s="41"/>
      <c r="N107" s="41"/>
      <c r="O107" s="41"/>
      <c r="P107" s="41"/>
      <c r="Q107" s="41"/>
      <c r="R107" s="41"/>
      <c r="S107" s="198"/>
      <c r="T107" s="199"/>
      <c r="U107" s="199"/>
      <c r="V107" s="200"/>
      <c r="W107" s="195"/>
      <c r="X107" s="195"/>
      <c r="Y107" s="24"/>
      <c r="Z107" s="5"/>
      <c r="AA107" s="5"/>
      <c r="AB107" s="5"/>
      <c r="AC107" s="5"/>
      <c r="AE107" s="21"/>
      <c r="AF107" s="21"/>
      <c r="AG107" s="21"/>
      <c r="AH107" s="21"/>
      <c r="AI107" s="7">
        <f t="shared" si="14"/>
        <v>0</v>
      </c>
      <c r="AJ107" s="7">
        <f t="shared" si="15"/>
        <v>0</v>
      </c>
      <c r="AK107" s="7">
        <f t="shared" si="16"/>
        <v>0</v>
      </c>
      <c r="AL107" s="7">
        <f t="shared" si="17"/>
        <v>0</v>
      </c>
      <c r="AM107" s="7">
        <f t="shared" si="18"/>
        <v>0</v>
      </c>
      <c r="AN107" s="7">
        <f t="shared" si="19"/>
        <v>0</v>
      </c>
      <c r="AO107" s="7">
        <f t="shared" si="20"/>
        <v>0</v>
      </c>
      <c r="AP107" s="7">
        <f t="shared" si="21"/>
        <v>0</v>
      </c>
      <c r="AQ107" s="7">
        <f t="shared" si="22"/>
        <v>0</v>
      </c>
      <c r="AR107" s="7">
        <f t="shared" si="23"/>
        <v>0</v>
      </c>
      <c r="AS107" s="7">
        <f t="shared" si="24"/>
        <v>0</v>
      </c>
      <c r="AT107" s="7">
        <f t="shared" si="25"/>
        <v>0</v>
      </c>
      <c r="AU107" s="7">
        <f t="shared" si="26"/>
        <v>0</v>
      </c>
      <c r="AV107" s="7">
        <f t="shared" si="27"/>
        <v>0</v>
      </c>
    </row>
    <row r="108" spans="1:48" s="7" customFormat="1" ht="12.75" customHeight="1">
      <c r="A108" s="38" t="s">
        <v>620</v>
      </c>
      <c r="B108" s="80">
        <v>38939</v>
      </c>
      <c r="C108" s="46" t="s">
        <v>101</v>
      </c>
      <c r="D108" s="47" t="s">
        <v>686</v>
      </c>
      <c r="E108" s="92" t="s">
        <v>687</v>
      </c>
      <c r="F108" s="92" t="s">
        <v>688</v>
      </c>
      <c r="G108" s="48">
        <v>592292</v>
      </c>
      <c r="H108" s="48">
        <v>4791351</v>
      </c>
      <c r="I108" s="47" t="s">
        <v>645</v>
      </c>
      <c r="J108" s="47" t="s">
        <v>120</v>
      </c>
      <c r="K108" s="47" t="s">
        <v>275</v>
      </c>
      <c r="L108" s="41">
        <v>6181</v>
      </c>
      <c r="M108" s="49">
        <v>5068</v>
      </c>
      <c r="N108" s="50"/>
      <c r="O108" s="51">
        <v>207</v>
      </c>
      <c r="P108" s="52">
        <v>906</v>
      </c>
      <c r="Q108" s="53"/>
      <c r="R108" s="134"/>
      <c r="S108" s="54"/>
      <c r="T108" s="131"/>
      <c r="U108" s="173" t="s">
        <v>97</v>
      </c>
      <c r="V108" s="168"/>
      <c r="W108" s="117" t="s">
        <v>738</v>
      </c>
      <c r="X108" s="117" t="s">
        <v>99</v>
      </c>
      <c r="Y108" s="24"/>
      <c r="Z108" s="5"/>
      <c r="AA108" s="5"/>
      <c r="AB108" s="5"/>
      <c r="AC108" s="5"/>
      <c r="AE108" s="21"/>
      <c r="AF108" s="21"/>
      <c r="AG108" s="21"/>
      <c r="AH108" s="21"/>
      <c r="AI108" s="7">
        <f t="shared" si="14"/>
        <v>0</v>
      </c>
      <c r="AJ108" s="7">
        <f t="shared" si="15"/>
        <v>0</v>
      </c>
      <c r="AK108" s="7">
        <f t="shared" si="16"/>
        <v>0</v>
      </c>
      <c r="AL108" s="7">
        <f t="shared" si="17"/>
        <v>0</v>
      </c>
      <c r="AM108" s="7">
        <f t="shared" si="18"/>
        <v>0</v>
      </c>
      <c r="AN108" s="7">
        <f t="shared" si="19"/>
        <v>0</v>
      </c>
      <c r="AO108" s="7">
        <f t="shared" si="20"/>
        <v>1</v>
      </c>
      <c r="AP108" s="7">
        <f t="shared" si="21"/>
        <v>0</v>
      </c>
      <c r="AQ108" s="7">
        <f t="shared" si="22"/>
        <v>0</v>
      </c>
      <c r="AR108" s="7">
        <f t="shared" si="23"/>
        <v>0</v>
      </c>
      <c r="AS108" s="7">
        <f t="shared" si="24"/>
        <v>0</v>
      </c>
      <c r="AT108" s="7">
        <f t="shared" si="25"/>
        <v>0</v>
      </c>
      <c r="AU108" s="7">
        <f t="shared" si="26"/>
        <v>0</v>
      </c>
      <c r="AV108" s="7">
        <f t="shared" si="27"/>
        <v>0</v>
      </c>
    </row>
    <row r="109" spans="1:48" s="7" customFormat="1" ht="12.75" customHeight="1">
      <c r="A109" s="38" t="s">
        <v>621</v>
      </c>
      <c r="B109" s="80">
        <v>38939</v>
      </c>
      <c r="C109" s="46" t="s">
        <v>101</v>
      </c>
      <c r="D109" s="47" t="s">
        <v>689</v>
      </c>
      <c r="E109" s="92" t="s">
        <v>690</v>
      </c>
      <c r="F109" s="92" t="s">
        <v>691</v>
      </c>
      <c r="G109" s="48">
        <v>580102</v>
      </c>
      <c r="H109" s="48">
        <v>4761052</v>
      </c>
      <c r="I109" s="47" t="s">
        <v>646</v>
      </c>
      <c r="J109" s="47" t="s">
        <v>96</v>
      </c>
      <c r="K109" s="47" t="s">
        <v>275</v>
      </c>
      <c r="L109" s="41">
        <v>0.1</v>
      </c>
      <c r="M109" s="49">
        <v>0.1</v>
      </c>
      <c r="N109" s="50"/>
      <c r="O109" s="51"/>
      <c r="P109" s="52"/>
      <c r="Q109" s="53"/>
      <c r="R109" s="134"/>
      <c r="S109" s="54"/>
      <c r="T109" s="131"/>
      <c r="U109" s="173" t="s">
        <v>11</v>
      </c>
      <c r="V109" s="168"/>
      <c r="W109" s="117" t="s">
        <v>740</v>
      </c>
      <c r="X109" s="117" t="s">
        <v>99</v>
      </c>
      <c r="Y109" s="24"/>
      <c r="Z109" s="5"/>
      <c r="AA109" s="5"/>
      <c r="AB109" s="5"/>
      <c r="AC109" s="5"/>
      <c r="AE109" s="21"/>
      <c r="AF109" s="21"/>
      <c r="AG109" s="21"/>
      <c r="AH109" s="21"/>
      <c r="AI109" s="7">
        <f t="shared" si="14"/>
        <v>1</v>
      </c>
      <c r="AJ109" s="7">
        <f t="shared" si="15"/>
        <v>0</v>
      </c>
      <c r="AK109" s="7">
        <f t="shared" si="16"/>
        <v>0</v>
      </c>
      <c r="AL109" s="7">
        <f t="shared" si="17"/>
        <v>0</v>
      </c>
      <c r="AM109" s="7">
        <f t="shared" si="18"/>
        <v>0</v>
      </c>
      <c r="AN109" s="7">
        <f t="shared" si="19"/>
        <v>0</v>
      </c>
      <c r="AO109" s="7">
        <f t="shared" si="20"/>
        <v>0</v>
      </c>
      <c r="AP109" s="7">
        <f t="shared" si="21"/>
        <v>0</v>
      </c>
      <c r="AQ109" s="7">
        <f t="shared" si="22"/>
        <v>0</v>
      </c>
      <c r="AR109" s="7">
        <f t="shared" si="23"/>
        <v>0</v>
      </c>
      <c r="AS109" s="7">
        <f t="shared" si="24"/>
        <v>0</v>
      </c>
      <c r="AT109" s="7">
        <f t="shared" si="25"/>
        <v>0</v>
      </c>
      <c r="AU109" s="7">
        <f t="shared" si="26"/>
        <v>0</v>
      </c>
      <c r="AV109" s="7">
        <f t="shared" si="27"/>
        <v>0</v>
      </c>
    </row>
    <row r="110" spans="1:48" s="7" customFormat="1" ht="12.75" customHeight="1">
      <c r="A110" s="38" t="s">
        <v>622</v>
      </c>
      <c r="B110" s="80">
        <v>38939</v>
      </c>
      <c r="C110" s="46" t="s">
        <v>101</v>
      </c>
      <c r="D110" s="47" t="s">
        <v>692</v>
      </c>
      <c r="E110" s="92" t="s">
        <v>693</v>
      </c>
      <c r="F110" s="92" t="s">
        <v>694</v>
      </c>
      <c r="G110" s="48">
        <v>575331</v>
      </c>
      <c r="H110" s="48">
        <v>4821127</v>
      </c>
      <c r="I110" s="47" t="s">
        <v>647</v>
      </c>
      <c r="J110" s="47" t="s">
        <v>659</v>
      </c>
      <c r="K110" s="47" t="s">
        <v>90</v>
      </c>
      <c r="L110" s="41">
        <v>1166</v>
      </c>
      <c r="M110" s="49">
        <v>120</v>
      </c>
      <c r="N110" s="50"/>
      <c r="O110" s="51">
        <v>501</v>
      </c>
      <c r="P110" s="52">
        <v>545</v>
      </c>
      <c r="Q110" s="53"/>
      <c r="R110" s="134"/>
      <c r="S110" s="54"/>
      <c r="T110" s="131"/>
      <c r="U110" s="173" t="s">
        <v>97</v>
      </c>
      <c r="V110" s="168"/>
      <c r="W110" s="117" t="s">
        <v>739</v>
      </c>
      <c r="X110" s="117" t="s">
        <v>159</v>
      </c>
      <c r="Y110" s="24"/>
      <c r="Z110" s="5"/>
      <c r="AA110" s="5"/>
      <c r="AB110" s="5"/>
      <c r="AC110" s="5"/>
      <c r="AE110" s="21"/>
      <c r="AF110" s="21"/>
      <c r="AG110" s="21"/>
      <c r="AH110" s="21"/>
      <c r="AI110" s="7">
        <f t="shared" si="14"/>
        <v>0</v>
      </c>
      <c r="AJ110" s="7">
        <f t="shared" si="15"/>
        <v>0</v>
      </c>
      <c r="AK110" s="7">
        <f t="shared" si="16"/>
        <v>0</v>
      </c>
      <c r="AL110" s="7">
        <f t="shared" si="17"/>
        <v>0</v>
      </c>
      <c r="AM110" s="7">
        <f t="shared" si="18"/>
        <v>0</v>
      </c>
      <c r="AN110" s="7">
        <f t="shared" si="19"/>
        <v>0</v>
      </c>
      <c r="AO110" s="7">
        <f t="shared" si="20"/>
        <v>0</v>
      </c>
      <c r="AP110" s="7">
        <f t="shared" si="21"/>
        <v>1</v>
      </c>
      <c r="AQ110" s="7">
        <f t="shared" si="22"/>
        <v>0</v>
      </c>
      <c r="AR110" s="7">
        <f t="shared" si="23"/>
        <v>0</v>
      </c>
      <c r="AS110" s="7">
        <f t="shared" si="24"/>
        <v>0</v>
      </c>
      <c r="AT110" s="7">
        <f t="shared" si="25"/>
        <v>0</v>
      </c>
      <c r="AU110" s="7">
        <f t="shared" si="26"/>
        <v>0</v>
      </c>
      <c r="AV110" s="7">
        <f t="shared" si="27"/>
        <v>0</v>
      </c>
    </row>
    <row r="111" spans="1:48" s="7" customFormat="1" ht="12.75" customHeight="1">
      <c r="A111" s="38" t="s">
        <v>623</v>
      </c>
      <c r="B111" s="80">
        <v>38939</v>
      </c>
      <c r="C111" s="46" t="s">
        <v>101</v>
      </c>
      <c r="D111" s="47" t="s">
        <v>680</v>
      </c>
      <c r="E111" s="92" t="s">
        <v>681</v>
      </c>
      <c r="F111" s="92" t="s">
        <v>682</v>
      </c>
      <c r="G111" s="48">
        <v>629518</v>
      </c>
      <c r="H111" s="48">
        <v>4758424</v>
      </c>
      <c r="I111" s="47" t="s">
        <v>648</v>
      </c>
      <c r="J111" s="47" t="s">
        <v>326</v>
      </c>
      <c r="K111" s="47" t="s">
        <v>90</v>
      </c>
      <c r="L111" s="41">
        <v>3416</v>
      </c>
      <c r="M111" s="49">
        <v>3090</v>
      </c>
      <c r="N111" s="50"/>
      <c r="O111" s="51"/>
      <c r="P111" s="52">
        <v>326</v>
      </c>
      <c r="Q111" s="53"/>
      <c r="R111" s="134"/>
      <c r="S111" s="54"/>
      <c r="T111" s="131"/>
      <c r="U111" s="173" t="s">
        <v>11</v>
      </c>
      <c r="V111" s="168"/>
      <c r="W111" s="117" t="s">
        <v>741</v>
      </c>
      <c r="X111" s="117" t="s">
        <v>99</v>
      </c>
      <c r="Y111" s="24"/>
      <c r="Z111" s="5"/>
      <c r="AA111" s="5"/>
      <c r="AB111" s="5"/>
      <c r="AC111" s="5"/>
      <c r="AE111" s="21"/>
      <c r="AF111" s="21"/>
      <c r="AG111" s="21"/>
      <c r="AH111" s="21"/>
      <c r="AI111" s="7">
        <f t="shared" si="14"/>
        <v>0</v>
      </c>
      <c r="AJ111" s="7">
        <f t="shared" si="15"/>
        <v>1</v>
      </c>
      <c r="AK111" s="7">
        <f t="shared" si="16"/>
        <v>0</v>
      </c>
      <c r="AL111" s="7">
        <f t="shared" si="17"/>
        <v>0</v>
      </c>
      <c r="AM111" s="7">
        <f t="shared" si="18"/>
        <v>0</v>
      </c>
      <c r="AN111" s="7">
        <f t="shared" si="19"/>
        <v>0</v>
      </c>
      <c r="AO111" s="7">
        <f t="shared" si="20"/>
        <v>0</v>
      </c>
      <c r="AP111" s="7">
        <f t="shared" si="21"/>
        <v>0</v>
      </c>
      <c r="AQ111" s="7">
        <f t="shared" si="22"/>
        <v>0</v>
      </c>
      <c r="AR111" s="7">
        <f t="shared" si="23"/>
        <v>0</v>
      </c>
      <c r="AS111" s="7">
        <f t="shared" si="24"/>
        <v>0</v>
      </c>
      <c r="AT111" s="7">
        <f t="shared" si="25"/>
        <v>0</v>
      </c>
      <c r="AU111" s="7">
        <f t="shared" si="26"/>
        <v>0</v>
      </c>
      <c r="AV111" s="7">
        <f t="shared" si="27"/>
        <v>0</v>
      </c>
    </row>
    <row r="112" spans="1:48" s="7" customFormat="1" ht="12.75" customHeight="1">
      <c r="A112" s="38" t="s">
        <v>624</v>
      </c>
      <c r="B112" s="80">
        <v>38940</v>
      </c>
      <c r="C112" s="46" t="s">
        <v>101</v>
      </c>
      <c r="D112" s="47" t="s">
        <v>451</v>
      </c>
      <c r="E112" s="92" t="s">
        <v>666</v>
      </c>
      <c r="F112" s="92" t="s">
        <v>667</v>
      </c>
      <c r="G112" s="48">
        <v>600749</v>
      </c>
      <c r="H112" s="48">
        <v>4760416</v>
      </c>
      <c r="I112" s="47" t="s">
        <v>649</v>
      </c>
      <c r="J112" s="47" t="s">
        <v>660</v>
      </c>
      <c r="K112" s="47" t="s">
        <v>275</v>
      </c>
      <c r="L112" s="41">
        <v>0.5</v>
      </c>
      <c r="M112" s="49">
        <v>0.5</v>
      </c>
      <c r="N112" s="50"/>
      <c r="O112" s="51"/>
      <c r="P112" s="52"/>
      <c r="Q112" s="53"/>
      <c r="R112" s="134"/>
      <c r="S112" s="54"/>
      <c r="T112" s="131"/>
      <c r="U112" s="173" t="s">
        <v>11</v>
      </c>
      <c r="V112" s="168"/>
      <c r="W112" s="117" t="s">
        <v>742</v>
      </c>
      <c r="X112" s="117" t="s">
        <v>99</v>
      </c>
      <c r="Y112" s="24"/>
      <c r="Z112" s="5"/>
      <c r="AA112" s="5"/>
      <c r="AB112" s="5"/>
      <c r="AC112" s="5"/>
      <c r="AE112" s="21"/>
      <c r="AF112" s="21"/>
      <c r="AG112" s="21"/>
      <c r="AH112" s="21"/>
      <c r="AI112" s="7">
        <f t="shared" si="14"/>
        <v>1</v>
      </c>
      <c r="AJ112" s="7">
        <f t="shared" si="15"/>
        <v>0</v>
      </c>
      <c r="AK112" s="7">
        <f t="shared" si="16"/>
        <v>0</v>
      </c>
      <c r="AL112" s="7">
        <f t="shared" si="17"/>
        <v>0</v>
      </c>
      <c r="AM112" s="7">
        <f t="shared" si="18"/>
        <v>0</v>
      </c>
      <c r="AN112" s="7">
        <f t="shared" si="19"/>
        <v>0</v>
      </c>
      <c r="AO112" s="7">
        <f t="shared" si="20"/>
        <v>0</v>
      </c>
      <c r="AP112" s="7">
        <f t="shared" si="21"/>
        <v>0</v>
      </c>
      <c r="AQ112" s="7">
        <f t="shared" si="22"/>
        <v>0</v>
      </c>
      <c r="AR112" s="7">
        <f t="shared" si="23"/>
        <v>0</v>
      </c>
      <c r="AS112" s="7">
        <f t="shared" si="24"/>
        <v>0</v>
      </c>
      <c r="AT112" s="7">
        <f t="shared" si="25"/>
        <v>0</v>
      </c>
      <c r="AU112" s="7">
        <f t="shared" si="26"/>
        <v>0</v>
      </c>
      <c r="AV112" s="7">
        <f t="shared" si="27"/>
        <v>0</v>
      </c>
    </row>
    <row r="113" spans="1:48" s="7" customFormat="1" ht="12.75" customHeight="1">
      <c r="A113" s="38" t="s">
        <v>625</v>
      </c>
      <c r="B113" s="80">
        <v>38943</v>
      </c>
      <c r="C113" s="46" t="s">
        <v>101</v>
      </c>
      <c r="D113" s="47" t="s">
        <v>635</v>
      </c>
      <c r="E113" s="92" t="s">
        <v>695</v>
      </c>
      <c r="F113" s="92" t="s">
        <v>696</v>
      </c>
      <c r="G113" s="48">
        <v>541502</v>
      </c>
      <c r="H113" s="48">
        <v>4850464</v>
      </c>
      <c r="I113" s="47" t="s">
        <v>650</v>
      </c>
      <c r="J113" s="47" t="s">
        <v>661</v>
      </c>
      <c r="K113" s="47" t="s">
        <v>90</v>
      </c>
      <c r="L113" s="41">
        <v>0.5</v>
      </c>
      <c r="M113" s="49">
        <v>0.5</v>
      </c>
      <c r="N113" s="50"/>
      <c r="O113" s="51"/>
      <c r="P113" s="57"/>
      <c r="Q113" s="53"/>
      <c r="R113" s="134"/>
      <c r="S113" s="54"/>
      <c r="T113" s="131"/>
      <c r="U113" s="173" t="s">
        <v>11</v>
      </c>
      <c r="V113" s="168"/>
      <c r="W113" s="117" t="s">
        <v>743</v>
      </c>
      <c r="X113" s="117" t="s">
        <v>99</v>
      </c>
      <c r="Y113" s="24"/>
      <c r="Z113" s="5"/>
      <c r="AA113" s="5"/>
      <c r="AB113" s="5"/>
      <c r="AC113" s="5"/>
      <c r="AE113" s="21"/>
      <c r="AF113" s="21"/>
      <c r="AG113" s="21"/>
      <c r="AH113" s="21"/>
      <c r="AI113" s="7">
        <f t="shared" si="14"/>
        <v>0</v>
      </c>
      <c r="AJ113" s="7">
        <f t="shared" si="15"/>
        <v>1</v>
      </c>
      <c r="AK113" s="7">
        <f t="shared" si="16"/>
        <v>0</v>
      </c>
      <c r="AL113" s="7">
        <f t="shared" si="17"/>
        <v>0</v>
      </c>
      <c r="AM113" s="7">
        <f t="shared" si="18"/>
        <v>0</v>
      </c>
      <c r="AN113" s="7">
        <f t="shared" si="19"/>
        <v>0</v>
      </c>
      <c r="AO113" s="7">
        <f t="shared" si="20"/>
        <v>0</v>
      </c>
      <c r="AP113" s="7">
        <f t="shared" si="21"/>
        <v>0</v>
      </c>
      <c r="AQ113" s="7">
        <f t="shared" si="22"/>
        <v>0</v>
      </c>
      <c r="AR113" s="7">
        <f t="shared" si="23"/>
        <v>0</v>
      </c>
      <c r="AS113" s="7">
        <f t="shared" si="24"/>
        <v>0</v>
      </c>
      <c r="AT113" s="7">
        <f t="shared" si="25"/>
        <v>0</v>
      </c>
      <c r="AU113" s="7">
        <f t="shared" si="26"/>
        <v>0</v>
      </c>
      <c r="AV113" s="7">
        <f t="shared" si="27"/>
        <v>0</v>
      </c>
    </row>
    <row r="114" spans="1:48" s="7" customFormat="1" ht="12.75" customHeight="1">
      <c r="A114" s="193" t="s">
        <v>626</v>
      </c>
      <c r="B114" s="194">
        <v>38944</v>
      </c>
      <c r="C114" s="62" t="s">
        <v>46</v>
      </c>
      <c r="D114" s="195" t="s">
        <v>636</v>
      </c>
      <c r="E114" s="196"/>
      <c r="F114" s="196"/>
      <c r="G114" s="197"/>
      <c r="H114" s="197"/>
      <c r="I114" s="195" t="s">
        <v>651</v>
      </c>
      <c r="J114" s="195" t="s">
        <v>210</v>
      </c>
      <c r="K114" s="195" t="s">
        <v>269</v>
      </c>
      <c r="L114" s="192"/>
      <c r="M114" s="41"/>
      <c r="N114" s="41"/>
      <c r="O114" s="41"/>
      <c r="P114" s="192"/>
      <c r="Q114" s="41"/>
      <c r="R114" s="41"/>
      <c r="S114" s="198"/>
      <c r="T114" s="199"/>
      <c r="U114" s="199"/>
      <c r="V114" s="200"/>
      <c r="W114" s="195"/>
      <c r="X114" s="195"/>
      <c r="Y114" s="24"/>
      <c r="Z114" s="5"/>
      <c r="AA114" s="5"/>
      <c r="AB114" s="5"/>
      <c r="AC114" s="5"/>
      <c r="AE114" s="21"/>
      <c r="AF114" s="21"/>
      <c r="AG114" s="21"/>
      <c r="AH114" s="21"/>
      <c r="AI114" s="7">
        <f t="shared" si="14"/>
        <v>0</v>
      </c>
      <c r="AJ114" s="7">
        <f t="shared" si="15"/>
        <v>0</v>
      </c>
      <c r="AK114" s="7">
        <f t="shared" si="16"/>
        <v>0</v>
      </c>
      <c r="AL114" s="7">
        <f t="shared" si="17"/>
        <v>0</v>
      </c>
      <c r="AM114" s="7">
        <f t="shared" si="18"/>
        <v>0</v>
      </c>
      <c r="AN114" s="7">
        <f t="shared" si="19"/>
        <v>0</v>
      </c>
      <c r="AO114" s="7">
        <f t="shared" si="20"/>
        <v>0</v>
      </c>
      <c r="AP114" s="7">
        <f t="shared" si="21"/>
        <v>0</v>
      </c>
      <c r="AQ114" s="7">
        <f t="shared" si="22"/>
        <v>0</v>
      </c>
      <c r="AR114" s="7">
        <f t="shared" si="23"/>
        <v>0</v>
      </c>
      <c r="AS114" s="7">
        <f t="shared" si="24"/>
        <v>0</v>
      </c>
      <c r="AT114" s="7">
        <f t="shared" si="25"/>
        <v>0</v>
      </c>
      <c r="AU114" s="7">
        <f t="shared" si="26"/>
        <v>0</v>
      </c>
      <c r="AV114" s="7">
        <f t="shared" si="27"/>
        <v>0</v>
      </c>
    </row>
    <row r="115" spans="1:48" s="7" customFormat="1" ht="12.75" customHeight="1">
      <c r="A115" s="193" t="s">
        <v>627</v>
      </c>
      <c r="B115" s="194">
        <v>38944</v>
      </c>
      <c r="C115" s="62" t="s">
        <v>46</v>
      </c>
      <c r="D115" s="195" t="s">
        <v>637</v>
      </c>
      <c r="E115" s="196"/>
      <c r="F115" s="196"/>
      <c r="G115" s="197"/>
      <c r="H115" s="197"/>
      <c r="I115" s="195" t="s">
        <v>652</v>
      </c>
      <c r="J115" s="195" t="s">
        <v>326</v>
      </c>
      <c r="K115" s="195" t="s">
        <v>269</v>
      </c>
      <c r="L115" s="192"/>
      <c r="M115" s="41"/>
      <c r="N115" s="41"/>
      <c r="O115" s="41"/>
      <c r="P115" s="41"/>
      <c r="Q115" s="41"/>
      <c r="R115" s="41"/>
      <c r="S115" s="198"/>
      <c r="T115" s="199"/>
      <c r="U115" s="199"/>
      <c r="V115" s="200"/>
      <c r="W115" s="195"/>
      <c r="X115" s="195"/>
      <c r="Y115" s="24"/>
      <c r="Z115" s="65"/>
      <c r="AA115" s="65" t="s">
        <v>20</v>
      </c>
      <c r="AB115" s="65" t="s">
        <v>21</v>
      </c>
      <c r="AC115" s="65" t="s">
        <v>22</v>
      </c>
      <c r="AD115" s="66" t="s">
        <v>23</v>
      </c>
      <c r="AE115" s="21"/>
      <c r="AF115" s="21"/>
      <c r="AG115" s="21"/>
      <c r="AH115" s="21"/>
      <c r="AI115" s="7">
        <f t="shared" si="14"/>
        <v>0</v>
      </c>
      <c r="AJ115" s="7">
        <f t="shared" si="15"/>
        <v>0</v>
      </c>
      <c r="AK115" s="7">
        <f t="shared" si="16"/>
        <v>0</v>
      </c>
      <c r="AL115" s="7">
        <f t="shared" si="17"/>
        <v>0</v>
      </c>
      <c r="AM115" s="7">
        <f t="shared" si="18"/>
        <v>0</v>
      </c>
      <c r="AN115" s="7">
        <f t="shared" si="19"/>
        <v>0</v>
      </c>
      <c r="AO115" s="7">
        <f t="shared" si="20"/>
        <v>0</v>
      </c>
      <c r="AP115" s="7">
        <f t="shared" si="21"/>
        <v>0</v>
      </c>
      <c r="AQ115" s="7">
        <f t="shared" si="22"/>
        <v>0</v>
      </c>
      <c r="AR115" s="7">
        <f t="shared" si="23"/>
        <v>0</v>
      </c>
      <c r="AS115" s="7">
        <f t="shared" si="24"/>
        <v>0</v>
      </c>
      <c r="AT115" s="7">
        <f t="shared" si="25"/>
        <v>0</v>
      </c>
      <c r="AU115" s="7">
        <f t="shared" si="26"/>
        <v>0</v>
      </c>
      <c r="AV115" s="7">
        <f t="shared" si="27"/>
        <v>0</v>
      </c>
    </row>
    <row r="116" spans="1:48" s="7" customFormat="1" ht="12.75" customHeight="1">
      <c r="A116" s="38" t="s">
        <v>628</v>
      </c>
      <c r="B116" s="80">
        <v>38944</v>
      </c>
      <c r="C116" s="46" t="s">
        <v>101</v>
      </c>
      <c r="D116" s="47" t="s">
        <v>638</v>
      </c>
      <c r="E116" s="92" t="s">
        <v>702</v>
      </c>
      <c r="F116" s="92" t="s">
        <v>703</v>
      </c>
      <c r="G116" s="48">
        <v>538760</v>
      </c>
      <c r="H116" s="48">
        <v>4901617</v>
      </c>
      <c r="I116" s="47" t="s">
        <v>653</v>
      </c>
      <c r="J116" s="47" t="s">
        <v>662</v>
      </c>
      <c r="K116" s="47" t="s">
        <v>275</v>
      </c>
      <c r="L116" s="41">
        <v>0.5</v>
      </c>
      <c r="M116" s="49"/>
      <c r="N116" s="50"/>
      <c r="O116" s="51"/>
      <c r="P116" s="52">
        <v>0.5</v>
      </c>
      <c r="Q116" s="53"/>
      <c r="R116" s="134"/>
      <c r="S116" s="54"/>
      <c r="T116" s="131"/>
      <c r="U116" s="173" t="s">
        <v>97</v>
      </c>
      <c r="V116" s="168"/>
      <c r="W116" s="117" t="s">
        <v>744</v>
      </c>
      <c r="X116" s="117" t="s">
        <v>99</v>
      </c>
      <c r="Y116" s="24"/>
      <c r="Z116" s="65" t="s">
        <v>995</v>
      </c>
      <c r="AA116" s="65">
        <f>COUNTIF(K3:K116,"P")</f>
        <v>56</v>
      </c>
      <c r="AB116" s="65">
        <f>COUNTIF(K3:K116,"L")</f>
        <v>31</v>
      </c>
      <c r="AC116" s="65">
        <f>SUM(M3:M116)</f>
        <v>66291.45</v>
      </c>
      <c r="AD116" s="67">
        <f>SUM(N3:S116)</f>
        <v>32192.8</v>
      </c>
      <c r="AI116" s="7">
        <f t="shared" si="14"/>
        <v>0</v>
      </c>
      <c r="AJ116" s="7">
        <f t="shared" si="15"/>
        <v>0</v>
      </c>
      <c r="AK116" s="7">
        <f t="shared" si="16"/>
        <v>0</v>
      </c>
      <c r="AL116" s="7">
        <f t="shared" si="17"/>
        <v>0</v>
      </c>
      <c r="AM116" s="7">
        <f t="shared" si="18"/>
        <v>0</v>
      </c>
      <c r="AN116" s="7">
        <f t="shared" si="19"/>
        <v>0</v>
      </c>
      <c r="AO116" s="7">
        <f t="shared" si="20"/>
        <v>1</v>
      </c>
      <c r="AP116" s="7">
        <f t="shared" si="21"/>
        <v>0</v>
      </c>
      <c r="AQ116" s="7">
        <f t="shared" si="22"/>
        <v>0</v>
      </c>
      <c r="AR116" s="7">
        <f t="shared" si="23"/>
        <v>0</v>
      </c>
      <c r="AS116" s="7">
        <f t="shared" si="24"/>
        <v>0</v>
      </c>
      <c r="AT116" s="7">
        <f t="shared" si="25"/>
        <v>0</v>
      </c>
      <c r="AU116" s="7">
        <f t="shared" si="26"/>
        <v>0</v>
      </c>
      <c r="AV116" s="7">
        <f t="shared" si="27"/>
        <v>0</v>
      </c>
    </row>
    <row r="117" spans="1:48" s="7" customFormat="1" ht="12.75" customHeight="1">
      <c r="A117" s="38" t="s">
        <v>629</v>
      </c>
      <c r="B117" s="80">
        <v>38945</v>
      </c>
      <c r="C117" s="46" t="s">
        <v>101</v>
      </c>
      <c r="D117" s="47" t="s">
        <v>639</v>
      </c>
      <c r="E117" s="92" t="s">
        <v>668</v>
      </c>
      <c r="F117" s="92" t="s">
        <v>669</v>
      </c>
      <c r="G117" s="48">
        <v>642593</v>
      </c>
      <c r="H117" s="48">
        <v>4761296</v>
      </c>
      <c r="I117" s="47" t="s">
        <v>654</v>
      </c>
      <c r="J117" s="47" t="s">
        <v>120</v>
      </c>
      <c r="K117" s="47" t="s">
        <v>90</v>
      </c>
      <c r="L117" s="41">
        <v>5</v>
      </c>
      <c r="M117" s="49">
        <v>5</v>
      </c>
      <c r="N117" s="50"/>
      <c r="O117" s="51"/>
      <c r="P117" s="52"/>
      <c r="Q117" s="53"/>
      <c r="R117" s="134"/>
      <c r="S117" s="54"/>
      <c r="T117" s="131"/>
      <c r="U117" s="173" t="s">
        <v>11</v>
      </c>
      <c r="V117" s="168"/>
      <c r="W117" s="117" t="s">
        <v>745</v>
      </c>
      <c r="X117" s="117" t="s">
        <v>99</v>
      </c>
      <c r="Y117" s="24"/>
      <c r="Z117" s="5"/>
      <c r="AA117" s="5"/>
      <c r="AB117" s="5"/>
      <c r="AC117" s="5"/>
      <c r="AI117" s="7">
        <f t="shared" si="14"/>
        <v>0</v>
      </c>
      <c r="AJ117" s="7">
        <f t="shared" si="15"/>
        <v>1</v>
      </c>
      <c r="AK117" s="7">
        <f t="shared" si="16"/>
        <v>0</v>
      </c>
      <c r="AL117" s="7">
        <f t="shared" si="17"/>
        <v>0</v>
      </c>
      <c r="AM117" s="7">
        <f t="shared" si="18"/>
        <v>0</v>
      </c>
      <c r="AN117" s="7">
        <f t="shared" si="19"/>
        <v>0</v>
      </c>
      <c r="AO117" s="7">
        <f t="shared" si="20"/>
        <v>0</v>
      </c>
      <c r="AP117" s="7">
        <f t="shared" si="21"/>
        <v>0</v>
      </c>
      <c r="AQ117" s="7">
        <f t="shared" si="22"/>
        <v>0</v>
      </c>
      <c r="AR117" s="7">
        <f t="shared" si="23"/>
        <v>0</v>
      </c>
      <c r="AS117" s="7">
        <f t="shared" si="24"/>
        <v>0</v>
      </c>
      <c r="AT117" s="7">
        <f t="shared" si="25"/>
        <v>0</v>
      </c>
      <c r="AU117" s="7">
        <f t="shared" si="26"/>
        <v>0</v>
      </c>
      <c r="AV117" s="7">
        <f t="shared" si="27"/>
        <v>0</v>
      </c>
    </row>
    <row r="118" spans="1:48" s="7" customFormat="1" ht="12.75" customHeight="1">
      <c r="A118" s="38" t="s">
        <v>630</v>
      </c>
      <c r="B118" s="80">
        <v>38945</v>
      </c>
      <c r="C118" s="46" t="s">
        <v>101</v>
      </c>
      <c r="D118" s="47" t="s">
        <v>640</v>
      </c>
      <c r="E118" s="92" t="s">
        <v>670</v>
      </c>
      <c r="F118" s="92" t="s">
        <v>671</v>
      </c>
      <c r="G118" s="48">
        <v>540867</v>
      </c>
      <c r="H118" s="48">
        <v>4903346</v>
      </c>
      <c r="I118" s="47" t="s">
        <v>655</v>
      </c>
      <c r="J118" s="47" t="s">
        <v>663</v>
      </c>
      <c r="K118" s="47" t="s">
        <v>275</v>
      </c>
      <c r="L118" s="41">
        <v>0.1</v>
      </c>
      <c r="M118" s="49">
        <v>0.1</v>
      </c>
      <c r="N118" s="50"/>
      <c r="O118" s="51"/>
      <c r="P118" s="52"/>
      <c r="Q118" s="53"/>
      <c r="R118" s="134"/>
      <c r="S118" s="54"/>
      <c r="T118" s="131"/>
      <c r="U118" s="173" t="s">
        <v>11</v>
      </c>
      <c r="V118" s="168"/>
      <c r="W118" s="117" t="s">
        <v>746</v>
      </c>
      <c r="X118" s="117" t="s">
        <v>99</v>
      </c>
      <c r="Y118" s="24"/>
      <c r="Z118" s="5"/>
      <c r="AA118" s="5"/>
      <c r="AB118" s="5"/>
      <c r="AC118" s="5"/>
      <c r="AI118" s="7">
        <f t="shared" si="14"/>
        <v>1</v>
      </c>
      <c r="AJ118" s="7">
        <f t="shared" si="15"/>
        <v>0</v>
      </c>
      <c r="AK118" s="7">
        <f t="shared" si="16"/>
        <v>0</v>
      </c>
      <c r="AL118" s="7">
        <f t="shared" si="17"/>
        <v>0</v>
      </c>
      <c r="AM118" s="7">
        <f t="shared" si="18"/>
        <v>0</v>
      </c>
      <c r="AN118" s="7">
        <f t="shared" si="19"/>
        <v>0</v>
      </c>
      <c r="AO118" s="7">
        <f t="shared" si="20"/>
        <v>0</v>
      </c>
      <c r="AP118" s="7">
        <f t="shared" si="21"/>
        <v>0</v>
      </c>
      <c r="AQ118" s="7">
        <f t="shared" si="22"/>
        <v>0</v>
      </c>
      <c r="AR118" s="7">
        <f t="shared" si="23"/>
        <v>0</v>
      </c>
      <c r="AS118" s="7">
        <f t="shared" si="24"/>
        <v>0</v>
      </c>
      <c r="AT118" s="7">
        <f t="shared" si="25"/>
        <v>0</v>
      </c>
      <c r="AU118" s="7">
        <f t="shared" si="26"/>
        <v>0</v>
      </c>
      <c r="AV118" s="7">
        <f t="shared" si="27"/>
        <v>0</v>
      </c>
    </row>
    <row r="119" spans="1:48" s="7" customFormat="1" ht="12.75" customHeight="1">
      <c r="A119" s="38" t="s">
        <v>631</v>
      </c>
      <c r="B119" s="80">
        <v>38945</v>
      </c>
      <c r="C119" s="46" t="s">
        <v>101</v>
      </c>
      <c r="D119" s="47" t="s">
        <v>641</v>
      </c>
      <c r="E119" s="92" t="s">
        <v>672</v>
      </c>
      <c r="F119" s="92" t="s">
        <v>673</v>
      </c>
      <c r="G119" s="48">
        <v>553798</v>
      </c>
      <c r="H119" s="48">
        <v>4923111</v>
      </c>
      <c r="I119" s="47" t="s">
        <v>656</v>
      </c>
      <c r="J119" s="47" t="s">
        <v>920</v>
      </c>
      <c r="K119" s="47" t="s">
        <v>275</v>
      </c>
      <c r="L119" s="41">
        <v>0.1</v>
      </c>
      <c r="M119" s="49">
        <v>0.1</v>
      </c>
      <c r="N119" s="50"/>
      <c r="O119" s="51"/>
      <c r="P119" s="52" t="s">
        <v>46</v>
      </c>
      <c r="Q119" s="53"/>
      <c r="R119" s="134"/>
      <c r="S119" s="54"/>
      <c r="T119" s="131"/>
      <c r="U119" s="173" t="s">
        <v>11</v>
      </c>
      <c r="V119" s="168"/>
      <c r="W119" s="117" t="s">
        <v>747</v>
      </c>
      <c r="X119" s="117" t="s">
        <v>99</v>
      </c>
      <c r="Y119" s="24"/>
      <c r="Z119" s="5"/>
      <c r="AA119" s="5"/>
      <c r="AB119" s="5"/>
      <c r="AC119" s="5"/>
      <c r="AI119" s="7">
        <f t="shared" si="14"/>
        <v>1</v>
      </c>
      <c r="AJ119" s="7">
        <f t="shared" si="15"/>
        <v>0</v>
      </c>
      <c r="AK119" s="7">
        <f t="shared" si="16"/>
        <v>0</v>
      </c>
      <c r="AL119" s="7">
        <f t="shared" si="17"/>
        <v>0</v>
      </c>
      <c r="AM119" s="7">
        <f t="shared" si="18"/>
        <v>0</v>
      </c>
      <c r="AN119" s="7">
        <f t="shared" si="19"/>
        <v>0</v>
      </c>
      <c r="AO119" s="7">
        <f t="shared" si="20"/>
        <v>0</v>
      </c>
      <c r="AP119" s="7">
        <f t="shared" si="21"/>
        <v>0</v>
      </c>
      <c r="AQ119" s="7">
        <f t="shared" si="22"/>
        <v>0</v>
      </c>
      <c r="AR119" s="7">
        <f t="shared" si="23"/>
        <v>0</v>
      </c>
      <c r="AS119" s="7">
        <f t="shared" si="24"/>
        <v>0</v>
      </c>
      <c r="AT119" s="7">
        <f t="shared" si="25"/>
        <v>0</v>
      </c>
      <c r="AU119" s="7">
        <f t="shared" si="26"/>
        <v>0</v>
      </c>
      <c r="AV119" s="7">
        <f t="shared" si="27"/>
        <v>0</v>
      </c>
    </row>
    <row r="120" spans="1:48" s="7" customFormat="1" ht="12.75" customHeight="1">
      <c r="A120" s="38" t="s">
        <v>674</v>
      </c>
      <c r="B120" s="80">
        <v>38946</v>
      </c>
      <c r="C120" s="46" t="s">
        <v>270</v>
      </c>
      <c r="D120" s="47" t="s">
        <v>675</v>
      </c>
      <c r="E120" s="92" t="s">
        <v>697</v>
      </c>
      <c r="F120" s="92" t="s">
        <v>698</v>
      </c>
      <c r="G120" s="48">
        <v>526974</v>
      </c>
      <c r="H120" s="48">
        <v>4729561</v>
      </c>
      <c r="I120" s="47" t="s">
        <v>677</v>
      </c>
      <c r="J120" s="47" t="s">
        <v>106</v>
      </c>
      <c r="K120" s="47" t="s">
        <v>275</v>
      </c>
      <c r="L120" s="41">
        <v>0.75</v>
      </c>
      <c r="M120" s="49">
        <v>0.75</v>
      </c>
      <c r="N120" s="50"/>
      <c r="O120" s="51" t="s">
        <v>46</v>
      </c>
      <c r="P120" s="52"/>
      <c r="Q120" s="53"/>
      <c r="R120" s="134"/>
      <c r="S120" s="54"/>
      <c r="T120" s="131"/>
      <c r="U120" s="173" t="s">
        <v>11</v>
      </c>
      <c r="V120" s="168"/>
      <c r="W120" s="117" t="s">
        <v>748</v>
      </c>
      <c r="X120" s="117" t="s">
        <v>99</v>
      </c>
      <c r="Y120" s="24"/>
      <c r="Z120" s="5"/>
      <c r="AA120" s="5"/>
      <c r="AB120" s="5"/>
      <c r="AC120" s="5"/>
      <c r="AI120" s="7">
        <f t="shared" si="14"/>
        <v>1</v>
      </c>
      <c r="AJ120" s="7">
        <f t="shared" si="15"/>
        <v>0</v>
      </c>
      <c r="AK120" s="7">
        <f t="shared" si="16"/>
        <v>0</v>
      </c>
      <c r="AL120" s="7">
        <f t="shared" si="17"/>
        <v>0</v>
      </c>
      <c r="AM120" s="7">
        <f t="shared" si="18"/>
        <v>0</v>
      </c>
      <c r="AN120" s="7">
        <f t="shared" si="19"/>
        <v>0</v>
      </c>
      <c r="AO120" s="7">
        <f t="shared" si="20"/>
        <v>0</v>
      </c>
      <c r="AP120" s="7">
        <f t="shared" si="21"/>
        <v>0</v>
      </c>
      <c r="AQ120" s="7">
        <f t="shared" si="22"/>
        <v>0</v>
      </c>
      <c r="AR120" s="7">
        <f t="shared" si="23"/>
        <v>0</v>
      </c>
      <c r="AS120" s="7">
        <f t="shared" si="24"/>
        <v>0</v>
      </c>
      <c r="AT120" s="7">
        <f t="shared" si="25"/>
        <v>0</v>
      </c>
      <c r="AU120" s="7">
        <f t="shared" si="26"/>
        <v>0</v>
      </c>
      <c r="AV120" s="7">
        <f t="shared" si="27"/>
        <v>0</v>
      </c>
    </row>
    <row r="121" spans="1:48" s="7" customFormat="1" ht="12.75" customHeight="1">
      <c r="A121" s="38" t="s">
        <v>676</v>
      </c>
      <c r="B121" s="80">
        <v>38946</v>
      </c>
      <c r="C121" s="46" t="s">
        <v>101</v>
      </c>
      <c r="D121" s="47" t="s">
        <v>679</v>
      </c>
      <c r="E121" s="92" t="s">
        <v>707</v>
      </c>
      <c r="F121" s="92" t="s">
        <v>708</v>
      </c>
      <c r="G121" s="48">
        <v>530569</v>
      </c>
      <c r="H121" s="48">
        <v>4854051</v>
      </c>
      <c r="I121" s="47" t="s">
        <v>678</v>
      </c>
      <c r="J121" s="47" t="s">
        <v>660</v>
      </c>
      <c r="K121" s="47" t="s">
        <v>90</v>
      </c>
      <c r="L121" s="41">
        <v>0.25</v>
      </c>
      <c r="M121" s="49">
        <v>0.25</v>
      </c>
      <c r="N121" s="50"/>
      <c r="O121" s="51"/>
      <c r="P121" s="52"/>
      <c r="Q121" s="53"/>
      <c r="R121" s="134"/>
      <c r="S121" s="54"/>
      <c r="T121" s="131"/>
      <c r="U121" s="173" t="s">
        <v>11</v>
      </c>
      <c r="V121" s="168"/>
      <c r="W121" s="117" t="s">
        <v>749</v>
      </c>
      <c r="X121" s="117" t="s">
        <v>99</v>
      </c>
      <c r="Y121" s="24"/>
      <c r="Z121" s="5"/>
      <c r="AA121" s="5"/>
      <c r="AB121" s="5"/>
      <c r="AC121" s="5"/>
      <c r="AI121" s="7">
        <f t="shared" si="14"/>
        <v>0</v>
      </c>
      <c r="AJ121" s="7">
        <f t="shared" si="15"/>
        <v>1</v>
      </c>
      <c r="AK121" s="7">
        <f t="shared" si="16"/>
        <v>0</v>
      </c>
      <c r="AL121" s="7">
        <f t="shared" si="17"/>
        <v>0</v>
      </c>
      <c r="AM121" s="7">
        <f t="shared" si="18"/>
        <v>0</v>
      </c>
      <c r="AN121" s="7">
        <f t="shared" si="19"/>
        <v>0</v>
      </c>
      <c r="AO121" s="7">
        <f t="shared" si="20"/>
        <v>0</v>
      </c>
      <c r="AP121" s="7">
        <f t="shared" si="21"/>
        <v>0</v>
      </c>
      <c r="AQ121" s="7">
        <f t="shared" si="22"/>
        <v>0</v>
      </c>
      <c r="AR121" s="7">
        <f t="shared" si="23"/>
        <v>0</v>
      </c>
      <c r="AS121" s="7">
        <f t="shared" si="24"/>
        <v>0</v>
      </c>
      <c r="AT121" s="7">
        <f t="shared" si="25"/>
        <v>0</v>
      </c>
      <c r="AU121" s="7">
        <f t="shared" si="26"/>
        <v>0</v>
      </c>
      <c r="AV121" s="7">
        <f t="shared" si="27"/>
        <v>0</v>
      </c>
    </row>
    <row r="122" spans="1:48" s="7" customFormat="1" ht="12.75" customHeight="1">
      <c r="A122" s="38" t="s">
        <v>705</v>
      </c>
      <c r="B122" s="80">
        <v>38947</v>
      </c>
      <c r="C122" s="46" t="s">
        <v>101</v>
      </c>
      <c r="D122" s="47" t="s">
        <v>706</v>
      </c>
      <c r="E122" s="92" t="s">
        <v>699</v>
      </c>
      <c r="F122" s="92" t="s">
        <v>700</v>
      </c>
      <c r="G122" s="48">
        <v>600087</v>
      </c>
      <c r="H122" s="48">
        <v>4781464</v>
      </c>
      <c r="I122" s="47" t="s">
        <v>704</v>
      </c>
      <c r="J122" s="47" t="s">
        <v>701</v>
      </c>
      <c r="K122" s="47" t="s">
        <v>90</v>
      </c>
      <c r="L122" s="41">
        <v>0.25</v>
      </c>
      <c r="M122" s="49"/>
      <c r="N122" s="50"/>
      <c r="O122" s="51"/>
      <c r="P122" s="52">
        <v>0.25</v>
      </c>
      <c r="Q122" s="53"/>
      <c r="R122" s="134"/>
      <c r="S122" s="54"/>
      <c r="T122" s="131"/>
      <c r="U122" s="173" t="s">
        <v>97</v>
      </c>
      <c r="V122" s="168"/>
      <c r="W122" s="117" t="s">
        <v>750</v>
      </c>
      <c r="X122" s="117" t="s">
        <v>99</v>
      </c>
      <c r="Y122" s="24"/>
      <c r="Z122" s="5"/>
      <c r="AA122" s="5"/>
      <c r="AB122" s="5"/>
      <c r="AC122" s="5"/>
      <c r="AI122" s="7">
        <f t="shared" si="14"/>
        <v>0</v>
      </c>
      <c r="AJ122" s="7">
        <f t="shared" si="15"/>
        <v>0</v>
      </c>
      <c r="AK122" s="7">
        <f t="shared" si="16"/>
        <v>0</v>
      </c>
      <c r="AL122" s="7">
        <f t="shared" si="17"/>
        <v>0</v>
      </c>
      <c r="AM122" s="7">
        <f t="shared" si="18"/>
        <v>0</v>
      </c>
      <c r="AN122" s="7">
        <f t="shared" si="19"/>
        <v>0</v>
      </c>
      <c r="AO122" s="7">
        <f t="shared" si="20"/>
        <v>0</v>
      </c>
      <c r="AP122" s="7">
        <f t="shared" si="21"/>
        <v>1</v>
      </c>
      <c r="AQ122" s="7">
        <f t="shared" si="22"/>
        <v>0</v>
      </c>
      <c r="AR122" s="7">
        <f t="shared" si="23"/>
        <v>0</v>
      </c>
      <c r="AS122" s="7">
        <f t="shared" si="24"/>
        <v>0</v>
      </c>
      <c r="AT122" s="7">
        <f t="shared" si="25"/>
        <v>0</v>
      </c>
      <c r="AU122" s="7">
        <f t="shared" si="26"/>
        <v>0</v>
      </c>
      <c r="AV122" s="7">
        <f t="shared" si="27"/>
        <v>0</v>
      </c>
    </row>
    <row r="123" spans="1:48" s="7" customFormat="1" ht="12.75" customHeight="1">
      <c r="A123" s="38" t="s">
        <v>709</v>
      </c>
      <c r="B123" s="80">
        <v>38948</v>
      </c>
      <c r="C123" s="46" t="s">
        <v>101</v>
      </c>
      <c r="D123" s="47" t="s">
        <v>710</v>
      </c>
      <c r="E123" s="92" t="s">
        <v>711</v>
      </c>
      <c r="F123" s="92" t="s">
        <v>712</v>
      </c>
      <c r="G123" s="48">
        <v>553337</v>
      </c>
      <c r="H123" s="48">
        <v>4914015</v>
      </c>
      <c r="I123" s="47" t="s">
        <v>713</v>
      </c>
      <c r="J123" s="47" t="s">
        <v>714</v>
      </c>
      <c r="K123" s="47" t="s">
        <v>275</v>
      </c>
      <c r="L123" s="41">
        <v>0.1</v>
      </c>
      <c r="M123" s="49">
        <v>0.1</v>
      </c>
      <c r="N123" s="50"/>
      <c r="O123" s="51"/>
      <c r="P123" s="52"/>
      <c r="Q123" s="53"/>
      <c r="R123" s="134"/>
      <c r="S123" s="54"/>
      <c r="T123" s="131"/>
      <c r="U123" s="173" t="s">
        <v>11</v>
      </c>
      <c r="V123" s="168"/>
      <c r="W123" s="117" t="s">
        <v>751</v>
      </c>
      <c r="X123" s="117" t="s">
        <v>99</v>
      </c>
      <c r="Y123" s="24"/>
      <c r="Z123" s="5"/>
      <c r="AA123" s="5"/>
      <c r="AB123" s="5"/>
      <c r="AC123" s="5"/>
      <c r="AI123" s="7">
        <f t="shared" si="14"/>
        <v>1</v>
      </c>
      <c r="AJ123" s="7">
        <f t="shared" si="15"/>
        <v>0</v>
      </c>
      <c r="AK123" s="7">
        <f t="shared" si="16"/>
        <v>0</v>
      </c>
      <c r="AL123" s="7">
        <f t="shared" si="17"/>
        <v>0</v>
      </c>
      <c r="AM123" s="7">
        <f t="shared" si="18"/>
        <v>0</v>
      </c>
      <c r="AN123" s="7">
        <f t="shared" si="19"/>
        <v>0</v>
      </c>
      <c r="AO123" s="7">
        <f t="shared" si="20"/>
        <v>0</v>
      </c>
      <c r="AP123" s="7">
        <f t="shared" si="21"/>
        <v>0</v>
      </c>
      <c r="AQ123" s="7">
        <f t="shared" si="22"/>
        <v>0</v>
      </c>
      <c r="AR123" s="7">
        <f t="shared" si="23"/>
        <v>0</v>
      </c>
      <c r="AS123" s="7">
        <f t="shared" si="24"/>
        <v>0</v>
      </c>
      <c r="AT123" s="7">
        <f t="shared" si="25"/>
        <v>0</v>
      </c>
      <c r="AU123" s="7">
        <f t="shared" si="26"/>
        <v>0</v>
      </c>
      <c r="AV123" s="7">
        <f t="shared" si="27"/>
        <v>0</v>
      </c>
    </row>
    <row r="124" spans="1:48" s="7" customFormat="1" ht="12.75" customHeight="1">
      <c r="A124" s="38" t="s">
        <v>715</v>
      </c>
      <c r="B124" s="80">
        <v>38950</v>
      </c>
      <c r="C124" s="46" t="s">
        <v>101</v>
      </c>
      <c r="D124" s="47" t="s">
        <v>716</v>
      </c>
      <c r="E124" s="92" t="s">
        <v>717</v>
      </c>
      <c r="F124" s="92" t="s">
        <v>718</v>
      </c>
      <c r="G124" s="48">
        <v>624870</v>
      </c>
      <c r="H124" s="48">
        <v>4786401</v>
      </c>
      <c r="I124" s="47" t="s">
        <v>719</v>
      </c>
      <c r="J124" s="47" t="s">
        <v>214</v>
      </c>
      <c r="K124" s="47" t="s">
        <v>275</v>
      </c>
      <c r="L124" s="41">
        <v>0.5</v>
      </c>
      <c r="M124" s="49">
        <v>0.5</v>
      </c>
      <c r="N124" s="50"/>
      <c r="O124" s="51"/>
      <c r="P124" s="52"/>
      <c r="Q124" s="53"/>
      <c r="R124" s="134"/>
      <c r="S124" s="54"/>
      <c r="T124" s="131"/>
      <c r="U124" s="173" t="s">
        <v>11</v>
      </c>
      <c r="V124" s="168"/>
      <c r="W124" s="117" t="s">
        <v>752</v>
      </c>
      <c r="X124" s="117" t="s">
        <v>99</v>
      </c>
      <c r="Y124" s="24"/>
      <c r="Z124" s="5"/>
      <c r="AA124" s="5"/>
      <c r="AB124" s="5"/>
      <c r="AC124" s="5"/>
      <c r="AI124" s="7">
        <f t="shared" si="14"/>
        <v>1</v>
      </c>
      <c r="AJ124" s="7">
        <f t="shared" si="15"/>
        <v>0</v>
      </c>
      <c r="AK124" s="7">
        <f t="shared" si="16"/>
        <v>0</v>
      </c>
      <c r="AL124" s="7">
        <f t="shared" si="17"/>
        <v>0</v>
      </c>
      <c r="AM124" s="7">
        <f t="shared" si="18"/>
        <v>0</v>
      </c>
      <c r="AN124" s="7">
        <f t="shared" si="19"/>
        <v>0</v>
      </c>
      <c r="AO124" s="7">
        <f t="shared" si="20"/>
        <v>0</v>
      </c>
      <c r="AP124" s="7">
        <f t="shared" si="21"/>
        <v>0</v>
      </c>
      <c r="AQ124" s="7">
        <f t="shared" si="22"/>
        <v>0</v>
      </c>
      <c r="AR124" s="7">
        <f t="shared" si="23"/>
        <v>0</v>
      </c>
      <c r="AS124" s="7">
        <f t="shared" si="24"/>
        <v>0</v>
      </c>
      <c r="AT124" s="7">
        <f t="shared" si="25"/>
        <v>0</v>
      </c>
      <c r="AU124" s="7">
        <f t="shared" si="26"/>
        <v>0</v>
      </c>
      <c r="AV124" s="7">
        <f t="shared" si="27"/>
        <v>0</v>
      </c>
    </row>
    <row r="125" spans="1:48" s="7" customFormat="1" ht="12.75" customHeight="1">
      <c r="A125" s="38" t="s">
        <v>720</v>
      </c>
      <c r="B125" s="80">
        <v>38950</v>
      </c>
      <c r="C125" s="46" t="s">
        <v>270</v>
      </c>
      <c r="D125" s="47" t="s">
        <v>721</v>
      </c>
      <c r="E125" s="92" t="s">
        <v>722</v>
      </c>
      <c r="F125" s="92" t="s">
        <v>723</v>
      </c>
      <c r="G125" s="48">
        <v>508387</v>
      </c>
      <c r="H125" s="48">
        <v>4767453</v>
      </c>
      <c r="I125" s="47" t="s">
        <v>724</v>
      </c>
      <c r="J125" s="47" t="s">
        <v>232</v>
      </c>
      <c r="K125" s="47" t="s">
        <v>275</v>
      </c>
      <c r="L125" s="41">
        <v>6074</v>
      </c>
      <c r="M125" s="49">
        <v>2348</v>
      </c>
      <c r="N125" s="50"/>
      <c r="O125" s="51">
        <v>1503</v>
      </c>
      <c r="P125" s="52">
        <v>2223</v>
      </c>
      <c r="Q125" s="53"/>
      <c r="R125" s="134"/>
      <c r="S125" s="54"/>
      <c r="T125" s="131"/>
      <c r="U125" s="173" t="s">
        <v>11</v>
      </c>
      <c r="V125" s="168"/>
      <c r="W125" s="117" t="s">
        <v>753</v>
      </c>
      <c r="X125" s="117" t="s">
        <v>99</v>
      </c>
      <c r="Y125" s="24"/>
      <c r="Z125" s="5"/>
      <c r="AA125" s="5"/>
      <c r="AB125" s="5"/>
      <c r="AC125" s="5"/>
      <c r="AI125" s="7">
        <f t="shared" si="14"/>
        <v>1</v>
      </c>
      <c r="AJ125" s="7">
        <f t="shared" si="15"/>
        <v>0</v>
      </c>
      <c r="AK125" s="7">
        <f t="shared" si="16"/>
        <v>0</v>
      </c>
      <c r="AL125" s="7">
        <f t="shared" si="17"/>
        <v>0</v>
      </c>
      <c r="AM125" s="7">
        <f t="shared" si="18"/>
        <v>0</v>
      </c>
      <c r="AN125" s="7">
        <f t="shared" si="19"/>
        <v>0</v>
      </c>
      <c r="AO125" s="7">
        <f t="shared" si="20"/>
        <v>0</v>
      </c>
      <c r="AP125" s="7">
        <f t="shared" si="21"/>
        <v>0</v>
      </c>
      <c r="AQ125" s="7">
        <f t="shared" si="22"/>
        <v>0</v>
      </c>
      <c r="AR125" s="7">
        <f t="shared" si="23"/>
        <v>0</v>
      </c>
      <c r="AS125" s="7">
        <f t="shared" si="24"/>
        <v>0</v>
      </c>
      <c r="AT125" s="7">
        <f t="shared" si="25"/>
        <v>0</v>
      </c>
      <c r="AU125" s="7">
        <f t="shared" si="26"/>
        <v>0</v>
      </c>
      <c r="AV125" s="7">
        <f t="shared" si="27"/>
        <v>0</v>
      </c>
    </row>
    <row r="126" spans="1:48" s="7" customFormat="1" ht="12.75" customHeight="1">
      <c r="A126" s="38" t="s">
        <v>725</v>
      </c>
      <c r="B126" s="80">
        <v>38950</v>
      </c>
      <c r="C126" s="46" t="s">
        <v>101</v>
      </c>
      <c r="D126" s="47" t="s">
        <v>726</v>
      </c>
      <c r="E126" s="92" t="s">
        <v>727</v>
      </c>
      <c r="F126" s="92" t="s">
        <v>728</v>
      </c>
      <c r="G126" s="48">
        <v>542058</v>
      </c>
      <c r="H126" s="48">
        <v>4898654</v>
      </c>
      <c r="I126" s="47" t="s">
        <v>729</v>
      </c>
      <c r="J126" s="47" t="s">
        <v>730</v>
      </c>
      <c r="K126" s="47" t="s">
        <v>275</v>
      </c>
      <c r="L126" s="41">
        <v>10610</v>
      </c>
      <c r="M126" s="49">
        <v>6547</v>
      </c>
      <c r="N126" s="50"/>
      <c r="O126" s="51">
        <v>341</v>
      </c>
      <c r="P126" s="52">
        <v>3722</v>
      </c>
      <c r="Q126" s="53"/>
      <c r="R126" s="134"/>
      <c r="S126" s="54"/>
      <c r="T126" s="131"/>
      <c r="U126" s="173" t="s">
        <v>11</v>
      </c>
      <c r="V126" s="168"/>
      <c r="W126" s="117" t="s">
        <v>754</v>
      </c>
      <c r="X126" s="117" t="s">
        <v>99</v>
      </c>
      <c r="Y126" s="24"/>
      <c r="Z126" s="5"/>
      <c r="AA126" s="5"/>
      <c r="AB126" s="5"/>
      <c r="AC126" s="5"/>
      <c r="AI126" s="7">
        <f t="shared" si="14"/>
        <v>1</v>
      </c>
      <c r="AJ126" s="7">
        <f t="shared" si="15"/>
        <v>0</v>
      </c>
      <c r="AK126" s="7">
        <f t="shared" si="16"/>
        <v>0</v>
      </c>
      <c r="AL126" s="7">
        <f t="shared" si="17"/>
        <v>0</v>
      </c>
      <c r="AM126" s="7">
        <f t="shared" si="18"/>
        <v>0</v>
      </c>
      <c r="AN126" s="7">
        <f t="shared" si="19"/>
        <v>0</v>
      </c>
      <c r="AO126" s="7">
        <f t="shared" si="20"/>
        <v>0</v>
      </c>
      <c r="AP126" s="7">
        <f t="shared" si="21"/>
        <v>0</v>
      </c>
      <c r="AQ126" s="7">
        <f t="shared" si="22"/>
        <v>0</v>
      </c>
      <c r="AR126" s="7">
        <f t="shared" si="23"/>
        <v>0</v>
      </c>
      <c r="AS126" s="7">
        <f t="shared" si="24"/>
        <v>0</v>
      </c>
      <c r="AT126" s="7">
        <f t="shared" si="25"/>
        <v>0</v>
      </c>
      <c r="AU126" s="7">
        <f t="shared" si="26"/>
        <v>0</v>
      </c>
      <c r="AV126" s="7">
        <f t="shared" si="27"/>
        <v>0</v>
      </c>
    </row>
    <row r="127" spans="1:48" s="7" customFormat="1" ht="12.75" customHeight="1">
      <c r="A127" s="216" t="s">
        <v>78</v>
      </c>
      <c r="B127" s="217">
        <v>38953</v>
      </c>
      <c r="C127" s="218" t="s">
        <v>46</v>
      </c>
      <c r="D127" s="219" t="s">
        <v>731</v>
      </c>
      <c r="E127" s="220"/>
      <c r="F127" s="220"/>
      <c r="G127" s="221"/>
      <c r="H127" s="221"/>
      <c r="I127" s="219" t="s">
        <v>732</v>
      </c>
      <c r="J127" s="219"/>
      <c r="K127" s="219" t="s">
        <v>496</v>
      </c>
      <c r="L127" s="223"/>
      <c r="M127" s="223"/>
      <c r="N127" s="223"/>
      <c r="O127" s="223"/>
      <c r="P127" s="223"/>
      <c r="Q127" s="223"/>
      <c r="R127" s="223"/>
      <c r="S127" s="224"/>
      <c r="T127" s="131"/>
      <c r="U127" s="131"/>
      <c r="V127" s="225"/>
      <c r="W127" s="219"/>
      <c r="X127" s="219"/>
      <c r="Y127" s="24"/>
      <c r="Z127" s="5"/>
      <c r="AA127" s="5"/>
      <c r="AB127" s="5"/>
      <c r="AC127" s="5"/>
      <c r="AI127" s="7">
        <f t="shared" si="14"/>
        <v>0</v>
      </c>
      <c r="AJ127" s="7">
        <f t="shared" si="15"/>
        <v>0</v>
      </c>
      <c r="AK127" s="7">
        <f t="shared" si="16"/>
        <v>0</v>
      </c>
      <c r="AL127" s="7">
        <f t="shared" si="17"/>
        <v>0</v>
      </c>
      <c r="AM127" s="7">
        <f t="shared" si="18"/>
        <v>0</v>
      </c>
      <c r="AN127" s="7">
        <f t="shared" si="19"/>
        <v>0</v>
      </c>
      <c r="AO127" s="7">
        <f t="shared" si="20"/>
        <v>0</v>
      </c>
      <c r="AP127" s="7">
        <f t="shared" si="21"/>
        <v>0</v>
      </c>
      <c r="AQ127" s="7">
        <f t="shared" si="22"/>
        <v>0</v>
      </c>
      <c r="AR127" s="7">
        <f t="shared" si="23"/>
        <v>0</v>
      </c>
      <c r="AS127" s="7">
        <f t="shared" si="24"/>
        <v>0</v>
      </c>
      <c r="AT127" s="7">
        <f t="shared" si="25"/>
        <v>0</v>
      </c>
      <c r="AU127" s="7">
        <f t="shared" si="26"/>
        <v>0</v>
      </c>
      <c r="AV127" s="7">
        <f t="shared" si="27"/>
        <v>0</v>
      </c>
    </row>
    <row r="128" spans="1:48" s="7" customFormat="1" ht="12.75" customHeight="1">
      <c r="A128" s="216" t="s">
        <v>78</v>
      </c>
      <c r="B128" s="217">
        <v>38954</v>
      </c>
      <c r="C128" s="218" t="s">
        <v>46</v>
      </c>
      <c r="D128" s="219" t="s">
        <v>733</v>
      </c>
      <c r="E128" s="220"/>
      <c r="F128" s="220"/>
      <c r="G128" s="221"/>
      <c r="H128" s="221"/>
      <c r="I128" s="219" t="s">
        <v>734</v>
      </c>
      <c r="J128" s="219"/>
      <c r="K128" s="219" t="s">
        <v>496</v>
      </c>
      <c r="L128" s="223"/>
      <c r="M128" s="223"/>
      <c r="N128" s="223"/>
      <c r="O128" s="223"/>
      <c r="P128" s="223"/>
      <c r="Q128" s="223"/>
      <c r="R128" s="223"/>
      <c r="S128" s="224"/>
      <c r="T128" s="131"/>
      <c r="U128" s="131"/>
      <c r="V128" s="225"/>
      <c r="W128" s="219"/>
      <c r="X128" s="219"/>
      <c r="Y128" s="24"/>
      <c r="Z128" s="5"/>
      <c r="AA128" s="5"/>
      <c r="AB128" s="5"/>
      <c r="AC128" s="5"/>
      <c r="AI128" s="7">
        <f t="shared" si="14"/>
        <v>0</v>
      </c>
      <c r="AJ128" s="7">
        <f t="shared" si="15"/>
        <v>0</v>
      </c>
      <c r="AK128" s="7">
        <f t="shared" si="16"/>
        <v>0</v>
      </c>
      <c r="AL128" s="7">
        <f t="shared" si="17"/>
        <v>0</v>
      </c>
      <c r="AM128" s="7">
        <f t="shared" si="18"/>
        <v>0</v>
      </c>
      <c r="AN128" s="7">
        <f t="shared" si="19"/>
        <v>0</v>
      </c>
      <c r="AO128" s="7">
        <f t="shared" si="20"/>
        <v>0</v>
      </c>
      <c r="AP128" s="7">
        <f t="shared" si="21"/>
        <v>0</v>
      </c>
      <c r="AQ128" s="7">
        <f t="shared" si="22"/>
        <v>0</v>
      </c>
      <c r="AR128" s="7">
        <f t="shared" si="23"/>
        <v>0</v>
      </c>
      <c r="AS128" s="7">
        <f t="shared" si="24"/>
        <v>0</v>
      </c>
      <c r="AT128" s="7">
        <f t="shared" si="25"/>
        <v>0</v>
      </c>
      <c r="AU128" s="7">
        <f t="shared" si="26"/>
        <v>0</v>
      </c>
      <c r="AV128" s="7">
        <f t="shared" si="27"/>
        <v>0</v>
      </c>
    </row>
    <row r="129" spans="1:48" s="7" customFormat="1" ht="12.75" customHeight="1">
      <c r="A129" s="38" t="s">
        <v>755</v>
      </c>
      <c r="B129" s="80">
        <v>38956</v>
      </c>
      <c r="C129" s="46" t="s">
        <v>101</v>
      </c>
      <c r="D129" s="47" t="s">
        <v>756</v>
      </c>
      <c r="E129" s="92" t="s">
        <v>760</v>
      </c>
      <c r="F129" s="92" t="s">
        <v>761</v>
      </c>
      <c r="G129" s="48">
        <v>571032</v>
      </c>
      <c r="H129" s="48">
        <v>4831068</v>
      </c>
      <c r="I129" s="47" t="s">
        <v>757</v>
      </c>
      <c r="J129" s="47" t="s">
        <v>758</v>
      </c>
      <c r="K129" s="47" t="s">
        <v>90</v>
      </c>
      <c r="L129" s="41">
        <v>0.1</v>
      </c>
      <c r="M129" s="49"/>
      <c r="N129" s="50"/>
      <c r="O129" s="51">
        <v>0.1</v>
      </c>
      <c r="P129" s="52"/>
      <c r="Q129" s="53"/>
      <c r="R129" s="134"/>
      <c r="S129" s="54"/>
      <c r="T129" s="131"/>
      <c r="U129" s="173" t="s">
        <v>254</v>
      </c>
      <c r="V129" s="168"/>
      <c r="W129" s="117" t="s">
        <v>759</v>
      </c>
      <c r="X129" s="117" t="s">
        <v>99</v>
      </c>
      <c r="Y129" s="24"/>
      <c r="Z129" s="5"/>
      <c r="AA129" s="5"/>
      <c r="AB129" s="5"/>
      <c r="AC129" s="5"/>
      <c r="AI129" s="7">
        <f t="shared" si="14"/>
        <v>0</v>
      </c>
      <c r="AJ129" s="7">
        <f t="shared" si="15"/>
        <v>0</v>
      </c>
      <c r="AK129" s="7">
        <f t="shared" si="16"/>
        <v>0</v>
      </c>
      <c r="AL129" s="7">
        <f t="shared" si="17"/>
        <v>0</v>
      </c>
      <c r="AM129" s="7">
        <f t="shared" si="18"/>
        <v>0</v>
      </c>
      <c r="AN129" s="7">
        <f t="shared" si="19"/>
        <v>1</v>
      </c>
      <c r="AO129" s="7">
        <f t="shared" si="20"/>
        <v>0</v>
      </c>
      <c r="AP129" s="7">
        <f t="shared" si="21"/>
        <v>0</v>
      </c>
      <c r="AQ129" s="7">
        <f t="shared" si="22"/>
        <v>0</v>
      </c>
      <c r="AR129" s="7">
        <f t="shared" si="23"/>
        <v>0</v>
      </c>
      <c r="AS129" s="7">
        <f t="shared" si="24"/>
        <v>0</v>
      </c>
      <c r="AT129" s="7">
        <f t="shared" si="25"/>
        <v>0</v>
      </c>
      <c r="AU129" s="7">
        <f t="shared" si="26"/>
        <v>0</v>
      </c>
      <c r="AV129" s="7">
        <f t="shared" si="27"/>
        <v>0</v>
      </c>
    </row>
    <row r="130" spans="1:48" s="7" customFormat="1" ht="12.75" customHeight="1">
      <c r="A130" s="38" t="s">
        <v>762</v>
      </c>
      <c r="B130" s="80">
        <v>38962</v>
      </c>
      <c r="C130" s="46" t="s">
        <v>149</v>
      </c>
      <c r="D130" s="47" t="s">
        <v>763</v>
      </c>
      <c r="E130" s="92" t="s">
        <v>766</v>
      </c>
      <c r="F130" s="92" t="s">
        <v>767</v>
      </c>
      <c r="G130" s="48">
        <v>613254</v>
      </c>
      <c r="H130" s="48">
        <v>4753191</v>
      </c>
      <c r="I130" s="47" t="s">
        <v>764</v>
      </c>
      <c r="J130" s="47" t="s">
        <v>146</v>
      </c>
      <c r="K130" s="47" t="s">
        <v>90</v>
      </c>
      <c r="L130" s="41">
        <v>8</v>
      </c>
      <c r="M130" s="49">
        <v>8</v>
      </c>
      <c r="N130" s="50"/>
      <c r="O130" s="51"/>
      <c r="P130" s="52"/>
      <c r="Q130" s="53"/>
      <c r="R130" s="134"/>
      <c r="S130" s="54"/>
      <c r="T130" s="131"/>
      <c r="U130" s="173" t="s">
        <v>11</v>
      </c>
      <c r="V130" s="168"/>
      <c r="W130" s="117" t="s">
        <v>765</v>
      </c>
      <c r="X130" s="117" t="s">
        <v>159</v>
      </c>
      <c r="Y130" s="24"/>
      <c r="Z130" s="5"/>
      <c r="AA130" s="5"/>
      <c r="AB130" s="5"/>
      <c r="AC130" s="5"/>
      <c r="AI130" s="7">
        <f t="shared" si="14"/>
        <v>0</v>
      </c>
      <c r="AJ130" s="7">
        <f t="shared" si="15"/>
        <v>1</v>
      </c>
      <c r="AK130" s="7">
        <f t="shared" si="16"/>
        <v>0</v>
      </c>
      <c r="AL130" s="7">
        <f t="shared" si="17"/>
        <v>0</v>
      </c>
      <c r="AM130" s="7">
        <f t="shared" si="18"/>
        <v>0</v>
      </c>
      <c r="AN130" s="7">
        <f t="shared" si="19"/>
        <v>0</v>
      </c>
      <c r="AO130" s="7">
        <f t="shared" si="20"/>
        <v>0</v>
      </c>
      <c r="AP130" s="7">
        <f t="shared" si="21"/>
        <v>0</v>
      </c>
      <c r="AQ130" s="7">
        <f t="shared" si="22"/>
        <v>0</v>
      </c>
      <c r="AR130" s="7">
        <f t="shared" si="23"/>
        <v>0</v>
      </c>
      <c r="AS130" s="7">
        <f t="shared" si="24"/>
        <v>0</v>
      </c>
      <c r="AT130" s="7">
        <f t="shared" si="25"/>
        <v>0</v>
      </c>
      <c r="AU130" s="7">
        <f t="shared" si="26"/>
        <v>0</v>
      </c>
      <c r="AV130" s="7">
        <f t="shared" si="27"/>
        <v>0</v>
      </c>
    </row>
    <row r="131" spans="1:48" s="7" customFormat="1" ht="12.75" customHeight="1">
      <c r="A131" s="38" t="s">
        <v>768</v>
      </c>
      <c r="B131" s="80">
        <v>38962</v>
      </c>
      <c r="C131" s="46" t="s">
        <v>101</v>
      </c>
      <c r="D131" s="47" t="s">
        <v>590</v>
      </c>
      <c r="E131" s="92" t="s">
        <v>771</v>
      </c>
      <c r="F131" s="92" t="s">
        <v>772</v>
      </c>
      <c r="G131" s="48">
        <v>581526</v>
      </c>
      <c r="H131" s="48">
        <v>4803771</v>
      </c>
      <c r="I131" s="47" t="s">
        <v>769</v>
      </c>
      <c r="J131" s="47" t="s">
        <v>106</v>
      </c>
      <c r="K131" s="47" t="s">
        <v>90</v>
      </c>
      <c r="L131" s="41">
        <v>1</v>
      </c>
      <c r="M131" s="49"/>
      <c r="N131" s="50"/>
      <c r="O131" s="51"/>
      <c r="P131" s="52">
        <v>1</v>
      </c>
      <c r="Q131" s="53"/>
      <c r="R131" s="134"/>
      <c r="S131" s="54"/>
      <c r="T131" s="131"/>
      <c r="U131" s="173" t="s">
        <v>97</v>
      </c>
      <c r="V131" s="168"/>
      <c r="W131" s="117" t="s">
        <v>770</v>
      </c>
      <c r="X131" s="117" t="s">
        <v>99</v>
      </c>
      <c r="Y131" s="24"/>
      <c r="Z131" s="5"/>
      <c r="AA131" s="5"/>
      <c r="AB131" s="5"/>
      <c r="AC131" s="5"/>
      <c r="AI131" s="7">
        <f t="shared" si="14"/>
        <v>0</v>
      </c>
      <c r="AJ131" s="7">
        <f t="shared" si="15"/>
        <v>0</v>
      </c>
      <c r="AK131" s="7">
        <f t="shared" si="16"/>
        <v>0</v>
      </c>
      <c r="AL131" s="7">
        <f t="shared" si="17"/>
        <v>0</v>
      </c>
      <c r="AM131" s="7">
        <f t="shared" si="18"/>
        <v>0</v>
      </c>
      <c r="AN131" s="7">
        <f t="shared" si="19"/>
        <v>0</v>
      </c>
      <c r="AO131" s="7">
        <f t="shared" si="20"/>
        <v>0</v>
      </c>
      <c r="AP131" s="7">
        <f t="shared" si="21"/>
        <v>1</v>
      </c>
      <c r="AQ131" s="7">
        <f t="shared" si="22"/>
        <v>0</v>
      </c>
      <c r="AR131" s="7">
        <f t="shared" si="23"/>
        <v>0</v>
      </c>
      <c r="AS131" s="7">
        <f t="shared" si="24"/>
        <v>0</v>
      </c>
      <c r="AT131" s="7">
        <f t="shared" si="25"/>
        <v>0</v>
      </c>
      <c r="AU131" s="7">
        <f t="shared" si="26"/>
        <v>0</v>
      </c>
      <c r="AV131" s="7">
        <f t="shared" si="27"/>
        <v>0</v>
      </c>
    </row>
    <row r="132" spans="1:48" s="7" customFormat="1" ht="12.75" customHeight="1">
      <c r="A132" s="38" t="s">
        <v>773</v>
      </c>
      <c r="B132" s="80">
        <v>38963</v>
      </c>
      <c r="C132" s="46" t="s">
        <v>101</v>
      </c>
      <c r="D132" s="47" t="s">
        <v>774</v>
      </c>
      <c r="E132" s="92" t="s">
        <v>778</v>
      </c>
      <c r="F132" s="92" t="s">
        <v>779</v>
      </c>
      <c r="G132" s="48">
        <v>569431</v>
      </c>
      <c r="H132" s="48">
        <v>4809739</v>
      </c>
      <c r="I132" s="47" t="s">
        <v>775</v>
      </c>
      <c r="J132" s="47" t="s">
        <v>776</v>
      </c>
      <c r="K132" s="47" t="s">
        <v>90</v>
      </c>
      <c r="L132" s="41">
        <v>198</v>
      </c>
      <c r="M132" s="49">
        <v>198</v>
      </c>
      <c r="N132" s="50"/>
      <c r="O132" s="51"/>
      <c r="P132" s="52"/>
      <c r="Q132" s="53"/>
      <c r="R132" s="134"/>
      <c r="S132" s="54"/>
      <c r="T132" s="131"/>
      <c r="U132" s="173" t="s">
        <v>11</v>
      </c>
      <c r="V132" s="168"/>
      <c r="W132" s="117" t="s">
        <v>777</v>
      </c>
      <c r="X132" s="117" t="s">
        <v>99</v>
      </c>
      <c r="Y132" s="24"/>
      <c r="Z132" s="5"/>
      <c r="AA132" s="5"/>
      <c r="AB132" s="5"/>
      <c r="AC132" s="5"/>
      <c r="AI132" s="7">
        <f t="shared" si="14"/>
        <v>0</v>
      </c>
      <c r="AJ132" s="7">
        <f t="shared" si="15"/>
        <v>1</v>
      </c>
      <c r="AK132" s="7">
        <f t="shared" si="16"/>
        <v>0</v>
      </c>
      <c r="AL132" s="7">
        <f t="shared" si="17"/>
        <v>0</v>
      </c>
      <c r="AM132" s="7">
        <f t="shared" si="18"/>
        <v>0</v>
      </c>
      <c r="AN132" s="7">
        <f t="shared" si="19"/>
        <v>0</v>
      </c>
      <c r="AO132" s="7">
        <f t="shared" si="20"/>
        <v>0</v>
      </c>
      <c r="AP132" s="7">
        <f t="shared" si="21"/>
        <v>0</v>
      </c>
      <c r="AQ132" s="7">
        <f t="shared" si="22"/>
        <v>0</v>
      </c>
      <c r="AR132" s="7">
        <f t="shared" si="23"/>
        <v>0</v>
      </c>
      <c r="AS132" s="7">
        <f t="shared" si="24"/>
        <v>0</v>
      </c>
      <c r="AT132" s="7">
        <f t="shared" si="25"/>
        <v>0</v>
      </c>
      <c r="AU132" s="7">
        <f t="shared" si="26"/>
        <v>0</v>
      </c>
      <c r="AV132" s="7">
        <f t="shared" si="27"/>
        <v>0</v>
      </c>
    </row>
    <row r="133" spans="1:48" s="7" customFormat="1" ht="12.75" customHeight="1">
      <c r="A133" s="38" t="s">
        <v>780</v>
      </c>
      <c r="B133" s="80">
        <v>38965</v>
      </c>
      <c r="C133" s="46" t="s">
        <v>101</v>
      </c>
      <c r="D133" s="47" t="s">
        <v>781</v>
      </c>
      <c r="E133" s="92" t="s">
        <v>784</v>
      </c>
      <c r="F133" s="92" t="s">
        <v>785</v>
      </c>
      <c r="G133" s="48">
        <v>544950</v>
      </c>
      <c r="H133" s="48">
        <v>4858506</v>
      </c>
      <c r="I133" s="47" t="s">
        <v>782</v>
      </c>
      <c r="J133" s="47" t="s">
        <v>326</v>
      </c>
      <c r="K133" s="47" t="s">
        <v>90</v>
      </c>
      <c r="L133" s="41">
        <v>17</v>
      </c>
      <c r="M133" s="49">
        <v>7</v>
      </c>
      <c r="N133" s="50"/>
      <c r="O133" s="51"/>
      <c r="P133" s="52">
        <v>10</v>
      </c>
      <c r="Q133" s="53"/>
      <c r="R133" s="134"/>
      <c r="S133" s="54"/>
      <c r="T133" s="131"/>
      <c r="U133" s="173" t="s">
        <v>97</v>
      </c>
      <c r="V133" s="168"/>
      <c r="W133" s="117" t="s">
        <v>783</v>
      </c>
      <c r="X133" s="117" t="s">
        <v>159</v>
      </c>
      <c r="Y133" s="24"/>
      <c r="Z133" s="65"/>
      <c r="AA133" s="65" t="s">
        <v>20</v>
      </c>
      <c r="AB133" s="65" t="s">
        <v>21</v>
      </c>
      <c r="AC133" s="65" t="s">
        <v>22</v>
      </c>
      <c r="AD133" s="66" t="s">
        <v>23</v>
      </c>
      <c r="AI133" s="7">
        <f t="shared" si="14"/>
        <v>0</v>
      </c>
      <c r="AJ133" s="7">
        <f t="shared" si="15"/>
        <v>0</v>
      </c>
      <c r="AK133" s="7">
        <f t="shared" si="16"/>
        <v>0</v>
      </c>
      <c r="AL133" s="7">
        <f t="shared" si="17"/>
        <v>0</v>
      </c>
      <c r="AM133" s="7">
        <f t="shared" si="18"/>
        <v>0</v>
      </c>
      <c r="AN133" s="7">
        <f t="shared" si="19"/>
        <v>0</v>
      </c>
      <c r="AO133" s="7">
        <f t="shared" si="20"/>
        <v>0</v>
      </c>
      <c r="AP133" s="7">
        <f t="shared" si="21"/>
        <v>1</v>
      </c>
      <c r="AQ133" s="7">
        <f t="shared" si="22"/>
        <v>0</v>
      </c>
      <c r="AR133" s="7">
        <f t="shared" si="23"/>
        <v>0</v>
      </c>
      <c r="AS133" s="7">
        <f t="shared" si="24"/>
        <v>0</v>
      </c>
      <c r="AT133" s="7">
        <f t="shared" si="25"/>
        <v>0</v>
      </c>
      <c r="AU133" s="7">
        <f t="shared" si="26"/>
        <v>0</v>
      </c>
      <c r="AV133" s="7">
        <f t="shared" si="27"/>
        <v>0</v>
      </c>
    </row>
    <row r="134" spans="1:48" s="7" customFormat="1" ht="12.75" customHeight="1">
      <c r="A134" s="38" t="s">
        <v>786</v>
      </c>
      <c r="B134" s="80">
        <v>38966</v>
      </c>
      <c r="C134" s="46" t="s">
        <v>270</v>
      </c>
      <c r="D134" s="47" t="s">
        <v>787</v>
      </c>
      <c r="E134" s="92" t="s">
        <v>788</v>
      </c>
      <c r="F134" s="92" t="s">
        <v>789</v>
      </c>
      <c r="G134" s="48">
        <v>504411</v>
      </c>
      <c r="H134" s="48">
        <v>4772117</v>
      </c>
      <c r="I134" s="47" t="s">
        <v>790</v>
      </c>
      <c r="J134" s="47" t="s">
        <v>791</v>
      </c>
      <c r="K134" s="47" t="s">
        <v>275</v>
      </c>
      <c r="L134" s="41">
        <v>2</v>
      </c>
      <c r="M134" s="49">
        <v>2</v>
      </c>
      <c r="N134" s="50"/>
      <c r="O134" s="51"/>
      <c r="P134" s="52"/>
      <c r="Q134" s="53"/>
      <c r="R134" s="134"/>
      <c r="S134" s="54"/>
      <c r="T134" s="131"/>
      <c r="U134" s="173" t="s">
        <v>11</v>
      </c>
      <c r="V134" s="168"/>
      <c r="W134" s="117" t="s">
        <v>792</v>
      </c>
      <c r="X134" s="117" t="s">
        <v>99</v>
      </c>
      <c r="Y134" s="24"/>
      <c r="Z134" s="66" t="s">
        <v>26</v>
      </c>
      <c r="AA134" s="66">
        <f>COUNTIF(K3:K129,"P")</f>
        <v>60</v>
      </c>
      <c r="AB134" s="66">
        <f>COUNTIF(K3:K129,"L")</f>
        <v>38</v>
      </c>
      <c r="AC134" s="65">
        <f>SUM(M3:M129)</f>
        <v>75193.25000000001</v>
      </c>
      <c r="AD134" s="67">
        <f>SUM(N3:S129)</f>
        <v>39982.15</v>
      </c>
      <c r="AI134" s="7">
        <f t="shared" si="14"/>
        <v>1</v>
      </c>
      <c r="AJ134" s="7">
        <f t="shared" si="15"/>
        <v>0</v>
      </c>
      <c r="AK134" s="7">
        <f t="shared" si="16"/>
        <v>0</v>
      </c>
      <c r="AL134" s="7">
        <f t="shared" si="17"/>
        <v>0</v>
      </c>
      <c r="AM134" s="7">
        <f t="shared" si="18"/>
        <v>0</v>
      </c>
      <c r="AN134" s="7">
        <f t="shared" si="19"/>
        <v>0</v>
      </c>
      <c r="AO134" s="7">
        <f t="shared" si="20"/>
        <v>0</v>
      </c>
      <c r="AP134" s="7">
        <f t="shared" si="21"/>
        <v>0</v>
      </c>
      <c r="AQ134" s="7">
        <f t="shared" si="22"/>
        <v>0</v>
      </c>
      <c r="AR134" s="7">
        <f t="shared" si="23"/>
        <v>0</v>
      </c>
      <c r="AS134" s="7">
        <f t="shared" si="24"/>
        <v>0</v>
      </c>
      <c r="AT134" s="7">
        <f t="shared" si="25"/>
        <v>0</v>
      </c>
      <c r="AU134" s="7">
        <f t="shared" si="26"/>
        <v>0</v>
      </c>
      <c r="AV134" s="7">
        <f t="shared" si="27"/>
        <v>0</v>
      </c>
    </row>
    <row r="135" spans="1:48" s="7" customFormat="1" ht="12.75" customHeight="1">
      <c r="A135" s="38" t="s">
        <v>793</v>
      </c>
      <c r="B135" s="80">
        <v>38967</v>
      </c>
      <c r="C135" s="46" t="s">
        <v>101</v>
      </c>
      <c r="D135" s="47" t="s">
        <v>794</v>
      </c>
      <c r="E135" s="92" t="s">
        <v>795</v>
      </c>
      <c r="F135" s="92" t="s">
        <v>796</v>
      </c>
      <c r="G135" s="48">
        <v>545752</v>
      </c>
      <c r="H135" s="48">
        <v>4923125</v>
      </c>
      <c r="I135" s="47" t="s">
        <v>797</v>
      </c>
      <c r="J135" s="47" t="s">
        <v>798</v>
      </c>
      <c r="K135" s="47" t="s">
        <v>275</v>
      </c>
      <c r="L135" s="41">
        <v>9</v>
      </c>
      <c r="M135" s="49">
        <v>9</v>
      </c>
      <c r="N135" s="50"/>
      <c r="O135" s="51"/>
      <c r="P135" s="52"/>
      <c r="Q135" s="53"/>
      <c r="R135" s="134"/>
      <c r="S135" s="54"/>
      <c r="T135" s="131"/>
      <c r="U135" s="173" t="s">
        <v>11</v>
      </c>
      <c r="V135" s="168"/>
      <c r="W135" s="117" t="s">
        <v>799</v>
      </c>
      <c r="X135" s="117" t="s">
        <v>99</v>
      </c>
      <c r="Y135" s="24"/>
      <c r="Z135" s="5"/>
      <c r="AA135" s="5"/>
      <c r="AB135" s="5"/>
      <c r="AC135" s="5"/>
      <c r="AI135" s="7">
        <f t="shared" si="14"/>
        <v>1</v>
      </c>
      <c r="AJ135" s="7">
        <f t="shared" si="15"/>
        <v>0</v>
      </c>
      <c r="AK135" s="7">
        <f t="shared" si="16"/>
        <v>0</v>
      </c>
      <c r="AL135" s="7">
        <f t="shared" si="17"/>
        <v>0</v>
      </c>
      <c r="AM135" s="7">
        <f t="shared" si="18"/>
        <v>0</v>
      </c>
      <c r="AN135" s="7">
        <f t="shared" si="19"/>
        <v>0</v>
      </c>
      <c r="AO135" s="7">
        <f t="shared" si="20"/>
        <v>0</v>
      </c>
      <c r="AP135" s="7">
        <f t="shared" si="21"/>
        <v>0</v>
      </c>
      <c r="AQ135" s="7">
        <f t="shared" si="22"/>
        <v>0</v>
      </c>
      <c r="AR135" s="7">
        <f t="shared" si="23"/>
        <v>0</v>
      </c>
      <c r="AS135" s="7">
        <f t="shared" si="24"/>
        <v>0</v>
      </c>
      <c r="AT135" s="7">
        <f t="shared" si="25"/>
        <v>0</v>
      </c>
      <c r="AU135" s="7">
        <f t="shared" si="26"/>
        <v>0</v>
      </c>
      <c r="AV135" s="7">
        <f t="shared" si="27"/>
        <v>0</v>
      </c>
    </row>
    <row r="136" spans="1:48" s="7" customFormat="1" ht="12.75" customHeight="1">
      <c r="A136" s="38" t="s">
        <v>800</v>
      </c>
      <c r="B136" s="80">
        <v>38967</v>
      </c>
      <c r="C136" s="46" t="s">
        <v>101</v>
      </c>
      <c r="D136" s="47" t="s">
        <v>801</v>
      </c>
      <c r="E136" s="92" t="s">
        <v>802</v>
      </c>
      <c r="F136" s="92" t="s">
        <v>803</v>
      </c>
      <c r="G136" s="48">
        <v>586179</v>
      </c>
      <c r="H136" s="48">
        <v>4797962</v>
      </c>
      <c r="I136" s="47" t="s">
        <v>804</v>
      </c>
      <c r="J136" s="47" t="s">
        <v>805</v>
      </c>
      <c r="K136" s="47" t="s">
        <v>90</v>
      </c>
      <c r="L136" s="41">
        <v>1</v>
      </c>
      <c r="M136" s="58">
        <v>1</v>
      </c>
      <c r="N136" s="59"/>
      <c r="O136" s="60"/>
      <c r="P136" s="57"/>
      <c r="Q136" s="61"/>
      <c r="R136" s="135"/>
      <c r="S136" s="54"/>
      <c r="T136" s="131"/>
      <c r="U136" s="173" t="s">
        <v>11</v>
      </c>
      <c r="V136" s="168"/>
      <c r="W136" s="117" t="s">
        <v>806</v>
      </c>
      <c r="X136" s="117" t="s">
        <v>99</v>
      </c>
      <c r="Y136" s="24"/>
      <c r="Z136" s="5"/>
      <c r="AA136" s="5"/>
      <c r="AB136" s="5"/>
      <c r="AC136" s="5"/>
      <c r="AI136" s="7">
        <f t="shared" si="14"/>
        <v>0</v>
      </c>
      <c r="AJ136" s="7">
        <f t="shared" si="15"/>
        <v>1</v>
      </c>
      <c r="AK136" s="7">
        <f t="shared" si="16"/>
        <v>0</v>
      </c>
      <c r="AL136" s="7">
        <f t="shared" si="17"/>
        <v>0</v>
      </c>
      <c r="AM136" s="7">
        <f t="shared" si="18"/>
        <v>0</v>
      </c>
      <c r="AN136" s="7">
        <f t="shared" si="19"/>
        <v>0</v>
      </c>
      <c r="AO136" s="7">
        <f t="shared" si="20"/>
        <v>0</v>
      </c>
      <c r="AP136" s="7">
        <f t="shared" si="21"/>
        <v>0</v>
      </c>
      <c r="AQ136" s="7">
        <f t="shared" si="22"/>
        <v>0</v>
      </c>
      <c r="AR136" s="7">
        <f t="shared" si="23"/>
        <v>0</v>
      </c>
      <c r="AS136" s="7">
        <f t="shared" si="24"/>
        <v>0</v>
      </c>
      <c r="AT136" s="7">
        <f t="shared" si="25"/>
        <v>0</v>
      </c>
      <c r="AU136" s="7">
        <f t="shared" si="26"/>
        <v>0</v>
      </c>
      <c r="AV136" s="7">
        <f t="shared" si="27"/>
        <v>0</v>
      </c>
    </row>
    <row r="137" spans="1:48" s="7" customFormat="1" ht="12.75" customHeight="1">
      <c r="A137" s="38" t="s">
        <v>807</v>
      </c>
      <c r="B137" s="80">
        <v>38968</v>
      </c>
      <c r="C137" s="46" t="s">
        <v>101</v>
      </c>
      <c r="D137" s="47" t="s">
        <v>808</v>
      </c>
      <c r="E137" s="92" t="s">
        <v>809</v>
      </c>
      <c r="F137" s="92" t="s">
        <v>810</v>
      </c>
      <c r="G137" s="48">
        <v>593611</v>
      </c>
      <c r="H137" s="48">
        <v>4771946</v>
      </c>
      <c r="I137" s="47" t="s">
        <v>811</v>
      </c>
      <c r="J137" s="47" t="s">
        <v>146</v>
      </c>
      <c r="K137" s="47" t="s">
        <v>90</v>
      </c>
      <c r="L137" s="41">
        <v>0.1</v>
      </c>
      <c r="M137" s="49"/>
      <c r="N137" s="50"/>
      <c r="O137" s="51"/>
      <c r="P137" s="52"/>
      <c r="Q137" s="53">
        <v>0.1</v>
      </c>
      <c r="R137" s="134"/>
      <c r="S137" s="54"/>
      <c r="T137" s="131"/>
      <c r="U137" s="173" t="s">
        <v>812</v>
      </c>
      <c r="V137" s="168"/>
      <c r="W137" s="117" t="s">
        <v>813</v>
      </c>
      <c r="X137" s="117" t="s">
        <v>99</v>
      </c>
      <c r="Y137" s="24"/>
      <c r="Z137" s="5"/>
      <c r="AA137" s="5"/>
      <c r="AB137" s="5"/>
      <c r="AC137" s="5"/>
      <c r="AI137" s="7">
        <f t="shared" si="14"/>
        <v>0</v>
      </c>
      <c r="AJ137" s="7">
        <f t="shared" si="15"/>
        <v>0</v>
      </c>
      <c r="AK137" s="7">
        <f t="shared" si="16"/>
        <v>0</v>
      </c>
      <c r="AL137" s="7">
        <f t="shared" si="17"/>
        <v>0</v>
      </c>
      <c r="AM137" s="7">
        <f t="shared" si="18"/>
        <v>0</v>
      </c>
      <c r="AN137" s="7">
        <f t="shared" si="19"/>
        <v>0</v>
      </c>
      <c r="AO137" s="7">
        <f t="shared" si="20"/>
        <v>0</v>
      </c>
      <c r="AP137" s="7">
        <f t="shared" si="21"/>
        <v>0</v>
      </c>
      <c r="AQ137" s="7">
        <f t="shared" si="22"/>
        <v>0</v>
      </c>
      <c r="AR137" s="7">
        <f t="shared" si="23"/>
        <v>1</v>
      </c>
      <c r="AS137" s="7">
        <f t="shared" si="24"/>
        <v>0</v>
      </c>
      <c r="AT137" s="7">
        <f t="shared" si="25"/>
        <v>0</v>
      </c>
      <c r="AU137" s="7">
        <f t="shared" si="26"/>
        <v>0</v>
      </c>
      <c r="AV137" s="7">
        <f t="shared" si="27"/>
        <v>0</v>
      </c>
    </row>
    <row r="138" spans="1:48" s="7" customFormat="1" ht="12.75" customHeight="1">
      <c r="A138" s="38" t="s">
        <v>814</v>
      </c>
      <c r="B138" s="80">
        <v>38968</v>
      </c>
      <c r="C138" s="46" t="s">
        <v>101</v>
      </c>
      <c r="D138" s="47" t="s">
        <v>815</v>
      </c>
      <c r="E138" s="92" t="s">
        <v>816</v>
      </c>
      <c r="F138" s="92" t="s">
        <v>817</v>
      </c>
      <c r="G138" s="48">
        <v>603829</v>
      </c>
      <c r="H138" s="48">
        <v>4819100</v>
      </c>
      <c r="I138" s="47" t="s">
        <v>818</v>
      </c>
      <c r="J138" s="47" t="s">
        <v>172</v>
      </c>
      <c r="K138" s="47" t="s">
        <v>275</v>
      </c>
      <c r="L138" s="41">
        <v>2</v>
      </c>
      <c r="M138" s="49"/>
      <c r="N138" s="50"/>
      <c r="O138" s="51"/>
      <c r="P138" s="52">
        <v>2</v>
      </c>
      <c r="Q138" s="53"/>
      <c r="R138" s="134"/>
      <c r="S138" s="54"/>
      <c r="T138" s="131"/>
      <c r="U138" s="173" t="s">
        <v>97</v>
      </c>
      <c r="V138" s="168"/>
      <c r="W138" s="117" t="s">
        <v>819</v>
      </c>
      <c r="X138" s="117" t="s">
        <v>99</v>
      </c>
      <c r="Y138" s="24"/>
      <c r="Z138" s="5"/>
      <c r="AA138" s="5"/>
      <c r="AB138" s="5"/>
      <c r="AC138" s="5"/>
      <c r="AI138" s="7">
        <f t="shared" si="14"/>
        <v>0</v>
      </c>
      <c r="AJ138" s="7">
        <f t="shared" si="15"/>
        <v>0</v>
      </c>
      <c r="AK138" s="7">
        <f t="shared" si="16"/>
        <v>0</v>
      </c>
      <c r="AL138" s="7">
        <f t="shared" si="17"/>
        <v>0</v>
      </c>
      <c r="AM138" s="7">
        <f t="shared" si="18"/>
        <v>0</v>
      </c>
      <c r="AN138" s="7">
        <f t="shared" si="19"/>
        <v>0</v>
      </c>
      <c r="AO138" s="7">
        <f t="shared" si="20"/>
        <v>1</v>
      </c>
      <c r="AP138" s="7">
        <f t="shared" si="21"/>
        <v>0</v>
      </c>
      <c r="AQ138" s="7">
        <f t="shared" si="22"/>
        <v>0</v>
      </c>
      <c r="AR138" s="7">
        <f t="shared" si="23"/>
        <v>0</v>
      </c>
      <c r="AS138" s="7">
        <f t="shared" si="24"/>
        <v>0</v>
      </c>
      <c r="AT138" s="7">
        <f t="shared" si="25"/>
        <v>0</v>
      </c>
      <c r="AU138" s="7">
        <f t="shared" si="26"/>
        <v>0</v>
      </c>
      <c r="AV138" s="7">
        <f t="shared" si="27"/>
        <v>0</v>
      </c>
    </row>
    <row r="139" spans="1:48" s="7" customFormat="1" ht="12.75" customHeight="1">
      <c r="A139" s="38" t="s">
        <v>820</v>
      </c>
      <c r="B139" s="80">
        <v>38969</v>
      </c>
      <c r="C139" s="46" t="s">
        <v>101</v>
      </c>
      <c r="D139" s="47" t="s">
        <v>821</v>
      </c>
      <c r="E139" s="92" t="s">
        <v>822</v>
      </c>
      <c r="F139" s="92" t="s">
        <v>823</v>
      </c>
      <c r="G139" s="48">
        <v>581276</v>
      </c>
      <c r="H139" s="48">
        <v>4804165</v>
      </c>
      <c r="I139" s="47" t="s">
        <v>983</v>
      </c>
      <c r="J139" s="47" t="s">
        <v>701</v>
      </c>
      <c r="K139" s="47" t="s">
        <v>90</v>
      </c>
      <c r="L139" s="41">
        <v>2</v>
      </c>
      <c r="M139" s="49"/>
      <c r="N139" s="50"/>
      <c r="O139" s="51"/>
      <c r="P139" s="52">
        <v>2</v>
      </c>
      <c r="Q139" s="53"/>
      <c r="R139" s="134"/>
      <c r="S139" s="54"/>
      <c r="T139" s="131"/>
      <c r="U139" s="173" t="s">
        <v>97</v>
      </c>
      <c r="V139" s="168"/>
      <c r="W139" s="117" t="s">
        <v>824</v>
      </c>
      <c r="X139" s="117" t="s">
        <v>99</v>
      </c>
      <c r="Y139" s="24"/>
      <c r="Z139" s="65"/>
      <c r="AA139" s="65" t="s">
        <v>20</v>
      </c>
      <c r="AB139" s="65" t="s">
        <v>21</v>
      </c>
      <c r="AC139" s="65" t="s">
        <v>22</v>
      </c>
      <c r="AD139" s="66" t="s">
        <v>23</v>
      </c>
      <c r="AI139" s="7">
        <f t="shared" si="14"/>
        <v>0</v>
      </c>
      <c r="AJ139" s="7">
        <f t="shared" si="15"/>
        <v>0</v>
      </c>
      <c r="AK139" s="7">
        <f t="shared" si="16"/>
        <v>0</v>
      </c>
      <c r="AL139" s="7">
        <f t="shared" si="17"/>
        <v>0</v>
      </c>
      <c r="AM139" s="7">
        <f t="shared" si="18"/>
        <v>0</v>
      </c>
      <c r="AN139" s="7">
        <f t="shared" si="19"/>
        <v>0</v>
      </c>
      <c r="AO139" s="7">
        <f t="shared" si="20"/>
        <v>0</v>
      </c>
      <c r="AP139" s="7">
        <f t="shared" si="21"/>
        <v>1</v>
      </c>
      <c r="AQ139" s="7">
        <f t="shared" si="22"/>
        <v>0</v>
      </c>
      <c r="AR139" s="7">
        <f t="shared" si="23"/>
        <v>0</v>
      </c>
      <c r="AS139" s="7">
        <f t="shared" si="24"/>
        <v>0</v>
      </c>
      <c r="AT139" s="7">
        <f t="shared" si="25"/>
        <v>0</v>
      </c>
      <c r="AU139" s="7">
        <f t="shared" si="26"/>
        <v>0</v>
      </c>
      <c r="AV139" s="7">
        <f t="shared" si="27"/>
        <v>0</v>
      </c>
    </row>
    <row r="140" spans="1:48" s="7" customFormat="1" ht="12.75" customHeight="1">
      <c r="A140" s="38" t="s">
        <v>830</v>
      </c>
      <c r="B140" s="80">
        <v>38970</v>
      </c>
      <c r="C140" s="46" t="s">
        <v>270</v>
      </c>
      <c r="D140" s="47" t="s">
        <v>825</v>
      </c>
      <c r="E140" s="92" t="s">
        <v>826</v>
      </c>
      <c r="F140" s="92" t="s">
        <v>827</v>
      </c>
      <c r="G140" s="48">
        <v>511820</v>
      </c>
      <c r="H140" s="48">
        <v>4692624</v>
      </c>
      <c r="I140" s="47" t="s">
        <v>828</v>
      </c>
      <c r="J140" s="47" t="s">
        <v>274</v>
      </c>
      <c r="K140" s="47" t="s">
        <v>275</v>
      </c>
      <c r="L140" s="41">
        <v>9</v>
      </c>
      <c r="M140" s="49">
        <v>9</v>
      </c>
      <c r="N140" s="50"/>
      <c r="O140" s="51"/>
      <c r="P140" s="52"/>
      <c r="Q140" s="53"/>
      <c r="R140" s="134"/>
      <c r="S140" s="54"/>
      <c r="T140" s="131"/>
      <c r="U140" s="173" t="s">
        <v>11</v>
      </c>
      <c r="V140" s="86" t="e">
        <f aca="true" t="shared" si="28" ref="V140:V147">DATEDIF(B140,(T140+1),"d")</f>
        <v>#NUM!</v>
      </c>
      <c r="W140" s="117" t="s">
        <v>829</v>
      </c>
      <c r="X140" s="117" t="s">
        <v>99</v>
      </c>
      <c r="Y140" s="24"/>
      <c r="Z140" s="65" t="s">
        <v>996</v>
      </c>
      <c r="AA140" s="65">
        <f>COUNTIF(K3:K143,"P")</f>
        <v>68</v>
      </c>
      <c r="AB140" s="65">
        <f>COUNTIF(K3:K143,"L")</f>
        <v>44</v>
      </c>
      <c r="AC140" s="65">
        <f>SUM(M3:M143)</f>
        <v>75439.35000000002</v>
      </c>
      <c r="AD140" s="67">
        <f>SUM(N3:S143)</f>
        <v>39997.25</v>
      </c>
      <c r="AI140" s="7">
        <f t="shared" si="14"/>
        <v>1</v>
      </c>
      <c r="AJ140" s="7">
        <f t="shared" si="15"/>
        <v>0</v>
      </c>
      <c r="AK140" s="7">
        <f t="shared" si="16"/>
        <v>0</v>
      </c>
      <c r="AL140" s="7">
        <f t="shared" si="17"/>
        <v>0</v>
      </c>
      <c r="AM140" s="7">
        <f t="shared" si="18"/>
        <v>0</v>
      </c>
      <c r="AN140" s="7">
        <f t="shared" si="19"/>
        <v>0</v>
      </c>
      <c r="AO140" s="7">
        <f t="shared" si="20"/>
        <v>0</v>
      </c>
      <c r="AP140" s="7">
        <f t="shared" si="21"/>
        <v>0</v>
      </c>
      <c r="AQ140" s="7">
        <f t="shared" si="22"/>
        <v>0</v>
      </c>
      <c r="AR140" s="7">
        <f t="shared" si="23"/>
        <v>0</v>
      </c>
      <c r="AS140" s="7">
        <f t="shared" si="24"/>
        <v>0</v>
      </c>
      <c r="AT140" s="7">
        <f t="shared" si="25"/>
        <v>0</v>
      </c>
      <c r="AU140" s="7">
        <f t="shared" si="26"/>
        <v>0</v>
      </c>
      <c r="AV140" s="7">
        <f t="shared" si="27"/>
        <v>0</v>
      </c>
    </row>
    <row r="141" spans="1:48" s="7" customFormat="1" ht="12.75" customHeight="1">
      <c r="A141" s="38" t="s">
        <v>831</v>
      </c>
      <c r="B141" s="80">
        <v>38970</v>
      </c>
      <c r="C141" s="46" t="s">
        <v>270</v>
      </c>
      <c r="D141" s="47" t="s">
        <v>832</v>
      </c>
      <c r="E141" s="92" t="s">
        <v>833</v>
      </c>
      <c r="F141" s="92" t="s">
        <v>834</v>
      </c>
      <c r="G141" s="48">
        <v>512251</v>
      </c>
      <c r="H141" s="48">
        <v>4693987</v>
      </c>
      <c r="I141" s="47" t="s">
        <v>835</v>
      </c>
      <c r="J141" s="47" t="s">
        <v>274</v>
      </c>
      <c r="K141" s="47" t="s">
        <v>275</v>
      </c>
      <c r="L141" s="41">
        <v>8</v>
      </c>
      <c r="M141" s="49">
        <v>8</v>
      </c>
      <c r="N141" s="50"/>
      <c r="O141" s="51"/>
      <c r="P141" s="52"/>
      <c r="Q141" s="53"/>
      <c r="R141" s="134"/>
      <c r="S141" s="54"/>
      <c r="T141" s="131"/>
      <c r="U141" s="173" t="s">
        <v>11</v>
      </c>
      <c r="V141" s="86" t="e">
        <f t="shared" si="28"/>
        <v>#NUM!</v>
      </c>
      <c r="W141" s="117" t="s">
        <v>836</v>
      </c>
      <c r="X141" s="117" t="s">
        <v>99</v>
      </c>
      <c r="Y141" s="24"/>
      <c r="Z141" s="5"/>
      <c r="AA141" s="5"/>
      <c r="AB141" s="5"/>
      <c r="AC141" s="5"/>
      <c r="AI141" s="7">
        <f t="shared" si="14"/>
        <v>1</v>
      </c>
      <c r="AJ141" s="7">
        <f t="shared" si="15"/>
        <v>0</v>
      </c>
      <c r="AK141" s="7">
        <f t="shared" si="16"/>
        <v>0</v>
      </c>
      <c r="AL141" s="7">
        <f t="shared" si="17"/>
        <v>0</v>
      </c>
      <c r="AM141" s="7">
        <f t="shared" si="18"/>
        <v>0</v>
      </c>
      <c r="AN141" s="7">
        <f t="shared" si="19"/>
        <v>0</v>
      </c>
      <c r="AO141" s="7">
        <f t="shared" si="20"/>
        <v>0</v>
      </c>
      <c r="AP141" s="7">
        <f t="shared" si="21"/>
        <v>0</v>
      </c>
      <c r="AQ141" s="7">
        <f t="shared" si="22"/>
        <v>0</v>
      </c>
      <c r="AR141" s="7">
        <f t="shared" si="23"/>
        <v>0</v>
      </c>
      <c r="AS141" s="7">
        <f t="shared" si="24"/>
        <v>0</v>
      </c>
      <c r="AT141" s="7">
        <f t="shared" si="25"/>
        <v>0</v>
      </c>
      <c r="AU141" s="7">
        <f t="shared" si="26"/>
        <v>0</v>
      </c>
      <c r="AV141" s="7">
        <f t="shared" si="27"/>
        <v>0</v>
      </c>
    </row>
    <row r="142" spans="1:48" s="7" customFormat="1" ht="12.75" customHeight="1">
      <c r="A142" s="38" t="s">
        <v>837</v>
      </c>
      <c r="B142" s="80">
        <v>38970</v>
      </c>
      <c r="C142" s="46" t="s">
        <v>270</v>
      </c>
      <c r="D142" s="47" t="s">
        <v>838</v>
      </c>
      <c r="E142" s="92" t="s">
        <v>839</v>
      </c>
      <c r="F142" s="92" t="s">
        <v>840</v>
      </c>
      <c r="G142" s="48">
        <v>510677</v>
      </c>
      <c r="H142" s="48">
        <v>4696385</v>
      </c>
      <c r="I142" s="47" t="s">
        <v>841</v>
      </c>
      <c r="J142" s="47" t="s">
        <v>274</v>
      </c>
      <c r="K142" s="47" t="s">
        <v>275</v>
      </c>
      <c r="L142" s="41">
        <v>4</v>
      </c>
      <c r="M142" s="49">
        <v>4</v>
      </c>
      <c r="N142" s="50"/>
      <c r="O142" s="51"/>
      <c r="P142" s="52"/>
      <c r="Q142" s="53"/>
      <c r="R142" s="134"/>
      <c r="S142" s="54"/>
      <c r="T142" s="131"/>
      <c r="U142" s="173" t="s">
        <v>11</v>
      </c>
      <c r="V142" s="86" t="e">
        <f t="shared" si="28"/>
        <v>#NUM!</v>
      </c>
      <c r="W142" s="117" t="s">
        <v>842</v>
      </c>
      <c r="X142" s="117" t="s">
        <v>99</v>
      </c>
      <c r="Y142" s="24"/>
      <c r="Z142" s="65"/>
      <c r="AA142" s="65" t="s">
        <v>20</v>
      </c>
      <c r="AB142" s="65" t="s">
        <v>21</v>
      </c>
      <c r="AC142" s="65" t="s">
        <v>22</v>
      </c>
      <c r="AD142" s="66" t="s">
        <v>23</v>
      </c>
      <c r="AI142" s="7">
        <f t="shared" si="14"/>
        <v>1</v>
      </c>
      <c r="AJ142" s="7">
        <f t="shared" si="15"/>
        <v>0</v>
      </c>
      <c r="AK142" s="7">
        <f t="shared" si="16"/>
        <v>0</v>
      </c>
      <c r="AL142" s="7">
        <f t="shared" si="17"/>
        <v>0</v>
      </c>
      <c r="AM142" s="7">
        <f t="shared" si="18"/>
        <v>0</v>
      </c>
      <c r="AN142" s="7">
        <f t="shared" si="19"/>
        <v>0</v>
      </c>
      <c r="AO142" s="7">
        <f t="shared" si="20"/>
        <v>0</v>
      </c>
      <c r="AP142" s="7">
        <f t="shared" si="21"/>
        <v>0</v>
      </c>
      <c r="AQ142" s="7">
        <f t="shared" si="22"/>
        <v>0</v>
      </c>
      <c r="AR142" s="7">
        <f t="shared" si="23"/>
        <v>0</v>
      </c>
      <c r="AS142" s="7">
        <f t="shared" si="24"/>
        <v>0</v>
      </c>
      <c r="AT142" s="7">
        <f t="shared" si="25"/>
        <v>0</v>
      </c>
      <c r="AU142" s="7">
        <f t="shared" si="26"/>
        <v>0</v>
      </c>
      <c r="AV142" s="7">
        <f t="shared" si="27"/>
        <v>0</v>
      </c>
    </row>
    <row r="143" spans="1:48" s="7" customFormat="1" ht="12.75" customHeight="1">
      <c r="A143" s="38" t="s">
        <v>843</v>
      </c>
      <c r="B143" s="80">
        <v>38971</v>
      </c>
      <c r="C143" s="46" t="s">
        <v>101</v>
      </c>
      <c r="D143" s="47" t="s">
        <v>801</v>
      </c>
      <c r="E143" s="92" t="s">
        <v>844</v>
      </c>
      <c r="F143" s="92" t="s">
        <v>845</v>
      </c>
      <c r="G143" s="48">
        <v>585048</v>
      </c>
      <c r="H143" s="48">
        <v>4799419</v>
      </c>
      <c r="I143" s="47" t="s">
        <v>804</v>
      </c>
      <c r="J143" s="47" t="s">
        <v>846</v>
      </c>
      <c r="K143" s="47" t="s">
        <v>90</v>
      </c>
      <c r="L143" s="41">
        <v>0.1</v>
      </c>
      <c r="M143" s="49">
        <v>0.1</v>
      </c>
      <c r="N143" s="50"/>
      <c r="O143" s="51"/>
      <c r="P143" s="52"/>
      <c r="Q143" s="53"/>
      <c r="R143" s="134"/>
      <c r="S143" s="54"/>
      <c r="T143" s="131"/>
      <c r="U143" s="173" t="s">
        <v>11</v>
      </c>
      <c r="V143" s="86" t="e">
        <f t="shared" si="28"/>
        <v>#NUM!</v>
      </c>
      <c r="W143" s="117" t="s">
        <v>847</v>
      </c>
      <c r="X143" s="117" t="s">
        <v>99</v>
      </c>
      <c r="Y143" s="24"/>
      <c r="Z143" s="66" t="s">
        <v>27</v>
      </c>
      <c r="AA143" s="66">
        <f>COUNTIF(K3:K151,"P")</f>
        <v>74</v>
      </c>
      <c r="AB143" s="66">
        <f>COUNTIF(K3:K151,"L")</f>
        <v>44</v>
      </c>
      <c r="AC143" s="65">
        <f>SUM(M3:M151)</f>
        <v>75568.45000000003</v>
      </c>
      <c r="AD143" s="67">
        <f>SUM(N3:S151)</f>
        <v>40143.25</v>
      </c>
      <c r="AI143" s="7">
        <f t="shared" si="14"/>
        <v>0</v>
      </c>
      <c r="AJ143" s="7">
        <f t="shared" si="15"/>
        <v>1</v>
      </c>
      <c r="AK143" s="7">
        <f t="shared" si="16"/>
        <v>0</v>
      </c>
      <c r="AL143" s="7">
        <f t="shared" si="17"/>
        <v>0</v>
      </c>
      <c r="AM143" s="7">
        <f t="shared" si="18"/>
        <v>0</v>
      </c>
      <c r="AN143" s="7">
        <f t="shared" si="19"/>
        <v>0</v>
      </c>
      <c r="AO143" s="7">
        <f t="shared" si="20"/>
        <v>0</v>
      </c>
      <c r="AP143" s="7">
        <f t="shared" si="21"/>
        <v>0</v>
      </c>
      <c r="AQ143" s="7">
        <f t="shared" si="22"/>
        <v>0</v>
      </c>
      <c r="AR143" s="7">
        <f t="shared" si="23"/>
        <v>0</v>
      </c>
      <c r="AS143" s="7">
        <f t="shared" si="24"/>
        <v>0</v>
      </c>
      <c r="AT143" s="7">
        <f t="shared" si="25"/>
        <v>0</v>
      </c>
      <c r="AU143" s="7">
        <f t="shared" si="26"/>
        <v>0</v>
      </c>
      <c r="AV143" s="7">
        <f t="shared" si="27"/>
        <v>0</v>
      </c>
    </row>
    <row r="144" spans="1:48" s="7" customFormat="1" ht="12.75" customHeight="1">
      <c r="A144" s="38" t="s">
        <v>848</v>
      </c>
      <c r="B144" s="80">
        <v>38976</v>
      </c>
      <c r="C144" s="46" t="s">
        <v>101</v>
      </c>
      <c r="D144" s="47" t="s">
        <v>849</v>
      </c>
      <c r="E144" s="92" t="s">
        <v>522</v>
      </c>
      <c r="F144" s="92" t="s">
        <v>886</v>
      </c>
      <c r="G144" s="48">
        <v>549188</v>
      </c>
      <c r="H144" s="48">
        <v>4801983</v>
      </c>
      <c r="I144" s="47" t="s">
        <v>850</v>
      </c>
      <c r="J144" s="47" t="s">
        <v>569</v>
      </c>
      <c r="K144" s="47" t="s">
        <v>90</v>
      </c>
      <c r="L144" s="41">
        <v>0.1</v>
      </c>
      <c r="M144" s="49">
        <v>0.1</v>
      </c>
      <c r="N144" s="50"/>
      <c r="O144" s="51"/>
      <c r="P144" s="52"/>
      <c r="Q144" s="53"/>
      <c r="R144" s="134"/>
      <c r="S144" s="54"/>
      <c r="T144" s="131"/>
      <c r="U144" s="173" t="s">
        <v>11</v>
      </c>
      <c r="V144" s="86" t="e">
        <f t="shared" si="28"/>
        <v>#NUM!</v>
      </c>
      <c r="W144" s="117" t="s">
        <v>851</v>
      </c>
      <c r="X144" s="117" t="s">
        <v>99</v>
      </c>
      <c r="Y144" s="24"/>
      <c r="Z144" s="5"/>
      <c r="AA144" s="5"/>
      <c r="AB144" s="5"/>
      <c r="AC144" s="5"/>
      <c r="AI144" s="7">
        <f t="shared" si="14"/>
        <v>0</v>
      </c>
      <c r="AJ144" s="7">
        <f t="shared" si="15"/>
        <v>1</v>
      </c>
      <c r="AK144" s="7">
        <f t="shared" si="16"/>
        <v>0</v>
      </c>
      <c r="AL144" s="7">
        <f t="shared" si="17"/>
        <v>0</v>
      </c>
      <c r="AM144" s="7">
        <f t="shared" si="18"/>
        <v>0</v>
      </c>
      <c r="AN144" s="7">
        <f t="shared" si="19"/>
        <v>0</v>
      </c>
      <c r="AO144" s="7">
        <f t="shared" si="20"/>
        <v>0</v>
      </c>
      <c r="AP144" s="7">
        <f t="shared" si="21"/>
        <v>0</v>
      </c>
      <c r="AQ144" s="7">
        <f t="shared" si="22"/>
        <v>0</v>
      </c>
      <c r="AR144" s="7">
        <f t="shared" si="23"/>
        <v>0</v>
      </c>
      <c r="AS144" s="7">
        <f t="shared" si="24"/>
        <v>0</v>
      </c>
      <c r="AT144" s="7">
        <f t="shared" si="25"/>
        <v>0</v>
      </c>
      <c r="AU144" s="7">
        <f t="shared" si="26"/>
        <v>0</v>
      </c>
      <c r="AV144" s="7">
        <f t="shared" si="27"/>
        <v>0</v>
      </c>
    </row>
    <row r="145" spans="1:48" s="7" customFormat="1" ht="12.75" customHeight="1">
      <c r="A145" s="38" t="s">
        <v>853</v>
      </c>
      <c r="B145" s="80">
        <v>38976</v>
      </c>
      <c r="C145" s="46" t="s">
        <v>101</v>
      </c>
      <c r="D145" s="47" t="s">
        <v>854</v>
      </c>
      <c r="E145" s="92" t="s">
        <v>887</v>
      </c>
      <c r="F145" s="92" t="s">
        <v>888</v>
      </c>
      <c r="G145" s="48">
        <v>524122</v>
      </c>
      <c r="H145" s="48">
        <v>4857055</v>
      </c>
      <c r="I145" s="47" t="s">
        <v>855</v>
      </c>
      <c r="J145" s="47" t="s">
        <v>89</v>
      </c>
      <c r="K145" s="47" t="s">
        <v>90</v>
      </c>
      <c r="L145" s="41">
        <v>1</v>
      </c>
      <c r="M145" s="49">
        <v>1</v>
      </c>
      <c r="N145" s="29"/>
      <c r="O145" s="30"/>
      <c r="P145" s="31"/>
      <c r="Q145" s="37"/>
      <c r="R145" s="133"/>
      <c r="S145" s="54"/>
      <c r="T145" s="131"/>
      <c r="U145" s="126" t="s">
        <v>11</v>
      </c>
      <c r="V145" s="86" t="e">
        <f t="shared" si="28"/>
        <v>#NUM!</v>
      </c>
      <c r="W145" s="117" t="s">
        <v>852</v>
      </c>
      <c r="X145" s="117" t="s">
        <v>159</v>
      </c>
      <c r="Y145" s="24"/>
      <c r="Z145" s="5"/>
      <c r="AA145" s="5"/>
      <c r="AB145" s="5"/>
      <c r="AC145" s="5"/>
      <c r="AI145" s="7">
        <f aca="true" t="shared" si="29" ref="AI145:AI208">IF(AND($U145="BLM",$K145="L"),1,0)</f>
        <v>0</v>
      </c>
      <c r="AJ145" s="7">
        <f aca="true" t="shared" si="30" ref="AJ145:AJ208">IF(AND($U145="BLM",$K145="P"),1,0)</f>
        <v>1</v>
      </c>
      <c r="AK145" s="7">
        <f aca="true" t="shared" si="31" ref="AK145:AK208">IF(AND($U145="FS",$K145="L"),1,0)</f>
        <v>0</v>
      </c>
      <c r="AL145" s="7">
        <f aca="true" t="shared" si="32" ref="AL145:AL208">IF(AND($U145="FS",$K145="P"),1,0)</f>
        <v>0</v>
      </c>
      <c r="AM145" s="7">
        <f aca="true" t="shared" si="33" ref="AM145:AM208">IF(AND($U145="STATE",$K145="L"),1,0)</f>
        <v>0</v>
      </c>
      <c r="AN145" s="7">
        <f aca="true" t="shared" si="34" ref="AN145:AN208">IF(AND($U145="STATE",$K145="P"),1,0)</f>
        <v>0</v>
      </c>
      <c r="AO145" s="7">
        <f aca="true" t="shared" si="35" ref="AO145:AO208">IF(AND($U145="PRIVATE",$K145="L"),1,0)</f>
        <v>0</v>
      </c>
      <c r="AP145" s="7">
        <f aca="true" t="shared" si="36" ref="AP145:AP208">IF(AND($U145="PRIVATE",$K145="P"),1,0)</f>
        <v>0</v>
      </c>
      <c r="AQ145" s="7">
        <f aca="true" t="shared" si="37" ref="AQ145:AQ208">IF(AND($U145="MILITARY",$K145="L"),1,0)</f>
        <v>0</v>
      </c>
      <c r="AR145" s="7">
        <f aca="true" t="shared" si="38" ref="AR145:AR208">IF(AND($U145="MILITARY",$K145="P"),1,0)</f>
        <v>0</v>
      </c>
      <c r="AS145" s="7">
        <f aca="true" t="shared" si="39" ref="AS145:AS208">IF(AND($U145="FWS",$K145="L"),1,0)</f>
        <v>0</v>
      </c>
      <c r="AT145" s="7">
        <f aca="true" t="shared" si="40" ref="AT145:AT208">IF(AND($U145="FWS",$K145="P"),1,0)</f>
        <v>0</v>
      </c>
      <c r="AU145" s="7">
        <f aca="true" t="shared" si="41" ref="AU145:AU208">IF(AND($U145="OTHER",$K145="L"),1,0)</f>
        <v>0</v>
      </c>
      <c r="AV145" s="7">
        <f aca="true" t="shared" si="42" ref="AV145:AV208">IF(AND($U145="OTHER",$K145="P"),1,0)</f>
        <v>0</v>
      </c>
    </row>
    <row r="146" spans="1:48" s="7" customFormat="1" ht="12.75" customHeight="1">
      <c r="A146" s="193" t="s">
        <v>894</v>
      </c>
      <c r="B146" s="194">
        <v>38986</v>
      </c>
      <c r="C146" s="62"/>
      <c r="D146" s="195" t="s">
        <v>895</v>
      </c>
      <c r="E146" s="196"/>
      <c r="F146" s="196"/>
      <c r="G146" s="197"/>
      <c r="H146" s="197"/>
      <c r="I146" s="195" t="s">
        <v>896</v>
      </c>
      <c r="J146" s="195" t="s">
        <v>714</v>
      </c>
      <c r="K146" s="195" t="s">
        <v>269</v>
      </c>
      <c r="L146" s="41"/>
      <c r="M146" s="41"/>
      <c r="N146" s="41"/>
      <c r="O146" s="41"/>
      <c r="P146" s="41"/>
      <c r="Q146" s="41"/>
      <c r="R146" s="41"/>
      <c r="S146" s="198"/>
      <c r="T146" s="199"/>
      <c r="U146" s="199"/>
      <c r="V146" s="227" t="e">
        <f t="shared" si="28"/>
        <v>#NUM!</v>
      </c>
      <c r="W146" s="195"/>
      <c r="X146" s="195"/>
      <c r="Y146" s="24"/>
      <c r="Z146" s="65"/>
      <c r="AA146" s="65" t="s">
        <v>20</v>
      </c>
      <c r="AB146" s="65" t="s">
        <v>21</v>
      </c>
      <c r="AC146" s="65" t="s">
        <v>22</v>
      </c>
      <c r="AD146" s="66" t="s">
        <v>23</v>
      </c>
      <c r="AI146" s="7">
        <f t="shared" si="29"/>
        <v>0</v>
      </c>
      <c r="AJ146" s="7">
        <f t="shared" si="30"/>
        <v>0</v>
      </c>
      <c r="AK146" s="7">
        <f t="shared" si="31"/>
        <v>0</v>
      </c>
      <c r="AL146" s="7">
        <f t="shared" si="32"/>
        <v>0</v>
      </c>
      <c r="AM146" s="7">
        <f t="shared" si="33"/>
        <v>0</v>
      </c>
      <c r="AN146" s="7">
        <f t="shared" si="34"/>
        <v>0</v>
      </c>
      <c r="AO146" s="7">
        <f t="shared" si="35"/>
        <v>0</v>
      </c>
      <c r="AP146" s="7">
        <f t="shared" si="36"/>
        <v>0</v>
      </c>
      <c r="AQ146" s="7">
        <f t="shared" si="37"/>
        <v>0</v>
      </c>
      <c r="AR146" s="7">
        <f t="shared" si="38"/>
        <v>0</v>
      </c>
      <c r="AS146" s="7">
        <f t="shared" si="39"/>
        <v>0</v>
      </c>
      <c r="AT146" s="7">
        <f t="shared" si="40"/>
        <v>0</v>
      </c>
      <c r="AU146" s="7">
        <f t="shared" si="41"/>
        <v>0</v>
      </c>
      <c r="AV146" s="7">
        <f t="shared" si="42"/>
        <v>0</v>
      </c>
    </row>
    <row r="147" spans="1:48" s="7" customFormat="1" ht="12.75">
      <c r="A147" s="38" t="s">
        <v>897</v>
      </c>
      <c r="B147" s="80">
        <v>38987</v>
      </c>
      <c r="C147" s="46" t="s">
        <v>270</v>
      </c>
      <c r="D147" s="47" t="s">
        <v>898</v>
      </c>
      <c r="E147" s="92" t="s">
        <v>901</v>
      </c>
      <c r="F147" s="92" t="s">
        <v>902</v>
      </c>
      <c r="G147" s="48">
        <v>549875</v>
      </c>
      <c r="H147" s="48">
        <v>4785294</v>
      </c>
      <c r="I147" s="47" t="s">
        <v>899</v>
      </c>
      <c r="J147" s="47" t="s">
        <v>181</v>
      </c>
      <c r="K147" s="47" t="s">
        <v>90</v>
      </c>
      <c r="L147" s="41">
        <v>21</v>
      </c>
      <c r="M147" s="49">
        <v>21</v>
      </c>
      <c r="N147" s="50"/>
      <c r="O147" s="51"/>
      <c r="P147" s="52"/>
      <c r="Q147" s="53"/>
      <c r="R147" s="134"/>
      <c r="S147" s="54"/>
      <c r="T147" s="131"/>
      <c r="U147" s="126" t="s">
        <v>11</v>
      </c>
      <c r="V147" s="86" t="e">
        <f t="shared" si="28"/>
        <v>#NUM!</v>
      </c>
      <c r="W147" s="117" t="s">
        <v>900</v>
      </c>
      <c r="X147" s="117" t="s">
        <v>99</v>
      </c>
      <c r="Y147" s="24"/>
      <c r="Z147" s="65" t="s">
        <v>997</v>
      </c>
      <c r="AA147" s="65">
        <f>COUNTIF(K3:K151,"P")</f>
        <v>74</v>
      </c>
      <c r="AB147" s="65">
        <f>COUNTIF(K3:K151,"L")</f>
        <v>44</v>
      </c>
      <c r="AC147" s="65">
        <f>SUM(M3:M151)</f>
        <v>75568.45000000003</v>
      </c>
      <c r="AD147" s="67">
        <f>SUM(N3:S151)</f>
        <v>40143.25</v>
      </c>
      <c r="AI147" s="7">
        <f t="shared" si="29"/>
        <v>0</v>
      </c>
      <c r="AJ147" s="7">
        <f t="shared" si="30"/>
        <v>1</v>
      </c>
      <c r="AK147" s="7">
        <f t="shared" si="31"/>
        <v>0</v>
      </c>
      <c r="AL147" s="7">
        <f t="shared" si="32"/>
        <v>0</v>
      </c>
      <c r="AM147" s="7">
        <f t="shared" si="33"/>
        <v>0</v>
      </c>
      <c r="AN147" s="7">
        <f t="shared" si="34"/>
        <v>0</v>
      </c>
      <c r="AO147" s="7">
        <f t="shared" si="35"/>
        <v>0</v>
      </c>
      <c r="AP147" s="7">
        <f t="shared" si="36"/>
        <v>0</v>
      </c>
      <c r="AQ147" s="7">
        <f t="shared" si="37"/>
        <v>0</v>
      </c>
      <c r="AR147" s="7">
        <f t="shared" si="38"/>
        <v>0</v>
      </c>
      <c r="AS147" s="7">
        <f t="shared" si="39"/>
        <v>0</v>
      </c>
      <c r="AT147" s="7">
        <f t="shared" si="40"/>
        <v>0</v>
      </c>
      <c r="AU147" s="7">
        <f t="shared" si="41"/>
        <v>0</v>
      </c>
      <c r="AV147" s="7">
        <f t="shared" si="42"/>
        <v>0</v>
      </c>
    </row>
    <row r="148" spans="1:48" s="7" customFormat="1" ht="12.75">
      <c r="A148" s="38" t="s">
        <v>903</v>
      </c>
      <c r="B148" s="80">
        <v>38988</v>
      </c>
      <c r="C148" s="46" t="s">
        <v>101</v>
      </c>
      <c r="D148" s="47" t="s">
        <v>907</v>
      </c>
      <c r="E148" s="92" t="s">
        <v>908</v>
      </c>
      <c r="F148" s="92" t="s">
        <v>909</v>
      </c>
      <c r="G148" s="48">
        <v>598168</v>
      </c>
      <c r="H148" s="48">
        <v>4783076</v>
      </c>
      <c r="I148" s="47" t="s">
        <v>247</v>
      </c>
      <c r="J148" s="47" t="s">
        <v>487</v>
      </c>
      <c r="K148" s="47" t="s">
        <v>90</v>
      </c>
      <c r="L148" s="41">
        <v>108</v>
      </c>
      <c r="M148" s="49">
        <v>18</v>
      </c>
      <c r="N148" s="50"/>
      <c r="O148" s="51"/>
      <c r="P148" s="52">
        <v>90</v>
      </c>
      <c r="Q148" s="53"/>
      <c r="R148" s="134"/>
      <c r="S148" s="54"/>
      <c r="T148" s="131"/>
      <c r="U148" s="126" t="s">
        <v>97</v>
      </c>
      <c r="V148" s="86"/>
      <c r="W148" s="117" t="s">
        <v>905</v>
      </c>
      <c r="X148" s="117" t="s">
        <v>99</v>
      </c>
      <c r="Y148" s="24"/>
      <c r="Z148" s="5"/>
      <c r="AA148" s="5"/>
      <c r="AB148" s="5"/>
      <c r="AC148" s="5"/>
      <c r="AI148" s="7">
        <f t="shared" si="29"/>
        <v>0</v>
      </c>
      <c r="AJ148" s="7">
        <f t="shared" si="30"/>
        <v>0</v>
      </c>
      <c r="AK148" s="7">
        <f t="shared" si="31"/>
        <v>0</v>
      </c>
      <c r="AL148" s="7">
        <f t="shared" si="32"/>
        <v>0</v>
      </c>
      <c r="AM148" s="7">
        <f t="shared" si="33"/>
        <v>0</v>
      </c>
      <c r="AN148" s="7">
        <f t="shared" si="34"/>
        <v>0</v>
      </c>
      <c r="AO148" s="7">
        <f t="shared" si="35"/>
        <v>0</v>
      </c>
      <c r="AP148" s="7">
        <f t="shared" si="36"/>
        <v>1</v>
      </c>
      <c r="AQ148" s="7">
        <f t="shared" si="37"/>
        <v>0</v>
      </c>
      <c r="AR148" s="7">
        <f t="shared" si="38"/>
        <v>0</v>
      </c>
      <c r="AS148" s="7">
        <f t="shared" si="39"/>
        <v>0</v>
      </c>
      <c r="AT148" s="7">
        <f t="shared" si="40"/>
        <v>0</v>
      </c>
      <c r="AU148" s="7">
        <f t="shared" si="41"/>
        <v>0</v>
      </c>
      <c r="AV148" s="7">
        <f t="shared" si="42"/>
        <v>0</v>
      </c>
    </row>
    <row r="149" spans="1:48" s="7" customFormat="1" ht="12.75">
      <c r="A149" s="38" t="s">
        <v>904</v>
      </c>
      <c r="B149" s="80">
        <v>38988</v>
      </c>
      <c r="C149" s="46" t="s">
        <v>101</v>
      </c>
      <c r="D149" s="47" t="s">
        <v>706</v>
      </c>
      <c r="E149" s="92" t="s">
        <v>910</v>
      </c>
      <c r="F149" s="92" t="s">
        <v>911</v>
      </c>
      <c r="G149" s="48">
        <v>600548</v>
      </c>
      <c r="H149" s="48">
        <v>4781200</v>
      </c>
      <c r="I149" s="47" t="s">
        <v>704</v>
      </c>
      <c r="J149" s="47" t="s">
        <v>96</v>
      </c>
      <c r="K149" s="47" t="s">
        <v>90</v>
      </c>
      <c r="L149" s="41">
        <v>31</v>
      </c>
      <c r="M149" s="49"/>
      <c r="N149" s="50"/>
      <c r="O149" s="51"/>
      <c r="P149" s="52">
        <v>31</v>
      </c>
      <c r="Q149" s="53"/>
      <c r="R149" s="134"/>
      <c r="S149" s="54"/>
      <c r="T149" s="131"/>
      <c r="U149" s="126" t="s">
        <v>97</v>
      </c>
      <c r="V149" s="86" t="e">
        <f aca="true" t="shared" si="43" ref="V149:V167">DATEDIF(B149,(T149+1),"d")</f>
        <v>#NUM!</v>
      </c>
      <c r="W149" s="117" t="s">
        <v>906</v>
      </c>
      <c r="X149" s="117" t="s">
        <v>99</v>
      </c>
      <c r="Y149" s="24"/>
      <c r="Z149" s="65"/>
      <c r="AA149" s="65" t="s">
        <v>20</v>
      </c>
      <c r="AB149" s="65" t="s">
        <v>21</v>
      </c>
      <c r="AC149" s="65" t="s">
        <v>22</v>
      </c>
      <c r="AD149" s="66" t="s">
        <v>23</v>
      </c>
      <c r="AI149" s="7">
        <f t="shared" si="29"/>
        <v>0</v>
      </c>
      <c r="AJ149" s="7">
        <f t="shared" si="30"/>
        <v>0</v>
      </c>
      <c r="AK149" s="7">
        <f t="shared" si="31"/>
        <v>0</v>
      </c>
      <c r="AL149" s="7">
        <f t="shared" si="32"/>
        <v>0</v>
      </c>
      <c r="AM149" s="7">
        <f t="shared" si="33"/>
        <v>0</v>
      </c>
      <c r="AN149" s="7">
        <f t="shared" si="34"/>
        <v>0</v>
      </c>
      <c r="AO149" s="7">
        <f t="shared" si="35"/>
        <v>0</v>
      </c>
      <c r="AP149" s="7">
        <f t="shared" si="36"/>
        <v>1</v>
      </c>
      <c r="AQ149" s="7">
        <f t="shared" si="37"/>
        <v>0</v>
      </c>
      <c r="AR149" s="7">
        <f t="shared" si="38"/>
        <v>0</v>
      </c>
      <c r="AS149" s="7">
        <f t="shared" si="39"/>
        <v>0</v>
      </c>
      <c r="AT149" s="7">
        <f t="shared" si="40"/>
        <v>0</v>
      </c>
      <c r="AU149" s="7">
        <f t="shared" si="41"/>
        <v>0</v>
      </c>
      <c r="AV149" s="7">
        <f t="shared" si="42"/>
        <v>0</v>
      </c>
    </row>
    <row r="150" spans="1:48" s="7" customFormat="1" ht="12.75">
      <c r="A150" s="38" t="s">
        <v>912</v>
      </c>
      <c r="B150" s="80">
        <v>38989</v>
      </c>
      <c r="C150" s="46" t="s">
        <v>101</v>
      </c>
      <c r="D150" s="47" t="s">
        <v>913</v>
      </c>
      <c r="E150" s="92" t="s">
        <v>914</v>
      </c>
      <c r="F150" s="92" t="s">
        <v>915</v>
      </c>
      <c r="G150" s="48">
        <v>583158</v>
      </c>
      <c r="H150" s="48">
        <v>4801745</v>
      </c>
      <c r="I150" s="47" t="s">
        <v>448</v>
      </c>
      <c r="J150" s="47" t="s">
        <v>916</v>
      </c>
      <c r="K150" s="47" t="s">
        <v>90</v>
      </c>
      <c r="L150" s="41">
        <v>114</v>
      </c>
      <c r="M150" s="49">
        <v>89</v>
      </c>
      <c r="N150" s="50"/>
      <c r="O150" s="51"/>
      <c r="P150" s="52">
        <v>25</v>
      </c>
      <c r="Q150" s="53"/>
      <c r="R150" s="134"/>
      <c r="S150" s="54"/>
      <c r="T150" s="131"/>
      <c r="U150" s="126" t="s">
        <v>11</v>
      </c>
      <c r="V150" s="86" t="e">
        <f t="shared" si="43"/>
        <v>#NUM!</v>
      </c>
      <c r="W150" s="117" t="s">
        <v>917</v>
      </c>
      <c r="X150" s="117" t="s">
        <v>99</v>
      </c>
      <c r="Y150" s="24"/>
      <c r="Z150" s="66" t="s">
        <v>28</v>
      </c>
      <c r="AA150" s="66">
        <f>COUNTIF(K3:K161,"P")</f>
        <v>80</v>
      </c>
      <c r="AB150" s="66">
        <f>COUNTIF(K3:K161,"L")</f>
        <v>48</v>
      </c>
      <c r="AC150" s="65">
        <f>SUM(M3:M161)</f>
        <v>75681.55000000003</v>
      </c>
      <c r="AD150" s="67">
        <f>SUM(N3:S161)</f>
        <v>40241.95</v>
      </c>
      <c r="AI150" s="7">
        <f t="shared" si="29"/>
        <v>0</v>
      </c>
      <c r="AJ150" s="7">
        <f t="shared" si="30"/>
        <v>1</v>
      </c>
      <c r="AK150" s="7">
        <f t="shared" si="31"/>
        <v>0</v>
      </c>
      <c r="AL150" s="7">
        <f t="shared" si="32"/>
        <v>0</v>
      </c>
      <c r="AM150" s="7">
        <f t="shared" si="33"/>
        <v>0</v>
      </c>
      <c r="AN150" s="7">
        <f t="shared" si="34"/>
        <v>0</v>
      </c>
      <c r="AO150" s="7">
        <f t="shared" si="35"/>
        <v>0</v>
      </c>
      <c r="AP150" s="7">
        <f t="shared" si="36"/>
        <v>0</v>
      </c>
      <c r="AQ150" s="7">
        <f t="shared" si="37"/>
        <v>0</v>
      </c>
      <c r="AR150" s="7">
        <f t="shared" si="38"/>
        <v>0</v>
      </c>
      <c r="AS150" s="7">
        <f t="shared" si="39"/>
        <v>0</v>
      </c>
      <c r="AT150" s="7">
        <f t="shared" si="40"/>
        <v>0</v>
      </c>
      <c r="AU150" s="7">
        <f t="shared" si="41"/>
        <v>0</v>
      </c>
      <c r="AV150" s="7">
        <f t="shared" si="42"/>
        <v>0</v>
      </c>
    </row>
    <row r="151" spans="1:48" s="7" customFormat="1" ht="12.75">
      <c r="A151" s="193" t="s">
        <v>918</v>
      </c>
      <c r="B151" s="194">
        <v>38990</v>
      </c>
      <c r="C151" s="62" t="s">
        <v>46</v>
      </c>
      <c r="D151" s="195" t="s">
        <v>636</v>
      </c>
      <c r="E151" s="196"/>
      <c r="F151" s="196"/>
      <c r="G151" s="197"/>
      <c r="H151" s="197"/>
      <c r="I151" s="195" t="s">
        <v>919</v>
      </c>
      <c r="J151" s="195" t="s">
        <v>146</v>
      </c>
      <c r="K151" s="195" t="s">
        <v>269</v>
      </c>
      <c r="L151" s="41"/>
      <c r="M151" s="41"/>
      <c r="N151" s="41"/>
      <c r="O151" s="41"/>
      <c r="P151" s="41"/>
      <c r="Q151" s="41"/>
      <c r="R151" s="41"/>
      <c r="S151" s="198"/>
      <c r="T151" s="199"/>
      <c r="U151" s="199"/>
      <c r="V151" s="227" t="e">
        <f t="shared" si="43"/>
        <v>#NUM!</v>
      </c>
      <c r="W151" s="195"/>
      <c r="X151" s="195"/>
      <c r="Y151" s="24"/>
      <c r="Z151" s="5"/>
      <c r="AA151" s="5"/>
      <c r="AB151" s="5"/>
      <c r="AC151" s="5"/>
      <c r="AI151" s="7">
        <f t="shared" si="29"/>
        <v>0</v>
      </c>
      <c r="AJ151" s="7">
        <f t="shared" si="30"/>
        <v>0</v>
      </c>
      <c r="AK151" s="7">
        <f t="shared" si="31"/>
        <v>0</v>
      </c>
      <c r="AL151" s="7">
        <f t="shared" si="32"/>
        <v>0</v>
      </c>
      <c r="AM151" s="7">
        <f t="shared" si="33"/>
        <v>0</v>
      </c>
      <c r="AN151" s="7">
        <f t="shared" si="34"/>
        <v>0</v>
      </c>
      <c r="AO151" s="7">
        <f t="shared" si="35"/>
        <v>0</v>
      </c>
      <c r="AP151" s="7">
        <f t="shared" si="36"/>
        <v>0</v>
      </c>
      <c r="AQ151" s="7">
        <f t="shared" si="37"/>
        <v>0</v>
      </c>
      <c r="AR151" s="7">
        <f t="shared" si="38"/>
        <v>0</v>
      </c>
      <c r="AS151" s="7">
        <f t="shared" si="39"/>
        <v>0</v>
      </c>
      <c r="AT151" s="7">
        <f t="shared" si="40"/>
        <v>0</v>
      </c>
      <c r="AU151" s="7">
        <f t="shared" si="41"/>
        <v>0</v>
      </c>
      <c r="AV151" s="7">
        <f t="shared" si="42"/>
        <v>0</v>
      </c>
    </row>
    <row r="152" spans="1:48" s="7" customFormat="1" ht="13.5" customHeight="1">
      <c r="A152" s="38" t="s">
        <v>921</v>
      </c>
      <c r="B152" s="80">
        <v>38993</v>
      </c>
      <c r="C152" s="46" t="s">
        <v>270</v>
      </c>
      <c r="D152" s="47" t="s">
        <v>922</v>
      </c>
      <c r="E152" s="92" t="s">
        <v>923</v>
      </c>
      <c r="F152" s="92" t="s">
        <v>924</v>
      </c>
      <c r="G152" s="48">
        <v>510690</v>
      </c>
      <c r="H152" s="48">
        <v>4748440</v>
      </c>
      <c r="I152" s="47" t="s">
        <v>925</v>
      </c>
      <c r="J152" s="47" t="s">
        <v>146</v>
      </c>
      <c r="K152" s="47" t="s">
        <v>90</v>
      </c>
      <c r="L152" s="41">
        <v>199</v>
      </c>
      <c r="M152" s="49">
        <v>113</v>
      </c>
      <c r="N152" s="50"/>
      <c r="O152" s="51"/>
      <c r="P152" s="52">
        <v>86</v>
      </c>
      <c r="Q152" s="53"/>
      <c r="R152" s="134"/>
      <c r="S152" s="54"/>
      <c r="T152" s="131"/>
      <c r="U152" s="126" t="s">
        <v>97</v>
      </c>
      <c r="V152" s="86" t="e">
        <f t="shared" si="43"/>
        <v>#NUM!</v>
      </c>
      <c r="W152" s="117" t="s">
        <v>926</v>
      </c>
      <c r="X152" s="117" t="s">
        <v>99</v>
      </c>
      <c r="Y152" s="24"/>
      <c r="AB152" s="5"/>
      <c r="AC152" s="5"/>
      <c r="AI152" s="7">
        <f t="shared" si="29"/>
        <v>0</v>
      </c>
      <c r="AJ152" s="7">
        <f t="shared" si="30"/>
        <v>0</v>
      </c>
      <c r="AK152" s="7">
        <f t="shared" si="31"/>
        <v>0</v>
      </c>
      <c r="AL152" s="7">
        <f t="shared" si="32"/>
        <v>0</v>
      </c>
      <c r="AM152" s="7">
        <f t="shared" si="33"/>
        <v>0</v>
      </c>
      <c r="AN152" s="7">
        <f t="shared" si="34"/>
        <v>0</v>
      </c>
      <c r="AO152" s="7">
        <f t="shared" si="35"/>
        <v>0</v>
      </c>
      <c r="AP152" s="7">
        <f t="shared" si="36"/>
        <v>1</v>
      </c>
      <c r="AQ152" s="7">
        <f t="shared" si="37"/>
        <v>0</v>
      </c>
      <c r="AR152" s="7">
        <f t="shared" si="38"/>
        <v>0</v>
      </c>
      <c r="AS152" s="7">
        <f t="shared" si="39"/>
        <v>0</v>
      </c>
      <c r="AT152" s="7">
        <f t="shared" si="40"/>
        <v>0</v>
      </c>
      <c r="AU152" s="7">
        <f t="shared" si="41"/>
        <v>0</v>
      </c>
      <c r="AV152" s="7">
        <f t="shared" si="42"/>
        <v>0</v>
      </c>
    </row>
    <row r="153" spans="1:48" s="7" customFormat="1" ht="12.75">
      <c r="A153" s="38" t="s">
        <v>927</v>
      </c>
      <c r="B153" s="80">
        <v>38994</v>
      </c>
      <c r="C153" s="46" t="s">
        <v>101</v>
      </c>
      <c r="D153" s="47" t="s">
        <v>928</v>
      </c>
      <c r="E153" s="92" t="s">
        <v>943</v>
      </c>
      <c r="F153" s="92" t="s">
        <v>929</v>
      </c>
      <c r="G153" s="48">
        <v>590456</v>
      </c>
      <c r="H153" s="48">
        <v>4816567</v>
      </c>
      <c r="I153" s="47" t="s">
        <v>930</v>
      </c>
      <c r="J153" s="47" t="s">
        <v>931</v>
      </c>
      <c r="K153" s="47" t="s">
        <v>275</v>
      </c>
      <c r="L153" s="41">
        <v>0.1</v>
      </c>
      <c r="M153" s="49"/>
      <c r="N153" s="50">
        <v>0.1</v>
      </c>
      <c r="O153" s="51"/>
      <c r="P153" s="52"/>
      <c r="Q153" s="53"/>
      <c r="R153" s="134"/>
      <c r="S153" s="54"/>
      <c r="T153" s="131"/>
      <c r="U153" s="126" t="s">
        <v>932</v>
      </c>
      <c r="V153" s="86" t="e">
        <f t="shared" si="43"/>
        <v>#NUM!</v>
      </c>
      <c r="W153" s="117" t="s">
        <v>933</v>
      </c>
      <c r="X153" s="117" t="s">
        <v>99</v>
      </c>
      <c r="Y153" s="24"/>
      <c r="Z153" s="5"/>
      <c r="AA153" s="5"/>
      <c r="AB153" s="5"/>
      <c r="AC153" s="5"/>
      <c r="AI153" s="7">
        <f t="shared" si="29"/>
        <v>0</v>
      </c>
      <c r="AJ153" s="7">
        <f t="shared" si="30"/>
        <v>0</v>
      </c>
      <c r="AK153" s="7">
        <f t="shared" si="31"/>
        <v>1</v>
      </c>
      <c r="AL153" s="7">
        <f t="shared" si="32"/>
        <v>0</v>
      </c>
      <c r="AM153" s="7">
        <f t="shared" si="33"/>
        <v>0</v>
      </c>
      <c r="AN153" s="7">
        <f t="shared" si="34"/>
        <v>0</v>
      </c>
      <c r="AO153" s="7">
        <f t="shared" si="35"/>
        <v>0</v>
      </c>
      <c r="AP153" s="7">
        <f t="shared" si="36"/>
        <v>0</v>
      </c>
      <c r="AQ153" s="7">
        <f t="shared" si="37"/>
        <v>0</v>
      </c>
      <c r="AR153" s="7">
        <f t="shared" si="38"/>
        <v>0</v>
      </c>
      <c r="AS153" s="7">
        <f t="shared" si="39"/>
        <v>0</v>
      </c>
      <c r="AT153" s="7">
        <f t="shared" si="40"/>
        <v>0</v>
      </c>
      <c r="AU153" s="7">
        <f t="shared" si="41"/>
        <v>0</v>
      </c>
      <c r="AV153" s="7">
        <f t="shared" si="42"/>
        <v>0</v>
      </c>
    </row>
    <row r="154" spans="1:48" s="7" customFormat="1" ht="12.75">
      <c r="A154" s="38" t="s">
        <v>934</v>
      </c>
      <c r="B154" s="80">
        <v>38994</v>
      </c>
      <c r="C154" s="46" t="s">
        <v>101</v>
      </c>
      <c r="D154" s="47" t="s">
        <v>935</v>
      </c>
      <c r="E154" s="92" t="s">
        <v>936</v>
      </c>
      <c r="F154" s="92" t="s">
        <v>937</v>
      </c>
      <c r="G154" s="48">
        <v>622778</v>
      </c>
      <c r="H154" s="48">
        <v>4796076</v>
      </c>
      <c r="I154" s="47" t="s">
        <v>938</v>
      </c>
      <c r="J154" s="47" t="s">
        <v>939</v>
      </c>
      <c r="K154" s="47" t="s">
        <v>275</v>
      </c>
      <c r="L154" s="41">
        <v>3</v>
      </c>
      <c r="M154" s="49"/>
      <c r="N154" s="50"/>
      <c r="O154" s="51"/>
      <c r="P154" s="52">
        <v>3</v>
      </c>
      <c r="Q154" s="53"/>
      <c r="R154" s="134"/>
      <c r="S154" s="54"/>
      <c r="T154" s="131"/>
      <c r="U154" s="126" t="s">
        <v>97</v>
      </c>
      <c r="V154" s="86" t="e">
        <f t="shared" si="43"/>
        <v>#NUM!</v>
      </c>
      <c r="W154" s="117" t="s">
        <v>940</v>
      </c>
      <c r="X154" s="117" t="s">
        <v>159</v>
      </c>
      <c r="Y154" s="24"/>
      <c r="Z154" s="5"/>
      <c r="AA154" s="5"/>
      <c r="AB154" s="5"/>
      <c r="AC154" s="5"/>
      <c r="AI154" s="7">
        <f t="shared" si="29"/>
        <v>0</v>
      </c>
      <c r="AJ154" s="7">
        <f t="shared" si="30"/>
        <v>0</v>
      </c>
      <c r="AK154" s="7">
        <f t="shared" si="31"/>
        <v>0</v>
      </c>
      <c r="AL154" s="7">
        <f t="shared" si="32"/>
        <v>0</v>
      </c>
      <c r="AM154" s="7">
        <f t="shared" si="33"/>
        <v>0</v>
      </c>
      <c r="AN154" s="7">
        <f t="shared" si="34"/>
        <v>0</v>
      </c>
      <c r="AO154" s="7">
        <f t="shared" si="35"/>
        <v>1</v>
      </c>
      <c r="AP154" s="7">
        <f t="shared" si="36"/>
        <v>0</v>
      </c>
      <c r="AQ154" s="7">
        <f t="shared" si="37"/>
        <v>0</v>
      </c>
      <c r="AR154" s="7">
        <f t="shared" si="38"/>
        <v>0</v>
      </c>
      <c r="AS154" s="7">
        <f t="shared" si="39"/>
        <v>0</v>
      </c>
      <c r="AT154" s="7">
        <f t="shared" si="40"/>
        <v>0</v>
      </c>
      <c r="AU154" s="7">
        <f t="shared" si="41"/>
        <v>0</v>
      </c>
      <c r="AV154" s="7">
        <f t="shared" si="42"/>
        <v>0</v>
      </c>
    </row>
    <row r="155" spans="1:48" s="7" customFormat="1" ht="12.75">
      <c r="A155" s="38" t="s">
        <v>941</v>
      </c>
      <c r="B155" s="80">
        <v>38994</v>
      </c>
      <c r="C155" s="46" t="s">
        <v>101</v>
      </c>
      <c r="D155" s="47" t="s">
        <v>942</v>
      </c>
      <c r="E155" s="92" t="s">
        <v>944</v>
      </c>
      <c r="F155" s="92" t="s">
        <v>945</v>
      </c>
      <c r="G155" s="48">
        <v>603976</v>
      </c>
      <c r="H155" s="48">
        <v>4817228</v>
      </c>
      <c r="I155" s="47" t="s">
        <v>946</v>
      </c>
      <c r="J155" s="47" t="s">
        <v>947</v>
      </c>
      <c r="K155" s="47" t="s">
        <v>275</v>
      </c>
      <c r="L155" s="41">
        <v>0.1</v>
      </c>
      <c r="M155" s="49"/>
      <c r="N155" s="50">
        <v>0.1</v>
      </c>
      <c r="O155" s="51"/>
      <c r="P155" s="52"/>
      <c r="Q155" s="53"/>
      <c r="R155" s="134"/>
      <c r="S155" s="54"/>
      <c r="T155" s="131"/>
      <c r="U155" s="126" t="s">
        <v>932</v>
      </c>
      <c r="V155" s="86" t="e">
        <f t="shared" si="43"/>
        <v>#NUM!</v>
      </c>
      <c r="W155" s="117" t="s">
        <v>948</v>
      </c>
      <c r="X155" s="117" t="s">
        <v>99</v>
      </c>
      <c r="Y155" s="24"/>
      <c r="Z155" s="5"/>
      <c r="AA155" s="5"/>
      <c r="AB155" s="5"/>
      <c r="AC155" s="5"/>
      <c r="AI155" s="7">
        <f t="shared" si="29"/>
        <v>0</v>
      </c>
      <c r="AJ155" s="7">
        <f t="shared" si="30"/>
        <v>0</v>
      </c>
      <c r="AK155" s="7">
        <f t="shared" si="31"/>
        <v>1</v>
      </c>
      <c r="AL155" s="7">
        <f t="shared" si="32"/>
        <v>0</v>
      </c>
      <c r="AM155" s="7">
        <f t="shared" si="33"/>
        <v>0</v>
      </c>
      <c r="AN155" s="7">
        <f t="shared" si="34"/>
        <v>0</v>
      </c>
      <c r="AO155" s="7">
        <f t="shared" si="35"/>
        <v>0</v>
      </c>
      <c r="AP155" s="7">
        <f t="shared" si="36"/>
        <v>0</v>
      </c>
      <c r="AQ155" s="7">
        <f t="shared" si="37"/>
        <v>0</v>
      </c>
      <c r="AR155" s="7">
        <f t="shared" si="38"/>
        <v>0</v>
      </c>
      <c r="AS155" s="7">
        <f t="shared" si="39"/>
        <v>0</v>
      </c>
      <c r="AT155" s="7">
        <f t="shared" si="40"/>
        <v>0</v>
      </c>
      <c r="AU155" s="7">
        <f t="shared" si="41"/>
        <v>0</v>
      </c>
      <c r="AV155" s="7">
        <f t="shared" si="42"/>
        <v>0</v>
      </c>
    </row>
    <row r="156" spans="1:48" s="7" customFormat="1" ht="12.75">
      <c r="A156" s="38" t="s">
        <v>949</v>
      </c>
      <c r="B156" s="80">
        <v>38995</v>
      </c>
      <c r="C156" s="46" t="s">
        <v>101</v>
      </c>
      <c r="D156" s="47" t="s">
        <v>950</v>
      </c>
      <c r="E156" s="92" t="s">
        <v>951</v>
      </c>
      <c r="F156" s="92" t="s">
        <v>952</v>
      </c>
      <c r="G156" s="48">
        <v>636752</v>
      </c>
      <c r="H156" s="48">
        <v>4778394</v>
      </c>
      <c r="I156" s="47" t="s">
        <v>953</v>
      </c>
      <c r="J156" s="47" t="s">
        <v>172</v>
      </c>
      <c r="K156" s="47" t="s">
        <v>275</v>
      </c>
      <c r="L156" s="41">
        <v>0.1</v>
      </c>
      <c r="M156" s="49">
        <v>0.1</v>
      </c>
      <c r="N156" s="50"/>
      <c r="O156" s="51"/>
      <c r="P156" s="52"/>
      <c r="Q156" s="53"/>
      <c r="R156" s="134"/>
      <c r="S156" s="54"/>
      <c r="T156" s="131"/>
      <c r="U156" s="126" t="s">
        <v>11</v>
      </c>
      <c r="V156" s="86" t="e">
        <f t="shared" si="43"/>
        <v>#NUM!</v>
      </c>
      <c r="W156" s="117" t="s">
        <v>954</v>
      </c>
      <c r="X156" s="117" t="s">
        <v>99</v>
      </c>
      <c r="Y156" s="24"/>
      <c r="Z156" s="5"/>
      <c r="AA156" s="5"/>
      <c r="AB156" s="5"/>
      <c r="AC156" s="5"/>
      <c r="AI156" s="7">
        <f t="shared" si="29"/>
        <v>1</v>
      </c>
      <c r="AJ156" s="7">
        <f t="shared" si="30"/>
        <v>0</v>
      </c>
      <c r="AK156" s="7">
        <f t="shared" si="31"/>
        <v>0</v>
      </c>
      <c r="AL156" s="7">
        <f t="shared" si="32"/>
        <v>0</v>
      </c>
      <c r="AM156" s="7">
        <f t="shared" si="33"/>
        <v>0</v>
      </c>
      <c r="AN156" s="7">
        <f t="shared" si="34"/>
        <v>0</v>
      </c>
      <c r="AO156" s="7">
        <f t="shared" si="35"/>
        <v>0</v>
      </c>
      <c r="AP156" s="7">
        <f t="shared" si="36"/>
        <v>0</v>
      </c>
      <c r="AQ156" s="7">
        <f t="shared" si="37"/>
        <v>0</v>
      </c>
      <c r="AR156" s="7">
        <f t="shared" si="38"/>
        <v>0</v>
      </c>
      <c r="AS156" s="7">
        <f t="shared" si="39"/>
        <v>0</v>
      </c>
      <c r="AT156" s="7">
        <f t="shared" si="40"/>
        <v>0</v>
      </c>
      <c r="AU156" s="7">
        <f t="shared" si="41"/>
        <v>0</v>
      </c>
      <c r="AV156" s="7">
        <f t="shared" si="42"/>
        <v>0</v>
      </c>
    </row>
    <row r="157" spans="1:48" s="7" customFormat="1" ht="12.75">
      <c r="A157" s="38" t="s">
        <v>958</v>
      </c>
      <c r="B157" s="80">
        <v>38997</v>
      </c>
      <c r="C157" s="46" t="s">
        <v>270</v>
      </c>
      <c r="D157" s="47" t="s">
        <v>959</v>
      </c>
      <c r="E157" s="92" t="s">
        <v>960</v>
      </c>
      <c r="F157" s="92" t="s">
        <v>961</v>
      </c>
      <c r="G157" s="48">
        <v>541076</v>
      </c>
      <c r="H157" s="48">
        <v>4776128</v>
      </c>
      <c r="I157" s="47" t="s">
        <v>955</v>
      </c>
      <c r="J157" s="47" t="s">
        <v>956</v>
      </c>
      <c r="K157" s="47" t="s">
        <v>90</v>
      </c>
      <c r="L157" s="41">
        <v>6</v>
      </c>
      <c r="M157" s="49"/>
      <c r="N157" s="50"/>
      <c r="O157" s="51"/>
      <c r="P157" s="52">
        <v>6</v>
      </c>
      <c r="Q157" s="53"/>
      <c r="R157" s="134"/>
      <c r="S157" s="54"/>
      <c r="T157" s="131"/>
      <c r="U157" s="126" t="s">
        <v>97</v>
      </c>
      <c r="V157" s="86" t="e">
        <f t="shared" si="43"/>
        <v>#NUM!</v>
      </c>
      <c r="W157" s="117" t="s">
        <v>957</v>
      </c>
      <c r="X157" s="117" t="s">
        <v>99</v>
      </c>
      <c r="Y157" s="24"/>
      <c r="Z157" s="5"/>
      <c r="AA157" s="5"/>
      <c r="AB157" s="5"/>
      <c r="AC157" s="5"/>
      <c r="AI157" s="7">
        <f t="shared" si="29"/>
        <v>0</v>
      </c>
      <c r="AJ157" s="7">
        <f t="shared" si="30"/>
        <v>0</v>
      </c>
      <c r="AK157" s="7">
        <f t="shared" si="31"/>
        <v>0</v>
      </c>
      <c r="AL157" s="7">
        <f t="shared" si="32"/>
        <v>0</v>
      </c>
      <c r="AM157" s="7">
        <f t="shared" si="33"/>
        <v>0</v>
      </c>
      <c r="AN157" s="7">
        <f t="shared" si="34"/>
        <v>0</v>
      </c>
      <c r="AO157" s="7">
        <f t="shared" si="35"/>
        <v>0</v>
      </c>
      <c r="AP157" s="7">
        <f t="shared" si="36"/>
        <v>1</v>
      </c>
      <c r="AQ157" s="7">
        <f t="shared" si="37"/>
        <v>0</v>
      </c>
      <c r="AR157" s="7">
        <f t="shared" si="38"/>
        <v>0</v>
      </c>
      <c r="AS157" s="7">
        <f t="shared" si="39"/>
        <v>0</v>
      </c>
      <c r="AT157" s="7">
        <f t="shared" si="40"/>
        <v>0</v>
      </c>
      <c r="AU157" s="7">
        <f t="shared" si="41"/>
        <v>0</v>
      </c>
      <c r="AV157" s="7">
        <f t="shared" si="42"/>
        <v>0</v>
      </c>
    </row>
    <row r="158" spans="1:48" s="7" customFormat="1" ht="12.75">
      <c r="A158" s="38" t="s">
        <v>962</v>
      </c>
      <c r="B158" s="80">
        <v>39003</v>
      </c>
      <c r="C158" s="46" t="s">
        <v>101</v>
      </c>
      <c r="D158" s="47" t="s">
        <v>963</v>
      </c>
      <c r="E158" s="92" t="s">
        <v>964</v>
      </c>
      <c r="F158" s="92" t="s">
        <v>965</v>
      </c>
      <c r="G158" s="48">
        <v>562624</v>
      </c>
      <c r="H158" s="48">
        <v>4808000</v>
      </c>
      <c r="I158" s="47" t="s">
        <v>966</v>
      </c>
      <c r="J158" s="47" t="s">
        <v>967</v>
      </c>
      <c r="K158" s="47" t="s">
        <v>90</v>
      </c>
      <c r="L158" s="41">
        <v>2</v>
      </c>
      <c r="M158" s="49"/>
      <c r="N158" s="50"/>
      <c r="O158" s="51"/>
      <c r="P158" s="52">
        <v>2</v>
      </c>
      <c r="Q158" s="53"/>
      <c r="R158" s="134"/>
      <c r="S158" s="54"/>
      <c r="T158" s="131"/>
      <c r="U158" s="126" t="s">
        <v>97</v>
      </c>
      <c r="V158" s="86" t="s">
        <v>97</v>
      </c>
      <c r="W158" s="117" t="s">
        <v>968</v>
      </c>
      <c r="X158" s="117" t="s">
        <v>99</v>
      </c>
      <c r="Y158" s="24"/>
      <c r="Z158" s="5"/>
      <c r="AA158" s="5"/>
      <c r="AB158" s="5"/>
      <c r="AC158" s="5"/>
      <c r="AI158" s="7">
        <f t="shared" si="29"/>
        <v>0</v>
      </c>
      <c r="AJ158" s="7">
        <f t="shared" si="30"/>
        <v>0</v>
      </c>
      <c r="AK158" s="7">
        <f t="shared" si="31"/>
        <v>0</v>
      </c>
      <c r="AL158" s="7">
        <f t="shared" si="32"/>
        <v>0</v>
      </c>
      <c r="AM158" s="7">
        <f t="shared" si="33"/>
        <v>0</v>
      </c>
      <c r="AN158" s="7">
        <f t="shared" si="34"/>
        <v>0</v>
      </c>
      <c r="AO158" s="7">
        <f t="shared" si="35"/>
        <v>0</v>
      </c>
      <c r="AP158" s="7">
        <f t="shared" si="36"/>
        <v>1</v>
      </c>
      <c r="AQ158" s="7">
        <f t="shared" si="37"/>
        <v>0</v>
      </c>
      <c r="AR158" s="7">
        <f t="shared" si="38"/>
        <v>0</v>
      </c>
      <c r="AS158" s="7">
        <f t="shared" si="39"/>
        <v>0</v>
      </c>
      <c r="AT158" s="7">
        <f t="shared" si="40"/>
        <v>0</v>
      </c>
      <c r="AU158" s="7">
        <f t="shared" si="41"/>
        <v>0</v>
      </c>
      <c r="AV158" s="7">
        <f t="shared" si="42"/>
        <v>0</v>
      </c>
    </row>
    <row r="159" spans="1:48" s="7" customFormat="1" ht="12.75">
      <c r="A159" s="38" t="s">
        <v>969</v>
      </c>
      <c r="B159" s="80">
        <v>39003</v>
      </c>
      <c r="C159" s="46" t="s">
        <v>101</v>
      </c>
      <c r="D159" s="47" t="s">
        <v>970</v>
      </c>
      <c r="E159" s="92" t="s">
        <v>971</v>
      </c>
      <c r="F159" s="92" t="s">
        <v>972</v>
      </c>
      <c r="G159" s="48">
        <v>576268</v>
      </c>
      <c r="H159" s="48">
        <v>4818988</v>
      </c>
      <c r="I159" s="47" t="s">
        <v>973</v>
      </c>
      <c r="J159" s="47" t="s">
        <v>974</v>
      </c>
      <c r="K159" s="47" t="s">
        <v>90</v>
      </c>
      <c r="L159" s="41">
        <v>0.5</v>
      </c>
      <c r="M159" s="49"/>
      <c r="N159" s="50"/>
      <c r="O159" s="51"/>
      <c r="P159" s="52">
        <v>0.5</v>
      </c>
      <c r="Q159" s="53"/>
      <c r="R159" s="134"/>
      <c r="S159" s="54"/>
      <c r="T159" s="131"/>
      <c r="U159" s="126" t="s">
        <v>97</v>
      </c>
      <c r="V159" s="86" t="e">
        <f t="shared" si="43"/>
        <v>#NUM!</v>
      </c>
      <c r="W159" s="117" t="s">
        <v>975</v>
      </c>
      <c r="X159" s="117" t="s">
        <v>159</v>
      </c>
      <c r="Y159" s="24"/>
      <c r="Z159" s="5"/>
      <c r="AA159" s="5"/>
      <c r="AB159" s="5"/>
      <c r="AC159" s="5"/>
      <c r="AI159" s="7">
        <f t="shared" si="29"/>
        <v>0</v>
      </c>
      <c r="AJ159" s="7">
        <f t="shared" si="30"/>
        <v>0</v>
      </c>
      <c r="AK159" s="7">
        <f t="shared" si="31"/>
        <v>0</v>
      </c>
      <c r="AL159" s="7">
        <f t="shared" si="32"/>
        <v>0</v>
      </c>
      <c r="AM159" s="7">
        <f t="shared" si="33"/>
        <v>0</v>
      </c>
      <c r="AN159" s="7">
        <f t="shared" si="34"/>
        <v>0</v>
      </c>
      <c r="AO159" s="7">
        <f t="shared" si="35"/>
        <v>0</v>
      </c>
      <c r="AP159" s="7">
        <f t="shared" si="36"/>
        <v>1</v>
      </c>
      <c r="AQ159" s="7">
        <f t="shared" si="37"/>
        <v>0</v>
      </c>
      <c r="AR159" s="7">
        <f t="shared" si="38"/>
        <v>0</v>
      </c>
      <c r="AS159" s="7">
        <f t="shared" si="39"/>
        <v>0</v>
      </c>
      <c r="AT159" s="7">
        <f t="shared" si="40"/>
        <v>0</v>
      </c>
      <c r="AU159" s="7">
        <f t="shared" si="41"/>
        <v>0</v>
      </c>
      <c r="AV159" s="7">
        <f t="shared" si="42"/>
        <v>0</v>
      </c>
    </row>
    <row r="160" spans="1:48" s="7" customFormat="1" ht="12.75">
      <c r="A160" s="38" t="s">
        <v>976</v>
      </c>
      <c r="B160" s="80">
        <v>39004</v>
      </c>
      <c r="C160" s="46" t="s">
        <v>101</v>
      </c>
      <c r="D160" s="47" t="s">
        <v>977</v>
      </c>
      <c r="E160" s="92" t="s">
        <v>978</v>
      </c>
      <c r="F160" s="92" t="s">
        <v>979</v>
      </c>
      <c r="G160" s="48">
        <v>570369</v>
      </c>
      <c r="H160" s="48">
        <v>4816045</v>
      </c>
      <c r="I160" s="47" t="s">
        <v>980</v>
      </c>
      <c r="J160" s="47" t="s">
        <v>701</v>
      </c>
      <c r="K160" s="47" t="s">
        <v>90</v>
      </c>
      <c r="L160" s="41">
        <v>0.75</v>
      </c>
      <c r="M160" s="49"/>
      <c r="N160" s="50"/>
      <c r="O160" s="51"/>
      <c r="P160" s="52">
        <v>0.75</v>
      </c>
      <c r="Q160" s="53"/>
      <c r="R160" s="134"/>
      <c r="S160" s="54"/>
      <c r="T160" s="131"/>
      <c r="U160" s="126" t="s">
        <v>97</v>
      </c>
      <c r="V160" s="86" t="e">
        <f t="shared" si="43"/>
        <v>#NUM!</v>
      </c>
      <c r="W160" s="117" t="s">
        <v>981</v>
      </c>
      <c r="X160" s="117" t="s">
        <v>99</v>
      </c>
      <c r="Y160" s="24"/>
      <c r="Z160" s="5"/>
      <c r="AA160" s="5"/>
      <c r="AB160" s="5"/>
      <c r="AC160" s="5"/>
      <c r="AI160" s="7">
        <f t="shared" si="29"/>
        <v>0</v>
      </c>
      <c r="AJ160" s="7">
        <f t="shared" si="30"/>
        <v>0</v>
      </c>
      <c r="AK160" s="7">
        <f t="shared" si="31"/>
        <v>0</v>
      </c>
      <c r="AL160" s="7">
        <f t="shared" si="32"/>
        <v>0</v>
      </c>
      <c r="AM160" s="7">
        <f t="shared" si="33"/>
        <v>0</v>
      </c>
      <c r="AN160" s="7">
        <f t="shared" si="34"/>
        <v>0</v>
      </c>
      <c r="AO160" s="7">
        <f t="shared" si="35"/>
        <v>0</v>
      </c>
      <c r="AP160" s="7">
        <f t="shared" si="36"/>
        <v>1</v>
      </c>
      <c r="AQ160" s="7">
        <f t="shared" si="37"/>
        <v>0</v>
      </c>
      <c r="AR160" s="7">
        <f t="shared" si="38"/>
        <v>0</v>
      </c>
      <c r="AS160" s="7">
        <f t="shared" si="39"/>
        <v>0</v>
      </c>
      <c r="AT160" s="7">
        <f t="shared" si="40"/>
        <v>0</v>
      </c>
      <c r="AU160" s="7">
        <f t="shared" si="41"/>
        <v>0</v>
      </c>
      <c r="AV160" s="7">
        <f t="shared" si="42"/>
        <v>0</v>
      </c>
    </row>
    <row r="161" spans="1:48" s="7" customFormat="1" ht="12.75">
      <c r="A161" s="38" t="s">
        <v>988</v>
      </c>
      <c r="B161" s="80">
        <v>39014</v>
      </c>
      <c r="C161" s="46" t="s">
        <v>101</v>
      </c>
      <c r="D161" s="47" t="s">
        <v>989</v>
      </c>
      <c r="E161" s="92" t="s">
        <v>990</v>
      </c>
      <c r="F161" s="92" t="s">
        <v>991</v>
      </c>
      <c r="G161" s="48">
        <v>571515</v>
      </c>
      <c r="H161" s="48">
        <v>4815020</v>
      </c>
      <c r="I161" s="47" t="s">
        <v>982</v>
      </c>
      <c r="J161" s="47" t="s">
        <v>424</v>
      </c>
      <c r="K161" s="47" t="s">
        <v>90</v>
      </c>
      <c r="L161" s="41">
        <v>0.25</v>
      </c>
      <c r="M161" s="49"/>
      <c r="N161" s="50"/>
      <c r="O161" s="51"/>
      <c r="P161" s="52">
        <v>0.25</v>
      </c>
      <c r="Q161" s="53"/>
      <c r="R161" s="134"/>
      <c r="S161" s="54"/>
      <c r="T161" s="131"/>
      <c r="U161" s="126" t="s">
        <v>97</v>
      </c>
      <c r="V161" s="86" t="e">
        <f t="shared" si="43"/>
        <v>#NUM!</v>
      </c>
      <c r="W161" s="117" t="s">
        <v>987</v>
      </c>
      <c r="X161" s="117" t="s">
        <v>99</v>
      </c>
      <c r="Y161" s="24"/>
      <c r="Z161" s="5"/>
      <c r="AA161" s="5"/>
      <c r="AB161" s="5"/>
      <c r="AC161" s="5"/>
      <c r="AI161" s="7">
        <f t="shared" si="29"/>
        <v>0</v>
      </c>
      <c r="AJ161" s="7">
        <f t="shared" si="30"/>
        <v>0</v>
      </c>
      <c r="AK161" s="7">
        <f t="shared" si="31"/>
        <v>0</v>
      </c>
      <c r="AL161" s="7">
        <f t="shared" si="32"/>
        <v>0</v>
      </c>
      <c r="AM161" s="7">
        <f t="shared" si="33"/>
        <v>0</v>
      </c>
      <c r="AN161" s="7">
        <f t="shared" si="34"/>
        <v>0</v>
      </c>
      <c r="AO161" s="7">
        <f t="shared" si="35"/>
        <v>0</v>
      </c>
      <c r="AP161" s="7">
        <f t="shared" si="36"/>
        <v>1</v>
      </c>
      <c r="AQ161" s="7">
        <f t="shared" si="37"/>
        <v>0</v>
      </c>
      <c r="AR161" s="7">
        <f t="shared" si="38"/>
        <v>0</v>
      </c>
      <c r="AS161" s="7">
        <f t="shared" si="39"/>
        <v>0</v>
      </c>
      <c r="AT161" s="7">
        <f t="shared" si="40"/>
        <v>0</v>
      </c>
      <c r="AU161" s="7">
        <f t="shared" si="41"/>
        <v>0</v>
      </c>
      <c r="AV161" s="7">
        <f t="shared" si="42"/>
        <v>0</v>
      </c>
    </row>
    <row r="162" spans="1:48" s="7" customFormat="1" ht="12.75">
      <c r="A162" s="38"/>
      <c r="B162" s="80"/>
      <c r="C162" s="46"/>
      <c r="D162" s="47"/>
      <c r="E162" s="92"/>
      <c r="F162" s="92"/>
      <c r="G162" s="48"/>
      <c r="H162" s="48"/>
      <c r="I162" s="47"/>
      <c r="J162" s="47"/>
      <c r="K162" s="47"/>
      <c r="L162" s="41"/>
      <c r="M162" s="49"/>
      <c r="N162" s="50"/>
      <c r="O162" s="51"/>
      <c r="P162" s="52"/>
      <c r="Q162" s="53"/>
      <c r="R162" s="134"/>
      <c r="S162" s="54"/>
      <c r="T162" s="131"/>
      <c r="U162" s="126"/>
      <c r="V162" s="86">
        <f t="shared" si="43"/>
        <v>1</v>
      </c>
      <c r="W162" s="117"/>
      <c r="X162" s="117"/>
      <c r="Y162" s="24"/>
      <c r="Z162" s="5"/>
      <c r="AA162" s="5"/>
      <c r="AB162" s="5"/>
      <c r="AC162" s="5"/>
      <c r="AI162" s="7">
        <f t="shared" si="29"/>
        <v>0</v>
      </c>
      <c r="AJ162" s="7">
        <f t="shared" si="30"/>
        <v>0</v>
      </c>
      <c r="AK162" s="7">
        <f t="shared" si="31"/>
        <v>0</v>
      </c>
      <c r="AL162" s="7">
        <f t="shared" si="32"/>
        <v>0</v>
      </c>
      <c r="AM162" s="7">
        <f t="shared" si="33"/>
        <v>0</v>
      </c>
      <c r="AN162" s="7">
        <f t="shared" si="34"/>
        <v>0</v>
      </c>
      <c r="AO162" s="7">
        <f t="shared" si="35"/>
        <v>0</v>
      </c>
      <c r="AP162" s="7">
        <f t="shared" si="36"/>
        <v>0</v>
      </c>
      <c r="AQ162" s="7">
        <f t="shared" si="37"/>
        <v>0</v>
      </c>
      <c r="AR162" s="7">
        <f t="shared" si="38"/>
        <v>0</v>
      </c>
      <c r="AS162" s="7">
        <f t="shared" si="39"/>
        <v>0</v>
      </c>
      <c r="AT162" s="7">
        <f t="shared" si="40"/>
        <v>0</v>
      </c>
      <c r="AU162" s="7">
        <f t="shared" si="41"/>
        <v>0</v>
      </c>
      <c r="AV162" s="7">
        <f t="shared" si="42"/>
        <v>0</v>
      </c>
    </row>
    <row r="163" spans="1:48" s="7" customFormat="1" ht="12.75">
      <c r="A163" s="38"/>
      <c r="B163" s="80"/>
      <c r="C163" s="46"/>
      <c r="D163" s="47"/>
      <c r="E163" s="92"/>
      <c r="F163" s="92"/>
      <c r="G163" s="48"/>
      <c r="H163" s="48"/>
      <c r="I163" s="47"/>
      <c r="J163" s="47"/>
      <c r="K163" s="47"/>
      <c r="L163" s="41"/>
      <c r="M163" s="49"/>
      <c r="N163" s="50"/>
      <c r="O163" s="51"/>
      <c r="P163" s="52"/>
      <c r="Q163" s="53"/>
      <c r="R163" s="134"/>
      <c r="S163" s="54"/>
      <c r="T163" s="131"/>
      <c r="U163" s="126"/>
      <c r="V163" s="86">
        <f t="shared" si="43"/>
        <v>1</v>
      </c>
      <c r="W163" s="117"/>
      <c r="X163" s="117"/>
      <c r="Y163" s="24"/>
      <c r="AB163" s="5"/>
      <c r="AC163" s="5"/>
      <c r="AI163" s="7">
        <f t="shared" si="29"/>
        <v>0</v>
      </c>
      <c r="AJ163" s="7">
        <f t="shared" si="30"/>
        <v>0</v>
      </c>
      <c r="AK163" s="7">
        <f t="shared" si="31"/>
        <v>0</v>
      </c>
      <c r="AL163" s="7">
        <f t="shared" si="32"/>
        <v>0</v>
      </c>
      <c r="AM163" s="7">
        <f t="shared" si="33"/>
        <v>0</v>
      </c>
      <c r="AN163" s="7">
        <f t="shared" si="34"/>
        <v>0</v>
      </c>
      <c r="AO163" s="7">
        <f t="shared" si="35"/>
        <v>0</v>
      </c>
      <c r="AP163" s="7">
        <f t="shared" si="36"/>
        <v>0</v>
      </c>
      <c r="AQ163" s="7">
        <f t="shared" si="37"/>
        <v>0</v>
      </c>
      <c r="AR163" s="7">
        <f t="shared" si="38"/>
        <v>0</v>
      </c>
      <c r="AS163" s="7">
        <f t="shared" si="39"/>
        <v>0</v>
      </c>
      <c r="AT163" s="7">
        <f t="shared" si="40"/>
        <v>0</v>
      </c>
      <c r="AU163" s="7">
        <f t="shared" si="41"/>
        <v>0</v>
      </c>
      <c r="AV163" s="7">
        <f t="shared" si="42"/>
        <v>0</v>
      </c>
    </row>
    <row r="164" spans="1:48" s="7" customFormat="1" ht="12.75">
      <c r="A164" s="38"/>
      <c r="B164" s="80"/>
      <c r="C164" s="46"/>
      <c r="D164" s="47"/>
      <c r="E164" s="92"/>
      <c r="F164" s="92"/>
      <c r="G164" s="48"/>
      <c r="H164" s="48"/>
      <c r="I164" s="47"/>
      <c r="J164" s="47"/>
      <c r="K164" s="47"/>
      <c r="L164" s="41"/>
      <c r="M164" s="49"/>
      <c r="N164" s="50"/>
      <c r="O164" s="51"/>
      <c r="P164" s="52"/>
      <c r="Q164" s="53"/>
      <c r="R164" s="134"/>
      <c r="S164" s="54"/>
      <c r="T164" s="131"/>
      <c r="U164" s="126"/>
      <c r="V164" s="86">
        <f t="shared" si="43"/>
        <v>1</v>
      </c>
      <c r="W164" s="117"/>
      <c r="X164" s="117"/>
      <c r="Y164" s="24"/>
      <c r="Z164" s="5"/>
      <c r="AA164" s="5"/>
      <c r="AB164" s="5"/>
      <c r="AC164" s="5"/>
      <c r="AI164" s="7">
        <f t="shared" si="29"/>
        <v>0</v>
      </c>
      <c r="AJ164" s="7">
        <f t="shared" si="30"/>
        <v>0</v>
      </c>
      <c r="AK164" s="7">
        <f t="shared" si="31"/>
        <v>0</v>
      </c>
      <c r="AL164" s="7">
        <f t="shared" si="32"/>
        <v>0</v>
      </c>
      <c r="AM164" s="7">
        <f t="shared" si="33"/>
        <v>0</v>
      </c>
      <c r="AN164" s="7">
        <f t="shared" si="34"/>
        <v>0</v>
      </c>
      <c r="AO164" s="7">
        <f t="shared" si="35"/>
        <v>0</v>
      </c>
      <c r="AP164" s="7">
        <f t="shared" si="36"/>
        <v>0</v>
      </c>
      <c r="AQ164" s="7">
        <f t="shared" si="37"/>
        <v>0</v>
      </c>
      <c r="AR164" s="7">
        <f t="shared" si="38"/>
        <v>0</v>
      </c>
      <c r="AS164" s="7">
        <f t="shared" si="39"/>
        <v>0</v>
      </c>
      <c r="AT164" s="7">
        <f t="shared" si="40"/>
        <v>0</v>
      </c>
      <c r="AU164" s="7">
        <f t="shared" si="41"/>
        <v>0</v>
      </c>
      <c r="AV164" s="7">
        <f t="shared" si="42"/>
        <v>0</v>
      </c>
    </row>
    <row r="165" spans="1:48" s="7" customFormat="1" ht="12.75">
      <c r="A165" s="38"/>
      <c r="B165" s="80"/>
      <c r="C165" s="46"/>
      <c r="D165" s="47"/>
      <c r="E165" s="92"/>
      <c r="F165" s="92"/>
      <c r="G165" s="48"/>
      <c r="H165" s="48"/>
      <c r="I165" s="47"/>
      <c r="J165" s="47"/>
      <c r="K165" s="47"/>
      <c r="L165" s="41"/>
      <c r="M165" s="49"/>
      <c r="N165" s="50"/>
      <c r="O165" s="51"/>
      <c r="P165" s="52"/>
      <c r="Q165" s="53"/>
      <c r="R165" s="134"/>
      <c r="S165" s="54"/>
      <c r="T165" s="131"/>
      <c r="U165" s="126"/>
      <c r="V165" s="86">
        <f t="shared" si="43"/>
        <v>1</v>
      </c>
      <c r="W165" s="117"/>
      <c r="X165" s="117"/>
      <c r="Y165" s="24"/>
      <c r="Z165" s="5"/>
      <c r="AA165" s="5"/>
      <c r="AB165" s="5"/>
      <c r="AC165" s="5"/>
      <c r="AI165" s="7">
        <f t="shared" si="29"/>
        <v>0</v>
      </c>
      <c r="AJ165" s="7">
        <f t="shared" si="30"/>
        <v>0</v>
      </c>
      <c r="AK165" s="7">
        <f t="shared" si="31"/>
        <v>0</v>
      </c>
      <c r="AL165" s="7">
        <f t="shared" si="32"/>
        <v>0</v>
      </c>
      <c r="AM165" s="7">
        <f t="shared" si="33"/>
        <v>0</v>
      </c>
      <c r="AN165" s="7">
        <f t="shared" si="34"/>
        <v>0</v>
      </c>
      <c r="AO165" s="7">
        <f t="shared" si="35"/>
        <v>0</v>
      </c>
      <c r="AP165" s="7">
        <f t="shared" si="36"/>
        <v>0</v>
      </c>
      <c r="AQ165" s="7">
        <f t="shared" si="37"/>
        <v>0</v>
      </c>
      <c r="AR165" s="7">
        <f t="shared" si="38"/>
        <v>0</v>
      </c>
      <c r="AS165" s="7">
        <f t="shared" si="39"/>
        <v>0</v>
      </c>
      <c r="AT165" s="7">
        <f t="shared" si="40"/>
        <v>0</v>
      </c>
      <c r="AU165" s="7">
        <f t="shared" si="41"/>
        <v>0</v>
      </c>
      <c r="AV165" s="7">
        <f t="shared" si="42"/>
        <v>0</v>
      </c>
    </row>
    <row r="166" spans="1:48" s="7" customFormat="1" ht="12.75">
      <c r="A166" s="38"/>
      <c r="B166" s="80"/>
      <c r="C166" s="46"/>
      <c r="D166" s="47"/>
      <c r="E166" s="92"/>
      <c r="F166" s="92"/>
      <c r="G166" s="48"/>
      <c r="H166" s="48"/>
      <c r="I166" s="47"/>
      <c r="J166" s="47"/>
      <c r="K166" s="47"/>
      <c r="L166" s="41"/>
      <c r="M166" s="49"/>
      <c r="N166" s="50"/>
      <c r="O166" s="51" t="s">
        <v>46</v>
      </c>
      <c r="P166" s="52" t="s">
        <v>46</v>
      </c>
      <c r="Q166" s="53"/>
      <c r="R166" s="134"/>
      <c r="S166" s="54"/>
      <c r="T166" s="131"/>
      <c r="U166" s="126"/>
      <c r="V166" s="86">
        <f t="shared" si="43"/>
        <v>1</v>
      </c>
      <c r="W166" s="24"/>
      <c r="X166" s="24"/>
      <c r="Y166" s="24"/>
      <c r="Z166" s="5"/>
      <c r="AA166" s="5"/>
      <c r="AB166" s="5"/>
      <c r="AC166" s="5"/>
      <c r="AI166" s="7">
        <f t="shared" si="29"/>
        <v>0</v>
      </c>
      <c r="AJ166" s="7">
        <f t="shared" si="30"/>
        <v>0</v>
      </c>
      <c r="AK166" s="7">
        <f t="shared" si="31"/>
        <v>0</v>
      </c>
      <c r="AL166" s="7">
        <f t="shared" si="32"/>
        <v>0</v>
      </c>
      <c r="AM166" s="7">
        <f t="shared" si="33"/>
        <v>0</v>
      </c>
      <c r="AN166" s="7">
        <f t="shared" si="34"/>
        <v>0</v>
      </c>
      <c r="AO166" s="7">
        <f t="shared" si="35"/>
        <v>0</v>
      </c>
      <c r="AP166" s="7">
        <f t="shared" si="36"/>
        <v>0</v>
      </c>
      <c r="AQ166" s="7">
        <f t="shared" si="37"/>
        <v>0</v>
      </c>
      <c r="AR166" s="7">
        <f t="shared" si="38"/>
        <v>0</v>
      </c>
      <c r="AS166" s="7">
        <f t="shared" si="39"/>
        <v>0</v>
      </c>
      <c r="AT166" s="7">
        <f t="shared" si="40"/>
        <v>0</v>
      </c>
      <c r="AU166" s="7">
        <f t="shared" si="41"/>
        <v>0</v>
      </c>
      <c r="AV166" s="7">
        <f t="shared" si="42"/>
        <v>0</v>
      </c>
    </row>
    <row r="167" spans="1:48" s="7" customFormat="1" ht="12.75">
      <c r="A167" s="38"/>
      <c r="B167" s="80"/>
      <c r="C167" s="46"/>
      <c r="D167" s="47"/>
      <c r="E167" s="92"/>
      <c r="F167" s="92"/>
      <c r="G167" s="48"/>
      <c r="H167" s="48"/>
      <c r="I167" s="47"/>
      <c r="J167" s="47"/>
      <c r="K167" s="47"/>
      <c r="L167" s="41"/>
      <c r="M167" s="49"/>
      <c r="N167" s="50"/>
      <c r="O167" s="51"/>
      <c r="P167" s="52"/>
      <c r="Q167" s="53"/>
      <c r="R167" s="134"/>
      <c r="S167" s="54"/>
      <c r="T167" s="131"/>
      <c r="U167" s="126"/>
      <c r="V167" s="86">
        <f t="shared" si="43"/>
        <v>1</v>
      </c>
      <c r="W167" s="24"/>
      <c r="X167" s="24"/>
      <c r="Y167" s="24"/>
      <c r="Z167" s="5"/>
      <c r="AA167" s="5"/>
      <c r="AB167" s="5"/>
      <c r="AC167" s="5"/>
      <c r="AI167" s="7">
        <f t="shared" si="29"/>
        <v>0</v>
      </c>
      <c r="AJ167" s="7">
        <f t="shared" si="30"/>
        <v>0</v>
      </c>
      <c r="AK167" s="7">
        <f t="shared" si="31"/>
        <v>0</v>
      </c>
      <c r="AL167" s="7">
        <f t="shared" si="32"/>
        <v>0</v>
      </c>
      <c r="AM167" s="7">
        <f t="shared" si="33"/>
        <v>0</v>
      </c>
      <c r="AN167" s="7">
        <f t="shared" si="34"/>
        <v>0</v>
      </c>
      <c r="AO167" s="7">
        <f t="shared" si="35"/>
        <v>0</v>
      </c>
      <c r="AP167" s="7">
        <f t="shared" si="36"/>
        <v>0</v>
      </c>
      <c r="AQ167" s="7">
        <f t="shared" si="37"/>
        <v>0</v>
      </c>
      <c r="AR167" s="7">
        <f t="shared" si="38"/>
        <v>0</v>
      </c>
      <c r="AS167" s="7">
        <f t="shared" si="39"/>
        <v>0</v>
      </c>
      <c r="AT167" s="7">
        <f t="shared" si="40"/>
        <v>0</v>
      </c>
      <c r="AU167" s="7">
        <f t="shared" si="41"/>
        <v>0</v>
      </c>
      <c r="AV167" s="7">
        <f t="shared" si="42"/>
        <v>0</v>
      </c>
    </row>
    <row r="168" spans="1:48" s="7" customFormat="1" ht="12.75">
      <c r="A168" s="38"/>
      <c r="B168" s="80"/>
      <c r="C168" s="46"/>
      <c r="D168" s="47"/>
      <c r="E168" s="92"/>
      <c r="F168" s="92"/>
      <c r="G168" s="48"/>
      <c r="H168" s="48"/>
      <c r="I168" s="47"/>
      <c r="J168" s="47"/>
      <c r="K168" s="47"/>
      <c r="L168" s="41"/>
      <c r="M168" s="49"/>
      <c r="N168" s="50"/>
      <c r="O168" s="51"/>
      <c r="P168" s="52"/>
      <c r="Q168" s="53"/>
      <c r="R168" s="134"/>
      <c r="S168" s="54"/>
      <c r="T168" s="131"/>
      <c r="U168" s="127"/>
      <c r="W168" s="24"/>
      <c r="X168" s="24"/>
      <c r="Y168" s="24"/>
      <c r="Z168" s="5"/>
      <c r="AA168" s="5"/>
      <c r="AB168" s="5"/>
      <c r="AC168" s="5"/>
      <c r="AI168" s="7">
        <f t="shared" si="29"/>
        <v>0</v>
      </c>
      <c r="AJ168" s="7">
        <f t="shared" si="30"/>
        <v>0</v>
      </c>
      <c r="AK168" s="7">
        <f t="shared" si="31"/>
        <v>0</v>
      </c>
      <c r="AL168" s="7">
        <f t="shared" si="32"/>
        <v>0</v>
      </c>
      <c r="AM168" s="7">
        <f t="shared" si="33"/>
        <v>0</v>
      </c>
      <c r="AN168" s="7">
        <f t="shared" si="34"/>
        <v>0</v>
      </c>
      <c r="AO168" s="7">
        <f t="shared" si="35"/>
        <v>0</v>
      </c>
      <c r="AP168" s="7">
        <f t="shared" si="36"/>
        <v>0</v>
      </c>
      <c r="AQ168" s="7">
        <f t="shared" si="37"/>
        <v>0</v>
      </c>
      <c r="AR168" s="7">
        <f t="shared" si="38"/>
        <v>0</v>
      </c>
      <c r="AS168" s="7">
        <f t="shared" si="39"/>
        <v>0</v>
      </c>
      <c r="AT168" s="7">
        <f t="shared" si="40"/>
        <v>0</v>
      </c>
      <c r="AU168" s="7">
        <f t="shared" si="41"/>
        <v>0</v>
      </c>
      <c r="AV168" s="7">
        <f t="shared" si="42"/>
        <v>0</v>
      </c>
    </row>
    <row r="169" spans="1:48" s="7" customFormat="1" ht="12.75">
      <c r="A169" s="38"/>
      <c r="B169" s="80"/>
      <c r="C169" s="46"/>
      <c r="D169" s="47"/>
      <c r="E169" s="92"/>
      <c r="F169" s="92"/>
      <c r="G169" s="48"/>
      <c r="H169" s="48"/>
      <c r="I169" s="47"/>
      <c r="J169" s="47"/>
      <c r="K169" s="47"/>
      <c r="L169" s="41"/>
      <c r="M169" s="49"/>
      <c r="N169" s="50"/>
      <c r="O169" s="51"/>
      <c r="P169" s="52"/>
      <c r="Q169" s="53"/>
      <c r="R169" s="134"/>
      <c r="S169" s="54"/>
      <c r="T169" s="131"/>
      <c r="U169" s="127"/>
      <c r="W169" s="24"/>
      <c r="X169" s="24"/>
      <c r="Y169" s="24"/>
      <c r="Z169" s="5"/>
      <c r="AA169" s="5"/>
      <c r="AB169" s="5"/>
      <c r="AC169" s="5"/>
      <c r="AI169" s="7">
        <f t="shared" si="29"/>
        <v>0</v>
      </c>
      <c r="AJ169" s="7">
        <f t="shared" si="30"/>
        <v>0</v>
      </c>
      <c r="AK169" s="7">
        <f t="shared" si="31"/>
        <v>0</v>
      </c>
      <c r="AL169" s="7">
        <f t="shared" si="32"/>
        <v>0</v>
      </c>
      <c r="AM169" s="7">
        <f t="shared" si="33"/>
        <v>0</v>
      </c>
      <c r="AN169" s="7">
        <f t="shared" si="34"/>
        <v>0</v>
      </c>
      <c r="AO169" s="7">
        <f t="shared" si="35"/>
        <v>0</v>
      </c>
      <c r="AP169" s="7">
        <f t="shared" si="36"/>
        <v>0</v>
      </c>
      <c r="AQ169" s="7">
        <f t="shared" si="37"/>
        <v>0</v>
      </c>
      <c r="AR169" s="7">
        <f t="shared" si="38"/>
        <v>0</v>
      </c>
      <c r="AS169" s="7">
        <f t="shared" si="39"/>
        <v>0</v>
      </c>
      <c r="AT169" s="7">
        <f t="shared" si="40"/>
        <v>0</v>
      </c>
      <c r="AU169" s="7">
        <f t="shared" si="41"/>
        <v>0</v>
      </c>
      <c r="AV169" s="7">
        <f t="shared" si="42"/>
        <v>0</v>
      </c>
    </row>
    <row r="170" spans="1:48" s="7" customFormat="1" ht="12.75">
      <c r="A170" s="38"/>
      <c r="B170" s="80"/>
      <c r="C170" s="46"/>
      <c r="D170" s="47"/>
      <c r="E170" s="92"/>
      <c r="F170" s="92"/>
      <c r="G170" s="48"/>
      <c r="H170" s="48"/>
      <c r="I170" s="47"/>
      <c r="J170" s="47"/>
      <c r="K170" s="47"/>
      <c r="L170" s="41"/>
      <c r="M170" s="49"/>
      <c r="N170" s="50"/>
      <c r="O170" s="51"/>
      <c r="P170" s="52"/>
      <c r="Q170" s="53"/>
      <c r="R170" s="134"/>
      <c r="S170" s="54"/>
      <c r="T170" s="131"/>
      <c r="U170" s="127"/>
      <c r="W170" s="24"/>
      <c r="X170" s="24"/>
      <c r="Y170" s="24"/>
      <c r="Z170" s="5"/>
      <c r="AA170" s="5"/>
      <c r="AB170" s="5"/>
      <c r="AC170" s="5"/>
      <c r="AI170" s="7">
        <f t="shared" si="29"/>
        <v>0</v>
      </c>
      <c r="AJ170" s="7">
        <f t="shared" si="30"/>
        <v>0</v>
      </c>
      <c r="AK170" s="7">
        <f t="shared" si="31"/>
        <v>0</v>
      </c>
      <c r="AL170" s="7">
        <f t="shared" si="32"/>
        <v>0</v>
      </c>
      <c r="AM170" s="7">
        <f t="shared" si="33"/>
        <v>0</v>
      </c>
      <c r="AN170" s="7">
        <f t="shared" si="34"/>
        <v>0</v>
      </c>
      <c r="AO170" s="7">
        <f t="shared" si="35"/>
        <v>0</v>
      </c>
      <c r="AP170" s="7">
        <f t="shared" si="36"/>
        <v>0</v>
      </c>
      <c r="AQ170" s="7">
        <f t="shared" si="37"/>
        <v>0</v>
      </c>
      <c r="AR170" s="7">
        <f t="shared" si="38"/>
        <v>0</v>
      </c>
      <c r="AS170" s="7">
        <f t="shared" si="39"/>
        <v>0</v>
      </c>
      <c r="AT170" s="7">
        <f t="shared" si="40"/>
        <v>0</v>
      </c>
      <c r="AU170" s="7">
        <f t="shared" si="41"/>
        <v>0</v>
      </c>
      <c r="AV170" s="7">
        <f t="shared" si="42"/>
        <v>0</v>
      </c>
    </row>
    <row r="171" spans="1:48" s="7" customFormat="1" ht="12.75">
      <c r="A171" s="38"/>
      <c r="B171" s="80"/>
      <c r="C171" s="46"/>
      <c r="D171" s="47"/>
      <c r="E171" s="92"/>
      <c r="F171" s="92"/>
      <c r="G171" s="48"/>
      <c r="H171" s="48"/>
      <c r="I171" s="47"/>
      <c r="J171" s="47"/>
      <c r="K171" s="47"/>
      <c r="L171" s="41"/>
      <c r="M171" s="49"/>
      <c r="N171" s="50"/>
      <c r="O171" s="51"/>
      <c r="P171" s="52"/>
      <c r="Q171" s="53"/>
      <c r="R171" s="134"/>
      <c r="S171" s="54"/>
      <c r="T171" s="131"/>
      <c r="U171" s="127"/>
      <c r="W171" s="24"/>
      <c r="X171" s="24"/>
      <c r="Y171" s="24"/>
      <c r="Z171" s="5"/>
      <c r="AA171" s="5"/>
      <c r="AB171" s="5"/>
      <c r="AC171" s="5"/>
      <c r="AI171" s="7">
        <f t="shared" si="29"/>
        <v>0</v>
      </c>
      <c r="AJ171" s="7">
        <f t="shared" si="30"/>
        <v>0</v>
      </c>
      <c r="AK171" s="7">
        <f t="shared" si="31"/>
        <v>0</v>
      </c>
      <c r="AL171" s="7">
        <f t="shared" si="32"/>
        <v>0</v>
      </c>
      <c r="AM171" s="7">
        <f t="shared" si="33"/>
        <v>0</v>
      </c>
      <c r="AN171" s="7">
        <f t="shared" si="34"/>
        <v>0</v>
      </c>
      <c r="AO171" s="7">
        <f t="shared" si="35"/>
        <v>0</v>
      </c>
      <c r="AP171" s="7">
        <f t="shared" si="36"/>
        <v>0</v>
      </c>
      <c r="AQ171" s="7">
        <f t="shared" si="37"/>
        <v>0</v>
      </c>
      <c r="AR171" s="7">
        <f t="shared" si="38"/>
        <v>0</v>
      </c>
      <c r="AS171" s="7">
        <f t="shared" si="39"/>
        <v>0</v>
      </c>
      <c r="AT171" s="7">
        <f t="shared" si="40"/>
        <v>0</v>
      </c>
      <c r="AU171" s="7">
        <f t="shared" si="41"/>
        <v>0</v>
      </c>
      <c r="AV171" s="7">
        <f t="shared" si="42"/>
        <v>0</v>
      </c>
    </row>
    <row r="172" spans="1:48" s="7" customFormat="1" ht="12.75">
      <c r="A172" s="38"/>
      <c r="B172" s="80"/>
      <c r="C172" s="46"/>
      <c r="D172" s="47"/>
      <c r="E172" s="92"/>
      <c r="F172" s="92"/>
      <c r="G172" s="48"/>
      <c r="H172" s="48"/>
      <c r="I172" s="47"/>
      <c r="J172" s="47"/>
      <c r="K172" s="47"/>
      <c r="L172" s="41"/>
      <c r="M172" s="49"/>
      <c r="N172" s="50"/>
      <c r="O172" s="51"/>
      <c r="P172" s="52"/>
      <c r="Q172" s="53"/>
      <c r="R172" s="134"/>
      <c r="S172" s="54"/>
      <c r="T172" s="131"/>
      <c r="U172" s="127"/>
      <c r="W172" s="24"/>
      <c r="X172" s="24"/>
      <c r="Y172" s="24"/>
      <c r="Z172" s="5"/>
      <c r="AA172" s="5"/>
      <c r="AB172" s="5"/>
      <c r="AC172" s="5"/>
      <c r="AI172" s="7">
        <f t="shared" si="29"/>
        <v>0</v>
      </c>
      <c r="AJ172" s="7">
        <f t="shared" si="30"/>
        <v>0</v>
      </c>
      <c r="AK172" s="7">
        <f t="shared" si="31"/>
        <v>0</v>
      </c>
      <c r="AL172" s="7">
        <f t="shared" si="32"/>
        <v>0</v>
      </c>
      <c r="AM172" s="7">
        <f t="shared" si="33"/>
        <v>0</v>
      </c>
      <c r="AN172" s="7">
        <f t="shared" si="34"/>
        <v>0</v>
      </c>
      <c r="AO172" s="7">
        <f t="shared" si="35"/>
        <v>0</v>
      </c>
      <c r="AP172" s="7">
        <f t="shared" si="36"/>
        <v>0</v>
      </c>
      <c r="AQ172" s="7">
        <f t="shared" si="37"/>
        <v>0</v>
      </c>
      <c r="AR172" s="7">
        <f t="shared" si="38"/>
        <v>0</v>
      </c>
      <c r="AS172" s="7">
        <f t="shared" si="39"/>
        <v>0</v>
      </c>
      <c r="AT172" s="7">
        <f t="shared" si="40"/>
        <v>0</v>
      </c>
      <c r="AU172" s="7">
        <f t="shared" si="41"/>
        <v>0</v>
      </c>
      <c r="AV172" s="7">
        <f t="shared" si="42"/>
        <v>0</v>
      </c>
    </row>
    <row r="173" spans="1:48" s="7" customFormat="1" ht="12.75">
      <c r="A173" s="38"/>
      <c r="B173" s="80"/>
      <c r="C173" s="46"/>
      <c r="D173" s="47"/>
      <c r="E173" s="92"/>
      <c r="F173" s="92"/>
      <c r="G173" s="48"/>
      <c r="H173" s="48"/>
      <c r="I173" s="47"/>
      <c r="J173" s="47"/>
      <c r="K173" s="47"/>
      <c r="L173" s="41"/>
      <c r="M173" s="49"/>
      <c r="N173" s="50"/>
      <c r="O173" s="51"/>
      <c r="P173" s="52"/>
      <c r="Q173" s="53"/>
      <c r="R173" s="134"/>
      <c r="S173" s="54"/>
      <c r="T173" s="131"/>
      <c r="U173" s="127"/>
      <c r="W173" s="24"/>
      <c r="X173" s="24"/>
      <c r="Y173" s="24"/>
      <c r="Z173" s="5"/>
      <c r="AA173" s="5"/>
      <c r="AB173" s="5"/>
      <c r="AC173" s="5"/>
      <c r="AI173" s="7">
        <f t="shared" si="29"/>
        <v>0</v>
      </c>
      <c r="AJ173" s="7">
        <f t="shared" si="30"/>
        <v>0</v>
      </c>
      <c r="AK173" s="7">
        <f t="shared" si="31"/>
        <v>0</v>
      </c>
      <c r="AL173" s="7">
        <f t="shared" si="32"/>
        <v>0</v>
      </c>
      <c r="AM173" s="7">
        <f t="shared" si="33"/>
        <v>0</v>
      </c>
      <c r="AN173" s="7">
        <f t="shared" si="34"/>
        <v>0</v>
      </c>
      <c r="AO173" s="7">
        <f t="shared" si="35"/>
        <v>0</v>
      </c>
      <c r="AP173" s="7">
        <f t="shared" si="36"/>
        <v>0</v>
      </c>
      <c r="AQ173" s="7">
        <f t="shared" si="37"/>
        <v>0</v>
      </c>
      <c r="AR173" s="7">
        <f t="shared" si="38"/>
        <v>0</v>
      </c>
      <c r="AS173" s="7">
        <f t="shared" si="39"/>
        <v>0</v>
      </c>
      <c r="AT173" s="7">
        <f t="shared" si="40"/>
        <v>0</v>
      </c>
      <c r="AU173" s="7">
        <f t="shared" si="41"/>
        <v>0</v>
      </c>
      <c r="AV173" s="7">
        <f t="shared" si="42"/>
        <v>0</v>
      </c>
    </row>
    <row r="174" spans="1:48" s="7" customFormat="1" ht="12.75">
      <c r="A174" s="38"/>
      <c r="B174" s="80"/>
      <c r="C174" s="46"/>
      <c r="D174" s="47"/>
      <c r="E174" s="92"/>
      <c r="F174" s="92"/>
      <c r="G174" s="48"/>
      <c r="H174" s="48"/>
      <c r="I174" s="47"/>
      <c r="J174" s="47"/>
      <c r="K174" s="47"/>
      <c r="L174" s="41"/>
      <c r="M174" s="49"/>
      <c r="N174" s="50"/>
      <c r="O174" s="51"/>
      <c r="P174" s="52"/>
      <c r="Q174" s="53"/>
      <c r="R174" s="134"/>
      <c r="S174" s="54"/>
      <c r="T174" s="131"/>
      <c r="U174" s="127"/>
      <c r="W174" s="24"/>
      <c r="X174" s="24"/>
      <c r="Y174" s="24"/>
      <c r="Z174" s="5"/>
      <c r="AA174" s="5"/>
      <c r="AB174" s="5"/>
      <c r="AC174" s="5"/>
      <c r="AI174" s="7">
        <f t="shared" si="29"/>
        <v>0</v>
      </c>
      <c r="AJ174" s="7">
        <f t="shared" si="30"/>
        <v>0</v>
      </c>
      <c r="AK174" s="7">
        <f t="shared" si="31"/>
        <v>0</v>
      </c>
      <c r="AL174" s="7">
        <f t="shared" si="32"/>
        <v>0</v>
      </c>
      <c r="AM174" s="7">
        <f t="shared" si="33"/>
        <v>0</v>
      </c>
      <c r="AN174" s="7">
        <f t="shared" si="34"/>
        <v>0</v>
      </c>
      <c r="AO174" s="7">
        <f t="shared" si="35"/>
        <v>0</v>
      </c>
      <c r="AP174" s="7">
        <f t="shared" si="36"/>
        <v>0</v>
      </c>
      <c r="AQ174" s="7">
        <f t="shared" si="37"/>
        <v>0</v>
      </c>
      <c r="AR174" s="7">
        <f t="shared" si="38"/>
        <v>0</v>
      </c>
      <c r="AS174" s="7">
        <f t="shared" si="39"/>
        <v>0</v>
      </c>
      <c r="AT174" s="7">
        <f t="shared" si="40"/>
        <v>0</v>
      </c>
      <c r="AU174" s="7">
        <f t="shared" si="41"/>
        <v>0</v>
      </c>
      <c r="AV174" s="7">
        <f t="shared" si="42"/>
        <v>0</v>
      </c>
    </row>
    <row r="175" spans="1:48" s="7" customFormat="1" ht="12.75">
      <c r="A175" s="38"/>
      <c r="B175" s="80"/>
      <c r="C175" s="46"/>
      <c r="D175" s="47"/>
      <c r="E175" s="92"/>
      <c r="F175" s="92"/>
      <c r="G175" s="48"/>
      <c r="H175" s="48"/>
      <c r="I175" s="47"/>
      <c r="J175" s="47"/>
      <c r="K175" s="47"/>
      <c r="L175" s="41"/>
      <c r="M175" s="49"/>
      <c r="N175" s="50"/>
      <c r="O175" s="51"/>
      <c r="P175" s="52"/>
      <c r="Q175" s="53"/>
      <c r="R175" s="134"/>
      <c r="S175" s="54"/>
      <c r="T175" s="83"/>
      <c r="U175" s="127"/>
      <c r="W175" s="24"/>
      <c r="X175" s="24"/>
      <c r="Y175" s="24"/>
      <c r="Z175" s="5"/>
      <c r="AA175" s="5"/>
      <c r="AB175" s="5"/>
      <c r="AC175" s="5"/>
      <c r="AI175" s="7">
        <f t="shared" si="29"/>
        <v>0</v>
      </c>
      <c r="AJ175" s="7">
        <f t="shared" si="30"/>
        <v>0</v>
      </c>
      <c r="AK175" s="7">
        <f t="shared" si="31"/>
        <v>0</v>
      </c>
      <c r="AL175" s="7">
        <f t="shared" si="32"/>
        <v>0</v>
      </c>
      <c r="AM175" s="7">
        <f t="shared" si="33"/>
        <v>0</v>
      </c>
      <c r="AN175" s="7">
        <f t="shared" si="34"/>
        <v>0</v>
      </c>
      <c r="AO175" s="7">
        <f t="shared" si="35"/>
        <v>0</v>
      </c>
      <c r="AP175" s="7">
        <f t="shared" si="36"/>
        <v>0</v>
      </c>
      <c r="AQ175" s="7">
        <f t="shared" si="37"/>
        <v>0</v>
      </c>
      <c r="AR175" s="7">
        <f t="shared" si="38"/>
        <v>0</v>
      </c>
      <c r="AS175" s="7">
        <f t="shared" si="39"/>
        <v>0</v>
      </c>
      <c r="AT175" s="7">
        <f t="shared" si="40"/>
        <v>0</v>
      </c>
      <c r="AU175" s="7">
        <f t="shared" si="41"/>
        <v>0</v>
      </c>
      <c r="AV175" s="7">
        <f t="shared" si="42"/>
        <v>0</v>
      </c>
    </row>
    <row r="176" spans="1:48" s="7" customFormat="1" ht="12.75">
      <c r="A176" s="38"/>
      <c r="B176" s="80"/>
      <c r="C176" s="46"/>
      <c r="D176" s="47"/>
      <c r="E176" s="92"/>
      <c r="F176" s="92"/>
      <c r="G176" s="48"/>
      <c r="H176" s="48"/>
      <c r="I176" s="47"/>
      <c r="J176" s="47"/>
      <c r="K176" s="47"/>
      <c r="L176" s="41"/>
      <c r="M176" s="49"/>
      <c r="N176" s="50"/>
      <c r="O176" s="51"/>
      <c r="P176" s="52"/>
      <c r="Q176" s="53"/>
      <c r="R176" s="134"/>
      <c r="S176" s="54"/>
      <c r="T176" s="83"/>
      <c r="U176" s="127"/>
      <c r="W176" s="24"/>
      <c r="X176" s="24"/>
      <c r="Y176" s="24"/>
      <c r="Z176" s="5"/>
      <c r="AA176" s="5"/>
      <c r="AB176" s="5"/>
      <c r="AC176" s="5"/>
      <c r="AI176" s="7">
        <f t="shared" si="29"/>
        <v>0</v>
      </c>
      <c r="AJ176" s="7">
        <f t="shared" si="30"/>
        <v>0</v>
      </c>
      <c r="AK176" s="7">
        <f t="shared" si="31"/>
        <v>0</v>
      </c>
      <c r="AL176" s="7">
        <f t="shared" si="32"/>
        <v>0</v>
      </c>
      <c r="AM176" s="7">
        <f t="shared" si="33"/>
        <v>0</v>
      </c>
      <c r="AN176" s="7">
        <f t="shared" si="34"/>
        <v>0</v>
      </c>
      <c r="AO176" s="7">
        <f t="shared" si="35"/>
        <v>0</v>
      </c>
      <c r="AP176" s="7">
        <f t="shared" si="36"/>
        <v>0</v>
      </c>
      <c r="AQ176" s="7">
        <f t="shared" si="37"/>
        <v>0</v>
      </c>
      <c r="AR176" s="7">
        <f t="shared" si="38"/>
        <v>0</v>
      </c>
      <c r="AS176" s="7">
        <f t="shared" si="39"/>
        <v>0</v>
      </c>
      <c r="AT176" s="7">
        <f t="shared" si="40"/>
        <v>0</v>
      </c>
      <c r="AU176" s="7">
        <f t="shared" si="41"/>
        <v>0</v>
      </c>
      <c r="AV176" s="7">
        <f t="shared" si="42"/>
        <v>0</v>
      </c>
    </row>
    <row r="177" spans="1:48" s="7" customFormat="1" ht="12.75">
      <c r="A177" s="38"/>
      <c r="B177" s="80"/>
      <c r="C177" s="46"/>
      <c r="D177" s="47"/>
      <c r="E177" s="92"/>
      <c r="F177" s="92"/>
      <c r="G177" s="48"/>
      <c r="H177" s="48"/>
      <c r="I177" s="47"/>
      <c r="J177" s="47"/>
      <c r="K177" s="47"/>
      <c r="L177" s="41"/>
      <c r="M177" s="49"/>
      <c r="N177" s="50"/>
      <c r="O177" s="51"/>
      <c r="P177" s="52"/>
      <c r="Q177" s="53"/>
      <c r="R177" s="134"/>
      <c r="S177" s="54"/>
      <c r="T177" s="83"/>
      <c r="U177" s="127"/>
      <c r="W177" s="24"/>
      <c r="X177" s="24"/>
      <c r="Y177" s="24"/>
      <c r="Z177" s="5"/>
      <c r="AA177" s="5"/>
      <c r="AB177" s="5"/>
      <c r="AC177" s="5"/>
      <c r="AI177" s="7">
        <f t="shared" si="29"/>
        <v>0</v>
      </c>
      <c r="AJ177" s="7">
        <f t="shared" si="30"/>
        <v>0</v>
      </c>
      <c r="AK177" s="7">
        <f t="shared" si="31"/>
        <v>0</v>
      </c>
      <c r="AL177" s="7">
        <f t="shared" si="32"/>
        <v>0</v>
      </c>
      <c r="AM177" s="7">
        <f t="shared" si="33"/>
        <v>0</v>
      </c>
      <c r="AN177" s="7">
        <f t="shared" si="34"/>
        <v>0</v>
      </c>
      <c r="AO177" s="7">
        <f t="shared" si="35"/>
        <v>0</v>
      </c>
      <c r="AP177" s="7">
        <f t="shared" si="36"/>
        <v>0</v>
      </c>
      <c r="AQ177" s="7">
        <f t="shared" si="37"/>
        <v>0</v>
      </c>
      <c r="AR177" s="7">
        <f t="shared" si="38"/>
        <v>0</v>
      </c>
      <c r="AS177" s="7">
        <f t="shared" si="39"/>
        <v>0</v>
      </c>
      <c r="AT177" s="7">
        <f t="shared" si="40"/>
        <v>0</v>
      </c>
      <c r="AU177" s="7">
        <f t="shared" si="41"/>
        <v>0</v>
      </c>
      <c r="AV177" s="7">
        <f t="shared" si="42"/>
        <v>0</v>
      </c>
    </row>
    <row r="178" spans="1:48" s="7" customFormat="1" ht="12.75">
      <c r="A178" s="38"/>
      <c r="B178" s="80"/>
      <c r="C178" s="46"/>
      <c r="D178" s="47"/>
      <c r="E178" s="92"/>
      <c r="F178" s="92"/>
      <c r="G178" s="48"/>
      <c r="H178" s="48"/>
      <c r="I178" s="47"/>
      <c r="J178" s="47"/>
      <c r="K178" s="47"/>
      <c r="L178" s="41"/>
      <c r="M178" s="49"/>
      <c r="N178" s="50"/>
      <c r="O178" s="51"/>
      <c r="P178" s="52"/>
      <c r="Q178" s="53"/>
      <c r="R178" s="134"/>
      <c r="S178" s="54"/>
      <c r="T178" s="83"/>
      <c r="U178" s="127"/>
      <c r="W178" s="24"/>
      <c r="X178" s="24"/>
      <c r="Y178" s="24"/>
      <c r="Z178" s="5"/>
      <c r="AA178" s="5"/>
      <c r="AB178" s="5"/>
      <c r="AC178" s="5"/>
      <c r="AI178" s="7">
        <f t="shared" si="29"/>
        <v>0</v>
      </c>
      <c r="AJ178" s="7">
        <f t="shared" si="30"/>
        <v>0</v>
      </c>
      <c r="AK178" s="7">
        <f t="shared" si="31"/>
        <v>0</v>
      </c>
      <c r="AL178" s="7">
        <f t="shared" si="32"/>
        <v>0</v>
      </c>
      <c r="AM178" s="7">
        <f t="shared" si="33"/>
        <v>0</v>
      </c>
      <c r="AN178" s="7">
        <f t="shared" si="34"/>
        <v>0</v>
      </c>
      <c r="AO178" s="7">
        <f t="shared" si="35"/>
        <v>0</v>
      </c>
      <c r="AP178" s="7">
        <f t="shared" si="36"/>
        <v>0</v>
      </c>
      <c r="AQ178" s="7">
        <f t="shared" si="37"/>
        <v>0</v>
      </c>
      <c r="AR178" s="7">
        <f t="shared" si="38"/>
        <v>0</v>
      </c>
      <c r="AS178" s="7">
        <f t="shared" si="39"/>
        <v>0</v>
      </c>
      <c r="AT178" s="7">
        <f t="shared" si="40"/>
        <v>0</v>
      </c>
      <c r="AU178" s="7">
        <f t="shared" si="41"/>
        <v>0</v>
      </c>
      <c r="AV178" s="7">
        <f t="shared" si="42"/>
        <v>0</v>
      </c>
    </row>
    <row r="179" spans="1:48" s="7" customFormat="1" ht="12.75">
      <c r="A179" s="38"/>
      <c r="B179" s="80"/>
      <c r="C179" s="46"/>
      <c r="D179" s="47"/>
      <c r="E179" s="92"/>
      <c r="F179" s="92"/>
      <c r="G179" s="48"/>
      <c r="H179" s="48"/>
      <c r="I179" s="47"/>
      <c r="J179" s="47"/>
      <c r="K179" s="47"/>
      <c r="L179" s="41"/>
      <c r="M179" s="49"/>
      <c r="N179" s="50"/>
      <c r="O179" s="51"/>
      <c r="P179" s="52"/>
      <c r="Q179" s="53"/>
      <c r="R179" s="134"/>
      <c r="S179" s="54"/>
      <c r="T179" s="83"/>
      <c r="U179" s="127"/>
      <c r="W179" s="24"/>
      <c r="X179" s="24"/>
      <c r="Y179" s="24"/>
      <c r="Z179" s="5"/>
      <c r="AA179" s="5"/>
      <c r="AB179" s="5"/>
      <c r="AC179" s="5"/>
      <c r="AI179" s="7">
        <f t="shared" si="29"/>
        <v>0</v>
      </c>
      <c r="AJ179" s="7">
        <f t="shared" si="30"/>
        <v>0</v>
      </c>
      <c r="AK179" s="7">
        <f t="shared" si="31"/>
        <v>0</v>
      </c>
      <c r="AL179" s="7">
        <f t="shared" si="32"/>
        <v>0</v>
      </c>
      <c r="AM179" s="7">
        <f t="shared" si="33"/>
        <v>0</v>
      </c>
      <c r="AN179" s="7">
        <f t="shared" si="34"/>
        <v>0</v>
      </c>
      <c r="AO179" s="7">
        <f t="shared" si="35"/>
        <v>0</v>
      </c>
      <c r="AP179" s="7">
        <f t="shared" si="36"/>
        <v>0</v>
      </c>
      <c r="AQ179" s="7">
        <f t="shared" si="37"/>
        <v>0</v>
      </c>
      <c r="AR179" s="7">
        <f t="shared" si="38"/>
        <v>0</v>
      </c>
      <c r="AS179" s="7">
        <f t="shared" si="39"/>
        <v>0</v>
      </c>
      <c r="AT179" s="7">
        <f t="shared" si="40"/>
        <v>0</v>
      </c>
      <c r="AU179" s="7">
        <f t="shared" si="41"/>
        <v>0</v>
      </c>
      <c r="AV179" s="7">
        <f t="shared" si="42"/>
        <v>0</v>
      </c>
    </row>
    <row r="180" spans="1:48" s="7" customFormat="1" ht="12.75">
      <c r="A180" s="38"/>
      <c r="B180" s="80"/>
      <c r="C180" s="46"/>
      <c r="D180" s="47"/>
      <c r="E180" s="92"/>
      <c r="F180" s="92"/>
      <c r="G180" s="48"/>
      <c r="H180" s="48"/>
      <c r="I180" s="47"/>
      <c r="J180" s="47"/>
      <c r="K180" s="47"/>
      <c r="L180" s="41"/>
      <c r="M180" s="49"/>
      <c r="N180" s="50"/>
      <c r="O180" s="51"/>
      <c r="P180" s="52"/>
      <c r="Q180" s="53"/>
      <c r="R180" s="134"/>
      <c r="S180" s="54"/>
      <c r="T180" s="83"/>
      <c r="U180" s="127"/>
      <c r="W180" s="24"/>
      <c r="X180" s="24"/>
      <c r="Y180" s="24"/>
      <c r="Z180" s="5"/>
      <c r="AA180" s="5"/>
      <c r="AB180" s="5"/>
      <c r="AC180" s="5"/>
      <c r="AI180" s="7">
        <f t="shared" si="29"/>
        <v>0</v>
      </c>
      <c r="AJ180" s="7">
        <f t="shared" si="30"/>
        <v>0</v>
      </c>
      <c r="AK180" s="7">
        <f t="shared" si="31"/>
        <v>0</v>
      </c>
      <c r="AL180" s="7">
        <f t="shared" si="32"/>
        <v>0</v>
      </c>
      <c r="AM180" s="7">
        <f t="shared" si="33"/>
        <v>0</v>
      </c>
      <c r="AN180" s="7">
        <f t="shared" si="34"/>
        <v>0</v>
      </c>
      <c r="AO180" s="7">
        <f t="shared" si="35"/>
        <v>0</v>
      </c>
      <c r="AP180" s="7">
        <f t="shared" si="36"/>
        <v>0</v>
      </c>
      <c r="AQ180" s="7">
        <f t="shared" si="37"/>
        <v>0</v>
      </c>
      <c r="AR180" s="7">
        <f t="shared" si="38"/>
        <v>0</v>
      </c>
      <c r="AS180" s="7">
        <f t="shared" si="39"/>
        <v>0</v>
      </c>
      <c r="AT180" s="7">
        <f t="shared" si="40"/>
        <v>0</v>
      </c>
      <c r="AU180" s="7">
        <f t="shared" si="41"/>
        <v>0</v>
      </c>
      <c r="AV180" s="7">
        <f t="shared" si="42"/>
        <v>0</v>
      </c>
    </row>
    <row r="181" spans="1:48" s="7" customFormat="1" ht="12.75">
      <c r="A181" s="38"/>
      <c r="B181" s="80"/>
      <c r="C181" s="46"/>
      <c r="D181" s="47"/>
      <c r="E181" s="92"/>
      <c r="F181" s="92"/>
      <c r="G181" s="48"/>
      <c r="H181" s="48"/>
      <c r="I181" s="47"/>
      <c r="J181" s="47"/>
      <c r="K181" s="47"/>
      <c r="L181" s="41"/>
      <c r="M181" s="49"/>
      <c r="N181" s="50"/>
      <c r="O181" s="51"/>
      <c r="P181" s="52"/>
      <c r="Q181" s="53"/>
      <c r="R181" s="134"/>
      <c r="S181" s="54"/>
      <c r="T181" s="83"/>
      <c r="U181" s="127"/>
      <c r="W181" s="24"/>
      <c r="X181" s="24"/>
      <c r="Y181" s="24"/>
      <c r="Z181" s="5"/>
      <c r="AA181" s="5"/>
      <c r="AB181" s="5"/>
      <c r="AC181" s="5"/>
      <c r="AI181" s="7">
        <f t="shared" si="29"/>
        <v>0</v>
      </c>
      <c r="AJ181" s="7">
        <f t="shared" si="30"/>
        <v>0</v>
      </c>
      <c r="AK181" s="7">
        <f t="shared" si="31"/>
        <v>0</v>
      </c>
      <c r="AL181" s="7">
        <f t="shared" si="32"/>
        <v>0</v>
      </c>
      <c r="AM181" s="7">
        <f t="shared" si="33"/>
        <v>0</v>
      </c>
      <c r="AN181" s="7">
        <f t="shared" si="34"/>
        <v>0</v>
      </c>
      <c r="AO181" s="7">
        <f t="shared" si="35"/>
        <v>0</v>
      </c>
      <c r="AP181" s="7">
        <f t="shared" si="36"/>
        <v>0</v>
      </c>
      <c r="AQ181" s="7">
        <f t="shared" si="37"/>
        <v>0</v>
      </c>
      <c r="AR181" s="7">
        <f t="shared" si="38"/>
        <v>0</v>
      </c>
      <c r="AS181" s="7">
        <f t="shared" si="39"/>
        <v>0</v>
      </c>
      <c r="AT181" s="7">
        <f t="shared" si="40"/>
        <v>0</v>
      </c>
      <c r="AU181" s="7">
        <f t="shared" si="41"/>
        <v>0</v>
      </c>
      <c r="AV181" s="7">
        <f t="shared" si="42"/>
        <v>0</v>
      </c>
    </row>
    <row r="182" spans="1:48" s="7" customFormat="1" ht="12.75">
      <c r="A182" s="38"/>
      <c r="B182" s="80"/>
      <c r="C182" s="46"/>
      <c r="D182" s="47"/>
      <c r="E182" s="92"/>
      <c r="F182" s="92"/>
      <c r="G182" s="48"/>
      <c r="H182" s="48"/>
      <c r="I182" s="47"/>
      <c r="J182" s="47"/>
      <c r="K182" s="47"/>
      <c r="L182" s="41"/>
      <c r="M182" s="49"/>
      <c r="N182" s="50"/>
      <c r="O182" s="51"/>
      <c r="P182" s="52"/>
      <c r="Q182" s="53"/>
      <c r="R182" s="134"/>
      <c r="S182" s="54"/>
      <c r="T182" s="83"/>
      <c r="U182" s="127"/>
      <c r="W182" s="24"/>
      <c r="X182" s="24"/>
      <c r="Y182" s="24"/>
      <c r="Z182" s="5"/>
      <c r="AA182" s="5"/>
      <c r="AB182" s="5"/>
      <c r="AC182" s="5"/>
      <c r="AI182" s="7">
        <f t="shared" si="29"/>
        <v>0</v>
      </c>
      <c r="AJ182" s="7">
        <f t="shared" si="30"/>
        <v>0</v>
      </c>
      <c r="AK182" s="7">
        <f t="shared" si="31"/>
        <v>0</v>
      </c>
      <c r="AL182" s="7">
        <f t="shared" si="32"/>
        <v>0</v>
      </c>
      <c r="AM182" s="7">
        <f t="shared" si="33"/>
        <v>0</v>
      </c>
      <c r="AN182" s="7">
        <f t="shared" si="34"/>
        <v>0</v>
      </c>
      <c r="AO182" s="7">
        <f t="shared" si="35"/>
        <v>0</v>
      </c>
      <c r="AP182" s="7">
        <f t="shared" si="36"/>
        <v>0</v>
      </c>
      <c r="AQ182" s="7">
        <f t="shared" si="37"/>
        <v>0</v>
      </c>
      <c r="AR182" s="7">
        <f t="shared" si="38"/>
        <v>0</v>
      </c>
      <c r="AS182" s="7">
        <f t="shared" si="39"/>
        <v>0</v>
      </c>
      <c r="AT182" s="7">
        <f t="shared" si="40"/>
        <v>0</v>
      </c>
      <c r="AU182" s="7">
        <f t="shared" si="41"/>
        <v>0</v>
      </c>
      <c r="AV182" s="7">
        <f t="shared" si="42"/>
        <v>0</v>
      </c>
    </row>
    <row r="183" spans="1:48" s="7" customFormat="1" ht="12.75">
      <c r="A183" s="38"/>
      <c r="B183" s="80"/>
      <c r="C183" s="46"/>
      <c r="D183" s="47"/>
      <c r="E183" s="92"/>
      <c r="F183" s="92"/>
      <c r="G183" s="48"/>
      <c r="H183" s="48"/>
      <c r="I183" s="47"/>
      <c r="J183" s="47"/>
      <c r="K183" s="47"/>
      <c r="L183" s="41"/>
      <c r="M183" s="49"/>
      <c r="N183" s="50"/>
      <c r="O183" s="51"/>
      <c r="P183" s="52"/>
      <c r="Q183" s="53"/>
      <c r="R183" s="134"/>
      <c r="S183" s="54"/>
      <c r="T183" s="83"/>
      <c r="U183" s="127"/>
      <c r="W183" s="24"/>
      <c r="X183" s="24"/>
      <c r="Y183" s="24"/>
      <c r="Z183" s="5"/>
      <c r="AA183" s="5"/>
      <c r="AB183" s="5"/>
      <c r="AC183" s="5"/>
      <c r="AI183" s="7">
        <f t="shared" si="29"/>
        <v>0</v>
      </c>
      <c r="AJ183" s="7">
        <f t="shared" si="30"/>
        <v>0</v>
      </c>
      <c r="AK183" s="7">
        <f t="shared" si="31"/>
        <v>0</v>
      </c>
      <c r="AL183" s="7">
        <f t="shared" si="32"/>
        <v>0</v>
      </c>
      <c r="AM183" s="7">
        <f t="shared" si="33"/>
        <v>0</v>
      </c>
      <c r="AN183" s="7">
        <f t="shared" si="34"/>
        <v>0</v>
      </c>
      <c r="AO183" s="7">
        <f t="shared" si="35"/>
        <v>0</v>
      </c>
      <c r="AP183" s="7">
        <f t="shared" si="36"/>
        <v>0</v>
      </c>
      <c r="AQ183" s="7">
        <f t="shared" si="37"/>
        <v>0</v>
      </c>
      <c r="AR183" s="7">
        <f t="shared" si="38"/>
        <v>0</v>
      </c>
      <c r="AS183" s="7">
        <f t="shared" si="39"/>
        <v>0</v>
      </c>
      <c r="AT183" s="7">
        <f t="shared" si="40"/>
        <v>0</v>
      </c>
      <c r="AU183" s="7">
        <f t="shared" si="41"/>
        <v>0</v>
      </c>
      <c r="AV183" s="7">
        <f t="shared" si="42"/>
        <v>0</v>
      </c>
    </row>
    <row r="184" spans="1:48" s="7" customFormat="1" ht="12.75">
      <c r="A184" s="38"/>
      <c r="B184" s="80"/>
      <c r="C184" s="46"/>
      <c r="D184" s="47"/>
      <c r="E184" s="92"/>
      <c r="F184" s="92"/>
      <c r="G184" s="48"/>
      <c r="H184" s="48"/>
      <c r="I184" s="47"/>
      <c r="J184" s="47"/>
      <c r="K184" s="47"/>
      <c r="L184" s="41"/>
      <c r="M184" s="49"/>
      <c r="N184" s="50"/>
      <c r="O184" s="51"/>
      <c r="P184" s="52"/>
      <c r="Q184" s="53"/>
      <c r="R184" s="134"/>
      <c r="S184" s="54"/>
      <c r="T184" s="83"/>
      <c r="U184" s="127"/>
      <c r="W184" s="24"/>
      <c r="X184" s="24"/>
      <c r="Y184" s="24"/>
      <c r="Z184" s="5"/>
      <c r="AA184" s="5"/>
      <c r="AB184" s="5"/>
      <c r="AC184" s="5"/>
      <c r="AI184" s="7">
        <f t="shared" si="29"/>
        <v>0</v>
      </c>
      <c r="AJ184" s="7">
        <f t="shared" si="30"/>
        <v>0</v>
      </c>
      <c r="AK184" s="7">
        <f t="shared" si="31"/>
        <v>0</v>
      </c>
      <c r="AL184" s="7">
        <f t="shared" si="32"/>
        <v>0</v>
      </c>
      <c r="AM184" s="7">
        <f t="shared" si="33"/>
        <v>0</v>
      </c>
      <c r="AN184" s="7">
        <f t="shared" si="34"/>
        <v>0</v>
      </c>
      <c r="AO184" s="7">
        <f t="shared" si="35"/>
        <v>0</v>
      </c>
      <c r="AP184" s="7">
        <f t="shared" si="36"/>
        <v>0</v>
      </c>
      <c r="AQ184" s="7">
        <f t="shared" si="37"/>
        <v>0</v>
      </c>
      <c r="AR184" s="7">
        <f t="shared" si="38"/>
        <v>0</v>
      </c>
      <c r="AS184" s="7">
        <f t="shared" si="39"/>
        <v>0</v>
      </c>
      <c r="AT184" s="7">
        <f t="shared" si="40"/>
        <v>0</v>
      </c>
      <c r="AU184" s="7">
        <f t="shared" si="41"/>
        <v>0</v>
      </c>
      <c r="AV184" s="7">
        <f t="shared" si="42"/>
        <v>0</v>
      </c>
    </row>
    <row r="185" spans="1:48" s="7" customFormat="1" ht="12.75">
      <c r="A185" s="38"/>
      <c r="B185" s="80"/>
      <c r="C185" s="46"/>
      <c r="D185" s="47"/>
      <c r="E185" s="92"/>
      <c r="F185" s="92"/>
      <c r="G185" s="48"/>
      <c r="H185" s="48"/>
      <c r="I185" s="47"/>
      <c r="J185" s="47"/>
      <c r="K185" s="47"/>
      <c r="L185" s="41"/>
      <c r="M185" s="49"/>
      <c r="N185" s="50"/>
      <c r="O185" s="51"/>
      <c r="P185" s="52"/>
      <c r="Q185" s="53"/>
      <c r="R185" s="134"/>
      <c r="S185" s="54"/>
      <c r="T185" s="83"/>
      <c r="U185" s="127"/>
      <c r="W185" s="24"/>
      <c r="X185" s="24"/>
      <c r="Y185" s="24"/>
      <c r="Z185" s="5"/>
      <c r="AA185" s="5"/>
      <c r="AB185" s="5"/>
      <c r="AC185" s="5"/>
      <c r="AI185" s="7">
        <f t="shared" si="29"/>
        <v>0</v>
      </c>
      <c r="AJ185" s="7">
        <f t="shared" si="30"/>
        <v>0</v>
      </c>
      <c r="AK185" s="7">
        <f t="shared" si="31"/>
        <v>0</v>
      </c>
      <c r="AL185" s="7">
        <f t="shared" si="32"/>
        <v>0</v>
      </c>
      <c r="AM185" s="7">
        <f t="shared" si="33"/>
        <v>0</v>
      </c>
      <c r="AN185" s="7">
        <f t="shared" si="34"/>
        <v>0</v>
      </c>
      <c r="AO185" s="7">
        <f t="shared" si="35"/>
        <v>0</v>
      </c>
      <c r="AP185" s="7">
        <f t="shared" si="36"/>
        <v>0</v>
      </c>
      <c r="AQ185" s="7">
        <f t="shared" si="37"/>
        <v>0</v>
      </c>
      <c r="AR185" s="7">
        <f t="shared" si="38"/>
        <v>0</v>
      </c>
      <c r="AS185" s="7">
        <f t="shared" si="39"/>
        <v>0</v>
      </c>
      <c r="AT185" s="7">
        <f t="shared" si="40"/>
        <v>0</v>
      </c>
      <c r="AU185" s="7">
        <f t="shared" si="41"/>
        <v>0</v>
      </c>
      <c r="AV185" s="7">
        <f t="shared" si="42"/>
        <v>0</v>
      </c>
    </row>
    <row r="186" spans="1:48" s="7" customFormat="1" ht="12.75">
      <c r="A186" s="38"/>
      <c r="B186" s="80"/>
      <c r="C186" s="46"/>
      <c r="D186" s="47"/>
      <c r="E186" s="92"/>
      <c r="F186" s="92"/>
      <c r="G186" s="48"/>
      <c r="H186" s="48"/>
      <c r="I186" s="47"/>
      <c r="J186" s="47"/>
      <c r="K186" s="47"/>
      <c r="L186" s="41"/>
      <c r="M186" s="49"/>
      <c r="N186" s="50"/>
      <c r="O186" s="51"/>
      <c r="P186" s="52"/>
      <c r="Q186" s="53"/>
      <c r="R186" s="134"/>
      <c r="S186" s="54"/>
      <c r="T186" s="83"/>
      <c r="U186" s="127"/>
      <c r="W186" s="24"/>
      <c r="X186" s="24"/>
      <c r="Y186" s="24"/>
      <c r="Z186" s="5"/>
      <c r="AA186" s="5"/>
      <c r="AB186" s="5"/>
      <c r="AC186" s="5"/>
      <c r="AI186" s="7">
        <f t="shared" si="29"/>
        <v>0</v>
      </c>
      <c r="AJ186" s="7">
        <f t="shared" si="30"/>
        <v>0</v>
      </c>
      <c r="AK186" s="7">
        <f t="shared" si="31"/>
        <v>0</v>
      </c>
      <c r="AL186" s="7">
        <f t="shared" si="32"/>
        <v>0</v>
      </c>
      <c r="AM186" s="7">
        <f t="shared" si="33"/>
        <v>0</v>
      </c>
      <c r="AN186" s="7">
        <f t="shared" si="34"/>
        <v>0</v>
      </c>
      <c r="AO186" s="7">
        <f t="shared" si="35"/>
        <v>0</v>
      </c>
      <c r="AP186" s="7">
        <f t="shared" si="36"/>
        <v>0</v>
      </c>
      <c r="AQ186" s="7">
        <f t="shared" si="37"/>
        <v>0</v>
      </c>
      <c r="AR186" s="7">
        <f t="shared" si="38"/>
        <v>0</v>
      </c>
      <c r="AS186" s="7">
        <f t="shared" si="39"/>
        <v>0</v>
      </c>
      <c r="AT186" s="7">
        <f t="shared" si="40"/>
        <v>0</v>
      </c>
      <c r="AU186" s="7">
        <f t="shared" si="41"/>
        <v>0</v>
      </c>
      <c r="AV186" s="7">
        <f t="shared" si="42"/>
        <v>0</v>
      </c>
    </row>
    <row r="187" spans="1:48" s="7" customFormat="1" ht="12.75">
      <c r="A187" s="38"/>
      <c r="B187" s="80"/>
      <c r="C187" s="46"/>
      <c r="D187" s="47"/>
      <c r="E187" s="92"/>
      <c r="F187" s="92"/>
      <c r="G187" s="48"/>
      <c r="H187" s="48"/>
      <c r="I187" s="47"/>
      <c r="J187" s="47"/>
      <c r="K187" s="47"/>
      <c r="L187" s="41"/>
      <c r="M187" s="49"/>
      <c r="N187" s="50"/>
      <c r="O187" s="51"/>
      <c r="P187" s="52"/>
      <c r="Q187" s="53"/>
      <c r="R187" s="134"/>
      <c r="S187" s="54"/>
      <c r="T187" s="83"/>
      <c r="U187" s="127"/>
      <c r="W187" s="24"/>
      <c r="X187" s="24"/>
      <c r="Y187" s="24"/>
      <c r="AB187" s="5"/>
      <c r="AC187" s="5"/>
      <c r="AI187" s="7">
        <f t="shared" si="29"/>
        <v>0</v>
      </c>
      <c r="AJ187" s="7">
        <f t="shared" si="30"/>
        <v>0</v>
      </c>
      <c r="AK187" s="7">
        <f t="shared" si="31"/>
        <v>0</v>
      </c>
      <c r="AL187" s="7">
        <f t="shared" si="32"/>
        <v>0</v>
      </c>
      <c r="AM187" s="7">
        <f t="shared" si="33"/>
        <v>0</v>
      </c>
      <c r="AN187" s="7">
        <f t="shared" si="34"/>
        <v>0</v>
      </c>
      <c r="AO187" s="7">
        <f t="shared" si="35"/>
        <v>0</v>
      </c>
      <c r="AP187" s="7">
        <f t="shared" si="36"/>
        <v>0</v>
      </c>
      <c r="AQ187" s="7">
        <f t="shared" si="37"/>
        <v>0</v>
      </c>
      <c r="AR187" s="7">
        <f t="shared" si="38"/>
        <v>0</v>
      </c>
      <c r="AS187" s="7">
        <f t="shared" si="39"/>
        <v>0</v>
      </c>
      <c r="AT187" s="7">
        <f t="shared" si="40"/>
        <v>0</v>
      </c>
      <c r="AU187" s="7">
        <f t="shared" si="41"/>
        <v>0</v>
      </c>
      <c r="AV187" s="7">
        <f t="shared" si="42"/>
        <v>0</v>
      </c>
    </row>
    <row r="188" spans="1:48" s="7" customFormat="1" ht="12.75">
      <c r="A188" s="38"/>
      <c r="B188" s="80"/>
      <c r="C188" s="46"/>
      <c r="D188" s="47"/>
      <c r="E188" s="92"/>
      <c r="F188" s="92"/>
      <c r="G188" s="48"/>
      <c r="H188" s="48"/>
      <c r="I188" s="47"/>
      <c r="J188" s="47"/>
      <c r="K188" s="47"/>
      <c r="L188" s="41"/>
      <c r="M188" s="49"/>
      <c r="N188" s="50"/>
      <c r="O188" s="51"/>
      <c r="P188" s="52"/>
      <c r="Q188" s="53"/>
      <c r="R188" s="134"/>
      <c r="S188" s="54"/>
      <c r="T188" s="83"/>
      <c r="U188" s="127"/>
      <c r="W188" s="24"/>
      <c r="X188" s="24"/>
      <c r="Y188" s="24"/>
      <c r="Z188" s="5"/>
      <c r="AA188" s="5"/>
      <c r="AB188" s="5"/>
      <c r="AC188" s="5"/>
      <c r="AI188" s="7">
        <f t="shared" si="29"/>
        <v>0</v>
      </c>
      <c r="AJ188" s="7">
        <f t="shared" si="30"/>
        <v>0</v>
      </c>
      <c r="AK188" s="7">
        <f t="shared" si="31"/>
        <v>0</v>
      </c>
      <c r="AL188" s="7">
        <f t="shared" si="32"/>
        <v>0</v>
      </c>
      <c r="AM188" s="7">
        <f t="shared" si="33"/>
        <v>0</v>
      </c>
      <c r="AN188" s="7">
        <f t="shared" si="34"/>
        <v>0</v>
      </c>
      <c r="AO188" s="7">
        <f t="shared" si="35"/>
        <v>0</v>
      </c>
      <c r="AP188" s="7">
        <f t="shared" si="36"/>
        <v>0</v>
      </c>
      <c r="AQ188" s="7">
        <f t="shared" si="37"/>
        <v>0</v>
      </c>
      <c r="AR188" s="7">
        <f t="shared" si="38"/>
        <v>0</v>
      </c>
      <c r="AS188" s="7">
        <f t="shared" si="39"/>
        <v>0</v>
      </c>
      <c r="AT188" s="7">
        <f t="shared" si="40"/>
        <v>0</v>
      </c>
      <c r="AU188" s="7">
        <f t="shared" si="41"/>
        <v>0</v>
      </c>
      <c r="AV188" s="7">
        <f t="shared" si="42"/>
        <v>0</v>
      </c>
    </row>
    <row r="189" spans="1:48" s="7" customFormat="1" ht="12.75">
      <c r="A189" s="38"/>
      <c r="B189" s="80"/>
      <c r="C189" s="46"/>
      <c r="D189" s="47"/>
      <c r="E189" s="92"/>
      <c r="F189" s="92"/>
      <c r="G189" s="48"/>
      <c r="H189" s="48"/>
      <c r="I189" s="47"/>
      <c r="J189" s="47"/>
      <c r="K189" s="47"/>
      <c r="L189" s="41"/>
      <c r="M189" s="49"/>
      <c r="N189" s="50"/>
      <c r="O189" s="51"/>
      <c r="P189" s="52"/>
      <c r="Q189" s="53"/>
      <c r="R189" s="134"/>
      <c r="S189" s="54"/>
      <c r="T189" s="83"/>
      <c r="U189" s="127"/>
      <c r="W189" s="24"/>
      <c r="X189" s="24"/>
      <c r="Y189" s="24"/>
      <c r="Z189" s="5"/>
      <c r="AA189" s="5"/>
      <c r="AB189" s="5"/>
      <c r="AC189" s="5"/>
      <c r="AI189" s="7">
        <f t="shared" si="29"/>
        <v>0</v>
      </c>
      <c r="AJ189" s="7">
        <f t="shared" si="30"/>
        <v>0</v>
      </c>
      <c r="AK189" s="7">
        <f t="shared" si="31"/>
        <v>0</v>
      </c>
      <c r="AL189" s="7">
        <f t="shared" si="32"/>
        <v>0</v>
      </c>
      <c r="AM189" s="7">
        <f t="shared" si="33"/>
        <v>0</v>
      </c>
      <c r="AN189" s="7">
        <f t="shared" si="34"/>
        <v>0</v>
      </c>
      <c r="AO189" s="7">
        <f t="shared" si="35"/>
        <v>0</v>
      </c>
      <c r="AP189" s="7">
        <f t="shared" si="36"/>
        <v>0</v>
      </c>
      <c r="AQ189" s="7">
        <f t="shared" si="37"/>
        <v>0</v>
      </c>
      <c r="AR189" s="7">
        <f t="shared" si="38"/>
        <v>0</v>
      </c>
      <c r="AS189" s="7">
        <f t="shared" si="39"/>
        <v>0</v>
      </c>
      <c r="AT189" s="7">
        <f t="shared" si="40"/>
        <v>0</v>
      </c>
      <c r="AU189" s="7">
        <f t="shared" si="41"/>
        <v>0</v>
      </c>
      <c r="AV189" s="7">
        <f t="shared" si="42"/>
        <v>0</v>
      </c>
    </row>
    <row r="190" spans="1:48" s="7" customFormat="1" ht="12.75">
      <c r="A190" s="38"/>
      <c r="B190" s="80"/>
      <c r="C190" s="46"/>
      <c r="D190" s="47"/>
      <c r="E190" s="92"/>
      <c r="F190" s="92"/>
      <c r="G190" s="48"/>
      <c r="H190" s="48"/>
      <c r="I190" s="47"/>
      <c r="J190" s="47"/>
      <c r="K190" s="47"/>
      <c r="L190" s="41"/>
      <c r="M190" s="49"/>
      <c r="N190" s="50"/>
      <c r="O190" s="51"/>
      <c r="P190" s="52"/>
      <c r="Q190" s="53"/>
      <c r="R190" s="134"/>
      <c r="S190" s="54"/>
      <c r="T190" s="83"/>
      <c r="U190" s="127"/>
      <c r="W190" s="24"/>
      <c r="X190" s="24"/>
      <c r="Y190" s="24"/>
      <c r="Z190" s="5"/>
      <c r="AA190" s="5"/>
      <c r="AB190" s="5"/>
      <c r="AC190" s="5"/>
      <c r="AI190" s="7">
        <f t="shared" si="29"/>
        <v>0</v>
      </c>
      <c r="AJ190" s="7">
        <f t="shared" si="30"/>
        <v>0</v>
      </c>
      <c r="AK190" s="7">
        <f t="shared" si="31"/>
        <v>0</v>
      </c>
      <c r="AL190" s="7">
        <f t="shared" si="32"/>
        <v>0</v>
      </c>
      <c r="AM190" s="7">
        <f t="shared" si="33"/>
        <v>0</v>
      </c>
      <c r="AN190" s="7">
        <f t="shared" si="34"/>
        <v>0</v>
      </c>
      <c r="AO190" s="7">
        <f t="shared" si="35"/>
        <v>0</v>
      </c>
      <c r="AP190" s="7">
        <f t="shared" si="36"/>
        <v>0</v>
      </c>
      <c r="AQ190" s="7">
        <f t="shared" si="37"/>
        <v>0</v>
      </c>
      <c r="AR190" s="7">
        <f t="shared" si="38"/>
        <v>0</v>
      </c>
      <c r="AS190" s="7">
        <f t="shared" si="39"/>
        <v>0</v>
      </c>
      <c r="AT190" s="7">
        <f t="shared" si="40"/>
        <v>0</v>
      </c>
      <c r="AU190" s="7">
        <f t="shared" si="41"/>
        <v>0</v>
      </c>
      <c r="AV190" s="7">
        <f t="shared" si="42"/>
        <v>0</v>
      </c>
    </row>
    <row r="191" spans="1:48" s="7" customFormat="1" ht="12.75">
      <c r="A191" s="38"/>
      <c r="B191" s="80"/>
      <c r="C191" s="46"/>
      <c r="D191" s="47"/>
      <c r="E191" s="92"/>
      <c r="F191" s="92"/>
      <c r="G191" s="48"/>
      <c r="H191" s="48"/>
      <c r="I191" s="47"/>
      <c r="J191" s="47"/>
      <c r="K191" s="47"/>
      <c r="L191" s="41"/>
      <c r="M191" s="49"/>
      <c r="N191" s="50"/>
      <c r="O191" s="51"/>
      <c r="P191" s="52"/>
      <c r="Q191" s="53"/>
      <c r="R191" s="134"/>
      <c r="S191" s="54"/>
      <c r="T191" s="83"/>
      <c r="U191" s="127"/>
      <c r="W191" s="24"/>
      <c r="X191" s="24"/>
      <c r="Y191" s="24"/>
      <c r="Z191" s="5"/>
      <c r="AA191" s="5"/>
      <c r="AB191" s="5"/>
      <c r="AC191" s="5"/>
      <c r="AI191" s="7">
        <f t="shared" si="29"/>
        <v>0</v>
      </c>
      <c r="AJ191" s="7">
        <f t="shared" si="30"/>
        <v>0</v>
      </c>
      <c r="AK191" s="7">
        <f t="shared" si="31"/>
        <v>0</v>
      </c>
      <c r="AL191" s="7">
        <f t="shared" si="32"/>
        <v>0</v>
      </c>
      <c r="AM191" s="7">
        <f t="shared" si="33"/>
        <v>0</v>
      </c>
      <c r="AN191" s="7">
        <f t="shared" si="34"/>
        <v>0</v>
      </c>
      <c r="AO191" s="7">
        <f t="shared" si="35"/>
        <v>0</v>
      </c>
      <c r="AP191" s="7">
        <f t="shared" si="36"/>
        <v>0</v>
      </c>
      <c r="AQ191" s="7">
        <f t="shared" si="37"/>
        <v>0</v>
      </c>
      <c r="AR191" s="7">
        <f t="shared" si="38"/>
        <v>0</v>
      </c>
      <c r="AS191" s="7">
        <f t="shared" si="39"/>
        <v>0</v>
      </c>
      <c r="AT191" s="7">
        <f t="shared" si="40"/>
        <v>0</v>
      </c>
      <c r="AU191" s="7">
        <f t="shared" si="41"/>
        <v>0</v>
      </c>
      <c r="AV191" s="7">
        <f t="shared" si="42"/>
        <v>0</v>
      </c>
    </row>
    <row r="192" spans="1:48" s="7" customFormat="1" ht="12.75">
      <c r="A192" s="38"/>
      <c r="B192" s="80"/>
      <c r="C192" s="46"/>
      <c r="D192" s="47"/>
      <c r="E192" s="92"/>
      <c r="F192" s="92"/>
      <c r="G192" s="48"/>
      <c r="H192" s="48"/>
      <c r="I192" s="47"/>
      <c r="J192" s="47"/>
      <c r="K192" s="47"/>
      <c r="L192" s="41"/>
      <c r="M192" s="49"/>
      <c r="N192" s="50"/>
      <c r="O192" s="51"/>
      <c r="P192" s="52"/>
      <c r="Q192" s="53"/>
      <c r="R192" s="134"/>
      <c r="S192" s="54"/>
      <c r="T192" s="83"/>
      <c r="U192" s="127"/>
      <c r="W192" s="24"/>
      <c r="X192" s="24"/>
      <c r="Y192" s="24"/>
      <c r="AB192" s="5"/>
      <c r="AC192" s="5"/>
      <c r="AI192" s="7">
        <f t="shared" si="29"/>
        <v>0</v>
      </c>
      <c r="AJ192" s="7">
        <f t="shared" si="30"/>
        <v>0</v>
      </c>
      <c r="AK192" s="7">
        <f t="shared" si="31"/>
        <v>0</v>
      </c>
      <c r="AL192" s="7">
        <f t="shared" si="32"/>
        <v>0</v>
      </c>
      <c r="AM192" s="7">
        <f t="shared" si="33"/>
        <v>0</v>
      </c>
      <c r="AN192" s="7">
        <f t="shared" si="34"/>
        <v>0</v>
      </c>
      <c r="AO192" s="7">
        <f t="shared" si="35"/>
        <v>0</v>
      </c>
      <c r="AP192" s="7">
        <f t="shared" si="36"/>
        <v>0</v>
      </c>
      <c r="AQ192" s="7">
        <f t="shared" si="37"/>
        <v>0</v>
      </c>
      <c r="AR192" s="7">
        <f t="shared" si="38"/>
        <v>0</v>
      </c>
      <c r="AS192" s="7">
        <f t="shared" si="39"/>
        <v>0</v>
      </c>
      <c r="AT192" s="7">
        <f t="shared" si="40"/>
        <v>0</v>
      </c>
      <c r="AU192" s="7">
        <f t="shared" si="41"/>
        <v>0</v>
      </c>
      <c r="AV192" s="7">
        <f t="shared" si="42"/>
        <v>0</v>
      </c>
    </row>
    <row r="193" spans="1:48" s="7" customFormat="1" ht="12.75">
      <c r="A193" s="38"/>
      <c r="B193" s="80"/>
      <c r="C193" s="46"/>
      <c r="D193" s="47"/>
      <c r="E193" s="92"/>
      <c r="F193" s="92"/>
      <c r="G193" s="48"/>
      <c r="H193" s="48"/>
      <c r="I193" s="47"/>
      <c r="J193" s="47"/>
      <c r="K193" s="47"/>
      <c r="L193" s="41"/>
      <c r="M193" s="49"/>
      <c r="N193" s="50"/>
      <c r="O193" s="51"/>
      <c r="P193" s="52"/>
      <c r="Q193" s="53"/>
      <c r="R193" s="134"/>
      <c r="S193" s="54"/>
      <c r="T193" s="83"/>
      <c r="U193" s="127"/>
      <c r="W193" s="24"/>
      <c r="X193" s="24"/>
      <c r="Y193" s="24"/>
      <c r="Z193" s="5"/>
      <c r="AA193" s="5"/>
      <c r="AB193" s="5"/>
      <c r="AC193" s="5"/>
      <c r="AI193" s="7">
        <f t="shared" si="29"/>
        <v>0</v>
      </c>
      <c r="AJ193" s="7">
        <f t="shared" si="30"/>
        <v>0</v>
      </c>
      <c r="AK193" s="7">
        <f t="shared" si="31"/>
        <v>0</v>
      </c>
      <c r="AL193" s="7">
        <f t="shared" si="32"/>
        <v>0</v>
      </c>
      <c r="AM193" s="7">
        <f t="shared" si="33"/>
        <v>0</v>
      </c>
      <c r="AN193" s="7">
        <f t="shared" si="34"/>
        <v>0</v>
      </c>
      <c r="AO193" s="7">
        <f t="shared" si="35"/>
        <v>0</v>
      </c>
      <c r="AP193" s="7">
        <f t="shared" si="36"/>
        <v>0</v>
      </c>
      <c r="AQ193" s="7">
        <f t="shared" si="37"/>
        <v>0</v>
      </c>
      <c r="AR193" s="7">
        <f t="shared" si="38"/>
        <v>0</v>
      </c>
      <c r="AS193" s="7">
        <f t="shared" si="39"/>
        <v>0</v>
      </c>
      <c r="AT193" s="7">
        <f t="shared" si="40"/>
        <v>0</v>
      </c>
      <c r="AU193" s="7">
        <f t="shared" si="41"/>
        <v>0</v>
      </c>
      <c r="AV193" s="7">
        <f t="shared" si="42"/>
        <v>0</v>
      </c>
    </row>
    <row r="194" spans="1:48" s="7" customFormat="1" ht="12.75">
      <c r="A194" s="38"/>
      <c r="B194" s="80"/>
      <c r="C194" s="46"/>
      <c r="D194" s="47"/>
      <c r="E194" s="92"/>
      <c r="F194" s="92"/>
      <c r="G194" s="48"/>
      <c r="H194" s="48"/>
      <c r="I194" s="47"/>
      <c r="J194" s="47"/>
      <c r="K194" s="47"/>
      <c r="L194" s="41"/>
      <c r="M194" s="49"/>
      <c r="N194" s="50"/>
      <c r="O194" s="51"/>
      <c r="P194" s="52"/>
      <c r="Q194" s="53"/>
      <c r="R194" s="134"/>
      <c r="S194" s="54"/>
      <c r="T194" s="83"/>
      <c r="U194" s="127"/>
      <c r="W194" s="24"/>
      <c r="X194" s="24"/>
      <c r="Y194" s="24"/>
      <c r="AB194" s="5"/>
      <c r="AC194" s="5"/>
      <c r="AI194" s="7">
        <f t="shared" si="29"/>
        <v>0</v>
      </c>
      <c r="AJ194" s="7">
        <f t="shared" si="30"/>
        <v>0</v>
      </c>
      <c r="AK194" s="7">
        <f t="shared" si="31"/>
        <v>0</v>
      </c>
      <c r="AL194" s="7">
        <f t="shared" si="32"/>
        <v>0</v>
      </c>
      <c r="AM194" s="7">
        <f t="shared" si="33"/>
        <v>0</v>
      </c>
      <c r="AN194" s="7">
        <f t="shared" si="34"/>
        <v>0</v>
      </c>
      <c r="AO194" s="7">
        <f t="shared" si="35"/>
        <v>0</v>
      </c>
      <c r="AP194" s="7">
        <f t="shared" si="36"/>
        <v>0</v>
      </c>
      <c r="AQ194" s="7">
        <f t="shared" si="37"/>
        <v>0</v>
      </c>
      <c r="AR194" s="7">
        <f t="shared" si="38"/>
        <v>0</v>
      </c>
      <c r="AS194" s="7">
        <f t="shared" si="39"/>
        <v>0</v>
      </c>
      <c r="AT194" s="7">
        <f t="shared" si="40"/>
        <v>0</v>
      </c>
      <c r="AU194" s="7">
        <f t="shared" si="41"/>
        <v>0</v>
      </c>
      <c r="AV194" s="7">
        <f t="shared" si="42"/>
        <v>0</v>
      </c>
    </row>
    <row r="195" spans="1:48" s="7" customFormat="1" ht="12.75">
      <c r="A195" s="38"/>
      <c r="B195" s="80"/>
      <c r="C195" s="46"/>
      <c r="D195" s="47"/>
      <c r="E195" s="92"/>
      <c r="F195" s="92"/>
      <c r="G195" s="48"/>
      <c r="H195" s="48"/>
      <c r="I195" s="47"/>
      <c r="J195" s="47"/>
      <c r="K195" s="47"/>
      <c r="L195" s="41"/>
      <c r="M195" s="49"/>
      <c r="N195" s="50"/>
      <c r="O195" s="51"/>
      <c r="P195" s="52"/>
      <c r="Q195" s="53"/>
      <c r="R195" s="134"/>
      <c r="S195" s="54"/>
      <c r="T195" s="83"/>
      <c r="U195" s="127"/>
      <c r="W195" s="24"/>
      <c r="X195" s="24"/>
      <c r="Y195" s="24"/>
      <c r="Z195" s="5"/>
      <c r="AA195" s="5"/>
      <c r="AB195" s="5"/>
      <c r="AC195" s="5"/>
      <c r="AI195" s="7">
        <f t="shared" si="29"/>
        <v>0</v>
      </c>
      <c r="AJ195" s="7">
        <f t="shared" si="30"/>
        <v>0</v>
      </c>
      <c r="AK195" s="7">
        <f t="shared" si="31"/>
        <v>0</v>
      </c>
      <c r="AL195" s="7">
        <f t="shared" si="32"/>
        <v>0</v>
      </c>
      <c r="AM195" s="7">
        <f t="shared" si="33"/>
        <v>0</v>
      </c>
      <c r="AN195" s="7">
        <f t="shared" si="34"/>
        <v>0</v>
      </c>
      <c r="AO195" s="7">
        <f t="shared" si="35"/>
        <v>0</v>
      </c>
      <c r="AP195" s="7">
        <f t="shared" si="36"/>
        <v>0</v>
      </c>
      <c r="AQ195" s="7">
        <f t="shared" si="37"/>
        <v>0</v>
      </c>
      <c r="AR195" s="7">
        <f t="shared" si="38"/>
        <v>0</v>
      </c>
      <c r="AS195" s="7">
        <f t="shared" si="39"/>
        <v>0</v>
      </c>
      <c r="AT195" s="7">
        <f t="shared" si="40"/>
        <v>0</v>
      </c>
      <c r="AU195" s="7">
        <f t="shared" si="41"/>
        <v>0</v>
      </c>
      <c r="AV195" s="7">
        <f t="shared" si="42"/>
        <v>0</v>
      </c>
    </row>
    <row r="196" spans="1:48" s="7" customFormat="1" ht="12.75">
      <c r="A196" s="38"/>
      <c r="B196" s="80"/>
      <c r="C196" s="46"/>
      <c r="D196" s="47"/>
      <c r="E196" s="92"/>
      <c r="F196" s="92"/>
      <c r="G196" s="48"/>
      <c r="H196" s="48"/>
      <c r="I196" s="47"/>
      <c r="J196" s="47"/>
      <c r="K196" s="47"/>
      <c r="L196" s="41"/>
      <c r="M196" s="49"/>
      <c r="N196" s="50"/>
      <c r="O196" s="51"/>
      <c r="P196" s="52"/>
      <c r="Q196" s="53"/>
      <c r="R196" s="134"/>
      <c r="S196" s="54"/>
      <c r="T196" s="83"/>
      <c r="U196" s="127"/>
      <c r="W196" s="24"/>
      <c r="X196" s="24"/>
      <c r="Y196" s="24"/>
      <c r="Z196" s="5"/>
      <c r="AA196" s="5"/>
      <c r="AB196" s="5"/>
      <c r="AC196" s="5"/>
      <c r="AI196" s="7">
        <f t="shared" si="29"/>
        <v>0</v>
      </c>
      <c r="AJ196" s="7">
        <f t="shared" si="30"/>
        <v>0</v>
      </c>
      <c r="AK196" s="7">
        <f t="shared" si="31"/>
        <v>0</v>
      </c>
      <c r="AL196" s="7">
        <f t="shared" si="32"/>
        <v>0</v>
      </c>
      <c r="AM196" s="7">
        <f t="shared" si="33"/>
        <v>0</v>
      </c>
      <c r="AN196" s="7">
        <f t="shared" si="34"/>
        <v>0</v>
      </c>
      <c r="AO196" s="7">
        <f t="shared" si="35"/>
        <v>0</v>
      </c>
      <c r="AP196" s="7">
        <f t="shared" si="36"/>
        <v>0</v>
      </c>
      <c r="AQ196" s="7">
        <f t="shared" si="37"/>
        <v>0</v>
      </c>
      <c r="AR196" s="7">
        <f t="shared" si="38"/>
        <v>0</v>
      </c>
      <c r="AS196" s="7">
        <f t="shared" si="39"/>
        <v>0</v>
      </c>
      <c r="AT196" s="7">
        <f t="shared" si="40"/>
        <v>0</v>
      </c>
      <c r="AU196" s="7">
        <f t="shared" si="41"/>
        <v>0</v>
      </c>
      <c r="AV196" s="7">
        <f t="shared" si="42"/>
        <v>0</v>
      </c>
    </row>
    <row r="197" spans="1:48" s="7" customFormat="1" ht="12.75">
      <c r="A197" s="38"/>
      <c r="B197" s="80"/>
      <c r="C197" s="46"/>
      <c r="D197" s="47"/>
      <c r="E197" s="92"/>
      <c r="F197" s="92"/>
      <c r="G197" s="48"/>
      <c r="H197" s="48"/>
      <c r="I197" s="47"/>
      <c r="J197" s="47"/>
      <c r="K197" s="47"/>
      <c r="L197" s="41"/>
      <c r="M197" s="49"/>
      <c r="N197" s="50"/>
      <c r="O197" s="51"/>
      <c r="P197" s="52"/>
      <c r="Q197" s="53"/>
      <c r="R197" s="134"/>
      <c r="S197" s="54"/>
      <c r="T197" s="83"/>
      <c r="U197" s="127"/>
      <c r="W197" s="24"/>
      <c r="X197" s="24"/>
      <c r="Y197" s="24"/>
      <c r="Z197" s="5"/>
      <c r="AA197" s="5"/>
      <c r="AB197" s="5"/>
      <c r="AC197" s="5"/>
      <c r="AI197" s="7">
        <f t="shared" si="29"/>
        <v>0</v>
      </c>
      <c r="AJ197" s="7">
        <f t="shared" si="30"/>
        <v>0</v>
      </c>
      <c r="AK197" s="7">
        <f t="shared" si="31"/>
        <v>0</v>
      </c>
      <c r="AL197" s="7">
        <f t="shared" si="32"/>
        <v>0</v>
      </c>
      <c r="AM197" s="7">
        <f t="shared" si="33"/>
        <v>0</v>
      </c>
      <c r="AN197" s="7">
        <f t="shared" si="34"/>
        <v>0</v>
      </c>
      <c r="AO197" s="7">
        <f t="shared" si="35"/>
        <v>0</v>
      </c>
      <c r="AP197" s="7">
        <f t="shared" si="36"/>
        <v>0</v>
      </c>
      <c r="AQ197" s="7">
        <f t="shared" si="37"/>
        <v>0</v>
      </c>
      <c r="AR197" s="7">
        <f t="shared" si="38"/>
        <v>0</v>
      </c>
      <c r="AS197" s="7">
        <f t="shared" si="39"/>
        <v>0</v>
      </c>
      <c r="AT197" s="7">
        <f t="shared" si="40"/>
        <v>0</v>
      </c>
      <c r="AU197" s="7">
        <f t="shared" si="41"/>
        <v>0</v>
      </c>
      <c r="AV197" s="7">
        <f t="shared" si="42"/>
        <v>0</v>
      </c>
    </row>
    <row r="198" spans="1:48" s="7" customFormat="1" ht="12.75">
      <c r="A198" s="38"/>
      <c r="B198" s="80"/>
      <c r="C198" s="46"/>
      <c r="D198" s="47"/>
      <c r="E198" s="92"/>
      <c r="F198" s="92"/>
      <c r="G198" s="48"/>
      <c r="H198" s="48"/>
      <c r="I198" s="47"/>
      <c r="J198" s="47"/>
      <c r="K198" s="47"/>
      <c r="L198" s="41"/>
      <c r="M198" s="49"/>
      <c r="N198" s="50"/>
      <c r="O198" s="51"/>
      <c r="P198" s="52"/>
      <c r="Q198" s="53"/>
      <c r="R198" s="134"/>
      <c r="S198" s="54"/>
      <c r="T198" s="83"/>
      <c r="U198" s="127"/>
      <c r="W198" s="24"/>
      <c r="X198" s="24"/>
      <c r="Y198" s="24"/>
      <c r="Z198" s="5"/>
      <c r="AA198" s="5"/>
      <c r="AB198" s="5"/>
      <c r="AC198" s="5"/>
      <c r="AI198" s="7">
        <f t="shared" si="29"/>
        <v>0</v>
      </c>
      <c r="AJ198" s="7">
        <f t="shared" si="30"/>
        <v>0</v>
      </c>
      <c r="AK198" s="7">
        <f t="shared" si="31"/>
        <v>0</v>
      </c>
      <c r="AL198" s="7">
        <f t="shared" si="32"/>
        <v>0</v>
      </c>
      <c r="AM198" s="7">
        <f t="shared" si="33"/>
        <v>0</v>
      </c>
      <c r="AN198" s="7">
        <f t="shared" si="34"/>
        <v>0</v>
      </c>
      <c r="AO198" s="7">
        <f t="shared" si="35"/>
        <v>0</v>
      </c>
      <c r="AP198" s="7">
        <f t="shared" si="36"/>
        <v>0</v>
      </c>
      <c r="AQ198" s="7">
        <f t="shared" si="37"/>
        <v>0</v>
      </c>
      <c r="AR198" s="7">
        <f t="shared" si="38"/>
        <v>0</v>
      </c>
      <c r="AS198" s="7">
        <f t="shared" si="39"/>
        <v>0</v>
      </c>
      <c r="AT198" s="7">
        <f t="shared" si="40"/>
        <v>0</v>
      </c>
      <c r="AU198" s="7">
        <f t="shared" si="41"/>
        <v>0</v>
      </c>
      <c r="AV198" s="7">
        <f t="shared" si="42"/>
        <v>0</v>
      </c>
    </row>
    <row r="199" spans="1:48" s="7" customFormat="1" ht="12.75">
      <c r="A199" s="38"/>
      <c r="B199" s="80"/>
      <c r="C199" s="46"/>
      <c r="D199" s="47"/>
      <c r="E199" s="92"/>
      <c r="F199" s="92"/>
      <c r="G199" s="48"/>
      <c r="H199" s="48"/>
      <c r="I199" s="47"/>
      <c r="J199" s="47"/>
      <c r="K199" s="47"/>
      <c r="L199" s="41"/>
      <c r="M199" s="49"/>
      <c r="N199" s="50"/>
      <c r="O199" s="51"/>
      <c r="P199" s="52"/>
      <c r="Q199" s="53"/>
      <c r="R199" s="134"/>
      <c r="S199" s="54"/>
      <c r="T199" s="83"/>
      <c r="U199" s="127"/>
      <c r="W199" s="24"/>
      <c r="X199" s="24"/>
      <c r="Y199" s="24"/>
      <c r="Z199" s="5"/>
      <c r="AA199" s="5"/>
      <c r="AB199" s="5"/>
      <c r="AC199" s="5"/>
      <c r="AI199" s="7">
        <f t="shared" si="29"/>
        <v>0</v>
      </c>
      <c r="AJ199" s="7">
        <f t="shared" si="30"/>
        <v>0</v>
      </c>
      <c r="AK199" s="7">
        <f t="shared" si="31"/>
        <v>0</v>
      </c>
      <c r="AL199" s="7">
        <f t="shared" si="32"/>
        <v>0</v>
      </c>
      <c r="AM199" s="7">
        <f t="shared" si="33"/>
        <v>0</v>
      </c>
      <c r="AN199" s="7">
        <f t="shared" si="34"/>
        <v>0</v>
      </c>
      <c r="AO199" s="7">
        <f t="shared" si="35"/>
        <v>0</v>
      </c>
      <c r="AP199" s="7">
        <f t="shared" si="36"/>
        <v>0</v>
      </c>
      <c r="AQ199" s="7">
        <f t="shared" si="37"/>
        <v>0</v>
      </c>
      <c r="AR199" s="7">
        <f t="shared" si="38"/>
        <v>0</v>
      </c>
      <c r="AS199" s="7">
        <f t="shared" si="39"/>
        <v>0</v>
      </c>
      <c r="AT199" s="7">
        <f t="shared" si="40"/>
        <v>0</v>
      </c>
      <c r="AU199" s="7">
        <f t="shared" si="41"/>
        <v>0</v>
      </c>
      <c r="AV199" s="7">
        <f t="shared" si="42"/>
        <v>0</v>
      </c>
    </row>
    <row r="200" spans="1:48" s="7" customFormat="1" ht="12.75">
      <c r="A200" s="38"/>
      <c r="B200" s="80"/>
      <c r="C200" s="46"/>
      <c r="D200" s="47"/>
      <c r="E200" s="92"/>
      <c r="F200" s="92"/>
      <c r="G200" s="48"/>
      <c r="H200" s="48"/>
      <c r="I200" s="47"/>
      <c r="J200" s="47"/>
      <c r="K200" s="47"/>
      <c r="L200" s="41"/>
      <c r="M200" s="49"/>
      <c r="N200" s="50"/>
      <c r="O200" s="51"/>
      <c r="P200" s="52"/>
      <c r="Q200" s="53"/>
      <c r="R200" s="134"/>
      <c r="S200" s="54"/>
      <c r="T200" s="83"/>
      <c r="U200" s="127"/>
      <c r="W200" s="24"/>
      <c r="X200" s="24"/>
      <c r="Y200" s="24"/>
      <c r="Z200" s="5"/>
      <c r="AA200" s="5"/>
      <c r="AB200" s="5"/>
      <c r="AC200" s="5"/>
      <c r="AI200" s="7">
        <f t="shared" si="29"/>
        <v>0</v>
      </c>
      <c r="AJ200" s="7">
        <f t="shared" si="30"/>
        <v>0</v>
      </c>
      <c r="AK200" s="7">
        <f t="shared" si="31"/>
        <v>0</v>
      </c>
      <c r="AL200" s="7">
        <f t="shared" si="32"/>
        <v>0</v>
      </c>
      <c r="AM200" s="7">
        <f t="shared" si="33"/>
        <v>0</v>
      </c>
      <c r="AN200" s="7">
        <f t="shared" si="34"/>
        <v>0</v>
      </c>
      <c r="AO200" s="7">
        <f t="shared" si="35"/>
        <v>0</v>
      </c>
      <c r="AP200" s="7">
        <f t="shared" si="36"/>
        <v>0</v>
      </c>
      <c r="AQ200" s="7">
        <f t="shared" si="37"/>
        <v>0</v>
      </c>
      <c r="AR200" s="7">
        <f t="shared" si="38"/>
        <v>0</v>
      </c>
      <c r="AS200" s="7">
        <f t="shared" si="39"/>
        <v>0</v>
      </c>
      <c r="AT200" s="7">
        <f t="shared" si="40"/>
        <v>0</v>
      </c>
      <c r="AU200" s="7">
        <f t="shared" si="41"/>
        <v>0</v>
      </c>
      <c r="AV200" s="7">
        <f t="shared" si="42"/>
        <v>0</v>
      </c>
    </row>
    <row r="201" spans="1:48" s="7" customFormat="1" ht="12.75">
      <c r="A201" s="38"/>
      <c r="B201" s="80"/>
      <c r="C201" s="46"/>
      <c r="D201" s="47"/>
      <c r="E201" s="92"/>
      <c r="F201" s="92"/>
      <c r="G201" s="48"/>
      <c r="H201" s="48"/>
      <c r="I201" s="47"/>
      <c r="J201" s="47"/>
      <c r="K201" s="47"/>
      <c r="L201" s="41"/>
      <c r="M201" s="49"/>
      <c r="N201" s="50"/>
      <c r="O201" s="51"/>
      <c r="P201" s="52"/>
      <c r="Q201" s="53"/>
      <c r="R201" s="134"/>
      <c r="S201" s="54"/>
      <c r="T201" s="83"/>
      <c r="U201" s="127"/>
      <c r="W201" s="24"/>
      <c r="X201" s="24"/>
      <c r="Y201" s="24"/>
      <c r="Z201" s="5"/>
      <c r="AA201" s="5"/>
      <c r="AB201" s="5"/>
      <c r="AC201" s="5"/>
      <c r="AI201" s="7">
        <f t="shared" si="29"/>
        <v>0</v>
      </c>
      <c r="AJ201" s="7">
        <f t="shared" si="30"/>
        <v>0</v>
      </c>
      <c r="AK201" s="7">
        <f t="shared" si="31"/>
        <v>0</v>
      </c>
      <c r="AL201" s="7">
        <f t="shared" si="32"/>
        <v>0</v>
      </c>
      <c r="AM201" s="7">
        <f t="shared" si="33"/>
        <v>0</v>
      </c>
      <c r="AN201" s="7">
        <f t="shared" si="34"/>
        <v>0</v>
      </c>
      <c r="AO201" s="7">
        <f t="shared" si="35"/>
        <v>0</v>
      </c>
      <c r="AP201" s="7">
        <f t="shared" si="36"/>
        <v>0</v>
      </c>
      <c r="AQ201" s="7">
        <f t="shared" si="37"/>
        <v>0</v>
      </c>
      <c r="AR201" s="7">
        <f t="shared" si="38"/>
        <v>0</v>
      </c>
      <c r="AS201" s="7">
        <f t="shared" si="39"/>
        <v>0</v>
      </c>
      <c r="AT201" s="7">
        <f t="shared" si="40"/>
        <v>0</v>
      </c>
      <c r="AU201" s="7">
        <f t="shared" si="41"/>
        <v>0</v>
      </c>
      <c r="AV201" s="7">
        <f t="shared" si="42"/>
        <v>0</v>
      </c>
    </row>
    <row r="202" spans="1:48" s="7" customFormat="1" ht="12.75">
      <c r="A202" s="38"/>
      <c r="B202" s="80"/>
      <c r="C202" s="46"/>
      <c r="D202" s="47"/>
      <c r="E202" s="92"/>
      <c r="F202" s="92"/>
      <c r="G202" s="48"/>
      <c r="H202" s="48"/>
      <c r="I202" s="47"/>
      <c r="J202" s="47"/>
      <c r="K202" s="47"/>
      <c r="L202" s="41"/>
      <c r="M202" s="49"/>
      <c r="N202" s="50"/>
      <c r="O202" s="51"/>
      <c r="P202" s="52"/>
      <c r="Q202" s="53"/>
      <c r="R202" s="134"/>
      <c r="S202" s="54"/>
      <c r="T202" s="83"/>
      <c r="U202" s="127"/>
      <c r="W202" s="24"/>
      <c r="X202" s="24"/>
      <c r="Y202" s="24"/>
      <c r="Z202" s="5"/>
      <c r="AA202" s="5"/>
      <c r="AB202" s="5"/>
      <c r="AC202" s="5"/>
      <c r="AI202" s="7">
        <f t="shared" si="29"/>
        <v>0</v>
      </c>
      <c r="AJ202" s="7">
        <f t="shared" si="30"/>
        <v>0</v>
      </c>
      <c r="AK202" s="7">
        <f t="shared" si="31"/>
        <v>0</v>
      </c>
      <c r="AL202" s="7">
        <f t="shared" si="32"/>
        <v>0</v>
      </c>
      <c r="AM202" s="7">
        <f t="shared" si="33"/>
        <v>0</v>
      </c>
      <c r="AN202" s="7">
        <f t="shared" si="34"/>
        <v>0</v>
      </c>
      <c r="AO202" s="7">
        <f t="shared" si="35"/>
        <v>0</v>
      </c>
      <c r="AP202" s="7">
        <f t="shared" si="36"/>
        <v>0</v>
      </c>
      <c r="AQ202" s="7">
        <f t="shared" si="37"/>
        <v>0</v>
      </c>
      <c r="AR202" s="7">
        <f t="shared" si="38"/>
        <v>0</v>
      </c>
      <c r="AS202" s="7">
        <f t="shared" si="39"/>
        <v>0</v>
      </c>
      <c r="AT202" s="7">
        <f t="shared" si="40"/>
        <v>0</v>
      </c>
      <c r="AU202" s="7">
        <f t="shared" si="41"/>
        <v>0</v>
      </c>
      <c r="AV202" s="7">
        <f t="shared" si="42"/>
        <v>0</v>
      </c>
    </row>
    <row r="203" spans="1:48" s="7" customFormat="1" ht="12.75">
      <c r="A203" s="38"/>
      <c r="B203" s="80"/>
      <c r="C203" s="46"/>
      <c r="D203" s="47"/>
      <c r="E203" s="92"/>
      <c r="F203" s="92"/>
      <c r="G203" s="48"/>
      <c r="H203" s="48"/>
      <c r="I203" s="47"/>
      <c r="J203" s="47"/>
      <c r="K203" s="47"/>
      <c r="L203" s="41"/>
      <c r="M203" s="49"/>
      <c r="N203" s="50"/>
      <c r="O203" s="51"/>
      <c r="P203" s="52"/>
      <c r="Q203" s="53"/>
      <c r="R203" s="134"/>
      <c r="S203" s="54"/>
      <c r="T203" s="83"/>
      <c r="U203" s="127"/>
      <c r="W203" s="24"/>
      <c r="X203" s="24"/>
      <c r="Y203" s="24"/>
      <c r="Z203" s="5"/>
      <c r="AA203" s="5"/>
      <c r="AB203" s="5"/>
      <c r="AC203" s="5"/>
      <c r="AI203" s="7">
        <f t="shared" si="29"/>
        <v>0</v>
      </c>
      <c r="AJ203" s="7">
        <f t="shared" si="30"/>
        <v>0</v>
      </c>
      <c r="AK203" s="7">
        <f t="shared" si="31"/>
        <v>0</v>
      </c>
      <c r="AL203" s="7">
        <f t="shared" si="32"/>
        <v>0</v>
      </c>
      <c r="AM203" s="7">
        <f t="shared" si="33"/>
        <v>0</v>
      </c>
      <c r="AN203" s="7">
        <f t="shared" si="34"/>
        <v>0</v>
      </c>
      <c r="AO203" s="7">
        <f t="shared" si="35"/>
        <v>0</v>
      </c>
      <c r="AP203" s="7">
        <f t="shared" si="36"/>
        <v>0</v>
      </c>
      <c r="AQ203" s="7">
        <f t="shared" si="37"/>
        <v>0</v>
      </c>
      <c r="AR203" s="7">
        <f t="shared" si="38"/>
        <v>0</v>
      </c>
      <c r="AS203" s="7">
        <f t="shared" si="39"/>
        <v>0</v>
      </c>
      <c r="AT203" s="7">
        <f t="shared" si="40"/>
        <v>0</v>
      </c>
      <c r="AU203" s="7">
        <f t="shared" si="41"/>
        <v>0</v>
      </c>
      <c r="AV203" s="7">
        <f t="shared" si="42"/>
        <v>0</v>
      </c>
    </row>
    <row r="204" spans="1:48" s="7" customFormat="1" ht="12.75">
      <c r="A204" s="38"/>
      <c r="B204" s="80"/>
      <c r="C204" s="46"/>
      <c r="D204" s="47"/>
      <c r="E204" s="92"/>
      <c r="F204" s="92"/>
      <c r="G204" s="48"/>
      <c r="H204" s="48"/>
      <c r="I204" s="47"/>
      <c r="J204" s="47"/>
      <c r="K204" s="47"/>
      <c r="L204" s="41"/>
      <c r="M204" s="49"/>
      <c r="N204" s="50"/>
      <c r="O204" s="51"/>
      <c r="P204" s="52"/>
      <c r="Q204" s="53"/>
      <c r="R204" s="134"/>
      <c r="S204" s="54"/>
      <c r="T204" s="83"/>
      <c r="U204" s="127"/>
      <c r="W204" s="24"/>
      <c r="X204" s="24"/>
      <c r="Y204" s="24"/>
      <c r="Z204" s="5"/>
      <c r="AA204" s="5"/>
      <c r="AB204" s="5"/>
      <c r="AC204" s="5"/>
      <c r="AI204" s="7">
        <f t="shared" si="29"/>
        <v>0</v>
      </c>
      <c r="AJ204" s="7">
        <f t="shared" si="30"/>
        <v>0</v>
      </c>
      <c r="AK204" s="7">
        <f t="shared" si="31"/>
        <v>0</v>
      </c>
      <c r="AL204" s="7">
        <f t="shared" si="32"/>
        <v>0</v>
      </c>
      <c r="AM204" s="7">
        <f t="shared" si="33"/>
        <v>0</v>
      </c>
      <c r="AN204" s="7">
        <f t="shared" si="34"/>
        <v>0</v>
      </c>
      <c r="AO204" s="7">
        <f t="shared" si="35"/>
        <v>0</v>
      </c>
      <c r="AP204" s="7">
        <f t="shared" si="36"/>
        <v>0</v>
      </c>
      <c r="AQ204" s="7">
        <f t="shared" si="37"/>
        <v>0</v>
      </c>
      <c r="AR204" s="7">
        <f t="shared" si="38"/>
        <v>0</v>
      </c>
      <c r="AS204" s="7">
        <f t="shared" si="39"/>
        <v>0</v>
      </c>
      <c r="AT204" s="7">
        <f t="shared" si="40"/>
        <v>0</v>
      </c>
      <c r="AU204" s="7">
        <f t="shared" si="41"/>
        <v>0</v>
      </c>
      <c r="AV204" s="7">
        <f t="shared" si="42"/>
        <v>0</v>
      </c>
    </row>
    <row r="205" spans="1:48" s="7" customFormat="1" ht="12.75">
      <c r="A205" s="38"/>
      <c r="B205" s="80"/>
      <c r="C205" s="46"/>
      <c r="D205" s="47"/>
      <c r="E205" s="92"/>
      <c r="F205" s="92"/>
      <c r="G205" s="48"/>
      <c r="H205" s="48"/>
      <c r="I205" s="47"/>
      <c r="J205" s="47"/>
      <c r="K205" s="47"/>
      <c r="L205" s="41"/>
      <c r="M205" s="49"/>
      <c r="N205" s="50"/>
      <c r="O205" s="51"/>
      <c r="P205" s="52"/>
      <c r="Q205" s="53"/>
      <c r="R205" s="134"/>
      <c r="S205" s="54"/>
      <c r="T205" s="83"/>
      <c r="U205" s="127"/>
      <c r="W205" s="24"/>
      <c r="X205" s="24"/>
      <c r="Y205" s="24"/>
      <c r="Z205" s="5"/>
      <c r="AA205" s="5"/>
      <c r="AB205" s="5"/>
      <c r="AC205" s="5"/>
      <c r="AI205" s="7">
        <f t="shared" si="29"/>
        <v>0</v>
      </c>
      <c r="AJ205" s="7">
        <f t="shared" si="30"/>
        <v>0</v>
      </c>
      <c r="AK205" s="7">
        <f t="shared" si="31"/>
        <v>0</v>
      </c>
      <c r="AL205" s="7">
        <f t="shared" si="32"/>
        <v>0</v>
      </c>
      <c r="AM205" s="7">
        <f t="shared" si="33"/>
        <v>0</v>
      </c>
      <c r="AN205" s="7">
        <f t="shared" si="34"/>
        <v>0</v>
      </c>
      <c r="AO205" s="7">
        <f t="shared" si="35"/>
        <v>0</v>
      </c>
      <c r="AP205" s="7">
        <f t="shared" si="36"/>
        <v>0</v>
      </c>
      <c r="AQ205" s="7">
        <f t="shared" si="37"/>
        <v>0</v>
      </c>
      <c r="AR205" s="7">
        <f t="shared" si="38"/>
        <v>0</v>
      </c>
      <c r="AS205" s="7">
        <f t="shared" si="39"/>
        <v>0</v>
      </c>
      <c r="AT205" s="7">
        <f t="shared" si="40"/>
        <v>0</v>
      </c>
      <c r="AU205" s="7">
        <f t="shared" si="41"/>
        <v>0</v>
      </c>
      <c r="AV205" s="7">
        <f t="shared" si="42"/>
        <v>0</v>
      </c>
    </row>
    <row r="206" spans="1:48" s="7" customFormat="1" ht="12.75">
      <c r="A206" s="38"/>
      <c r="B206" s="80"/>
      <c r="C206" s="46"/>
      <c r="D206" s="47"/>
      <c r="E206" s="92"/>
      <c r="F206" s="92"/>
      <c r="G206" s="48"/>
      <c r="H206" s="48"/>
      <c r="I206" s="47"/>
      <c r="J206" s="47"/>
      <c r="K206" s="47"/>
      <c r="L206" s="41"/>
      <c r="M206" s="49"/>
      <c r="N206" s="50"/>
      <c r="O206" s="51"/>
      <c r="P206" s="52"/>
      <c r="Q206" s="53"/>
      <c r="R206" s="134"/>
      <c r="S206" s="54"/>
      <c r="T206" s="83"/>
      <c r="U206" s="127"/>
      <c r="W206" s="24"/>
      <c r="X206" s="24"/>
      <c r="Y206" s="24"/>
      <c r="Z206" s="5"/>
      <c r="AA206" s="5"/>
      <c r="AB206" s="5"/>
      <c r="AC206" s="5"/>
      <c r="AI206" s="7">
        <f t="shared" si="29"/>
        <v>0</v>
      </c>
      <c r="AJ206" s="7">
        <f t="shared" si="30"/>
        <v>0</v>
      </c>
      <c r="AK206" s="7">
        <f t="shared" si="31"/>
        <v>0</v>
      </c>
      <c r="AL206" s="7">
        <f t="shared" si="32"/>
        <v>0</v>
      </c>
      <c r="AM206" s="7">
        <f t="shared" si="33"/>
        <v>0</v>
      </c>
      <c r="AN206" s="7">
        <f t="shared" si="34"/>
        <v>0</v>
      </c>
      <c r="AO206" s="7">
        <f t="shared" si="35"/>
        <v>0</v>
      </c>
      <c r="AP206" s="7">
        <f t="shared" si="36"/>
        <v>0</v>
      </c>
      <c r="AQ206" s="7">
        <f t="shared" si="37"/>
        <v>0</v>
      </c>
      <c r="AR206" s="7">
        <f t="shared" si="38"/>
        <v>0</v>
      </c>
      <c r="AS206" s="7">
        <f t="shared" si="39"/>
        <v>0</v>
      </c>
      <c r="AT206" s="7">
        <f t="shared" si="40"/>
        <v>0</v>
      </c>
      <c r="AU206" s="7">
        <f t="shared" si="41"/>
        <v>0</v>
      </c>
      <c r="AV206" s="7">
        <f t="shared" si="42"/>
        <v>0</v>
      </c>
    </row>
    <row r="207" spans="1:48" s="7" customFormat="1" ht="12.75">
      <c r="A207" s="38"/>
      <c r="B207" s="80"/>
      <c r="C207" s="46"/>
      <c r="D207" s="47"/>
      <c r="E207" s="92"/>
      <c r="F207" s="92"/>
      <c r="G207" s="48"/>
      <c r="H207" s="48"/>
      <c r="I207" s="47"/>
      <c r="J207" s="47"/>
      <c r="K207" s="47"/>
      <c r="L207" s="41"/>
      <c r="M207" s="49"/>
      <c r="N207" s="50"/>
      <c r="O207" s="51"/>
      <c r="P207" s="52"/>
      <c r="Q207" s="53"/>
      <c r="R207" s="134"/>
      <c r="S207" s="54"/>
      <c r="T207" s="83"/>
      <c r="U207" s="127"/>
      <c r="W207" s="24"/>
      <c r="X207" s="24"/>
      <c r="Y207" s="24"/>
      <c r="Z207" s="5"/>
      <c r="AA207" s="5"/>
      <c r="AB207" s="5"/>
      <c r="AC207" s="5"/>
      <c r="AI207" s="7">
        <f t="shared" si="29"/>
        <v>0</v>
      </c>
      <c r="AJ207" s="7">
        <f t="shared" si="30"/>
        <v>0</v>
      </c>
      <c r="AK207" s="7">
        <f t="shared" si="31"/>
        <v>0</v>
      </c>
      <c r="AL207" s="7">
        <f t="shared" si="32"/>
        <v>0</v>
      </c>
      <c r="AM207" s="7">
        <f t="shared" si="33"/>
        <v>0</v>
      </c>
      <c r="AN207" s="7">
        <f t="shared" si="34"/>
        <v>0</v>
      </c>
      <c r="AO207" s="7">
        <f t="shared" si="35"/>
        <v>0</v>
      </c>
      <c r="AP207" s="7">
        <f t="shared" si="36"/>
        <v>0</v>
      </c>
      <c r="AQ207" s="7">
        <f t="shared" si="37"/>
        <v>0</v>
      </c>
      <c r="AR207" s="7">
        <f t="shared" si="38"/>
        <v>0</v>
      </c>
      <c r="AS207" s="7">
        <f t="shared" si="39"/>
        <v>0</v>
      </c>
      <c r="AT207" s="7">
        <f t="shared" si="40"/>
        <v>0</v>
      </c>
      <c r="AU207" s="7">
        <f t="shared" si="41"/>
        <v>0</v>
      </c>
      <c r="AV207" s="7">
        <f t="shared" si="42"/>
        <v>0</v>
      </c>
    </row>
    <row r="208" spans="1:48" s="7" customFormat="1" ht="12.75">
      <c r="A208" s="38"/>
      <c r="B208" s="80"/>
      <c r="C208" s="46"/>
      <c r="D208" s="47"/>
      <c r="E208" s="92"/>
      <c r="F208" s="92"/>
      <c r="G208" s="48"/>
      <c r="H208" s="48"/>
      <c r="I208" s="47"/>
      <c r="J208" s="47"/>
      <c r="K208" s="47"/>
      <c r="L208" s="41"/>
      <c r="M208" s="49"/>
      <c r="N208" s="50"/>
      <c r="O208" s="51"/>
      <c r="P208" s="52"/>
      <c r="Q208" s="53"/>
      <c r="R208" s="134"/>
      <c r="S208" s="54"/>
      <c r="T208" s="83"/>
      <c r="U208" s="127"/>
      <c r="W208" s="24"/>
      <c r="X208" s="24"/>
      <c r="Y208" s="24"/>
      <c r="Z208" s="5"/>
      <c r="AA208" s="5"/>
      <c r="AB208" s="5"/>
      <c r="AC208" s="5"/>
      <c r="AI208" s="7">
        <f t="shared" si="29"/>
        <v>0</v>
      </c>
      <c r="AJ208" s="7">
        <f t="shared" si="30"/>
        <v>0</v>
      </c>
      <c r="AK208" s="7">
        <f t="shared" si="31"/>
        <v>0</v>
      </c>
      <c r="AL208" s="7">
        <f t="shared" si="32"/>
        <v>0</v>
      </c>
      <c r="AM208" s="7">
        <f t="shared" si="33"/>
        <v>0</v>
      </c>
      <c r="AN208" s="7">
        <f t="shared" si="34"/>
        <v>0</v>
      </c>
      <c r="AO208" s="7">
        <f t="shared" si="35"/>
        <v>0</v>
      </c>
      <c r="AP208" s="7">
        <f t="shared" si="36"/>
        <v>0</v>
      </c>
      <c r="AQ208" s="7">
        <f t="shared" si="37"/>
        <v>0</v>
      </c>
      <c r="AR208" s="7">
        <f t="shared" si="38"/>
        <v>0</v>
      </c>
      <c r="AS208" s="7">
        <f t="shared" si="39"/>
        <v>0</v>
      </c>
      <c r="AT208" s="7">
        <f t="shared" si="40"/>
        <v>0</v>
      </c>
      <c r="AU208" s="7">
        <f t="shared" si="41"/>
        <v>0</v>
      </c>
      <c r="AV208" s="7">
        <f t="shared" si="42"/>
        <v>0</v>
      </c>
    </row>
    <row r="209" spans="1:48" s="7" customFormat="1" ht="12.75">
      <c r="A209" s="38"/>
      <c r="B209" s="80"/>
      <c r="C209" s="46"/>
      <c r="D209" s="47"/>
      <c r="E209" s="92"/>
      <c r="F209" s="92"/>
      <c r="G209" s="48"/>
      <c r="H209" s="48"/>
      <c r="I209" s="47"/>
      <c r="J209" s="47"/>
      <c r="K209" s="47"/>
      <c r="L209" s="41"/>
      <c r="M209" s="49"/>
      <c r="N209" s="50"/>
      <c r="O209" s="51"/>
      <c r="P209" s="52"/>
      <c r="Q209" s="53"/>
      <c r="R209" s="134"/>
      <c r="S209" s="54"/>
      <c r="T209" s="83"/>
      <c r="U209" s="127"/>
      <c r="W209" s="24"/>
      <c r="X209" s="24"/>
      <c r="Y209" s="24"/>
      <c r="Z209" s="5"/>
      <c r="AA209" s="5"/>
      <c r="AB209" s="5"/>
      <c r="AC209" s="5"/>
      <c r="AI209" s="7">
        <f aca="true" t="shared" si="44" ref="AI209:AI272">IF(AND($U209="BLM",$K209="L"),1,0)</f>
        <v>0</v>
      </c>
      <c r="AJ209" s="7">
        <f aca="true" t="shared" si="45" ref="AJ209:AJ272">IF(AND($U209="BLM",$K209="P"),1,0)</f>
        <v>0</v>
      </c>
      <c r="AK209" s="7">
        <f aca="true" t="shared" si="46" ref="AK209:AK272">IF(AND($U209="FS",$K209="L"),1,0)</f>
        <v>0</v>
      </c>
      <c r="AL209" s="7">
        <f aca="true" t="shared" si="47" ref="AL209:AL272">IF(AND($U209="FS",$K209="P"),1,0)</f>
        <v>0</v>
      </c>
      <c r="AM209" s="7">
        <f aca="true" t="shared" si="48" ref="AM209:AM272">IF(AND($U209="STATE",$K209="L"),1,0)</f>
        <v>0</v>
      </c>
      <c r="AN209" s="7">
        <f aca="true" t="shared" si="49" ref="AN209:AN272">IF(AND($U209="STATE",$K209="P"),1,0)</f>
        <v>0</v>
      </c>
      <c r="AO209" s="7">
        <f aca="true" t="shared" si="50" ref="AO209:AO272">IF(AND($U209="PRIVATE",$K209="L"),1,0)</f>
        <v>0</v>
      </c>
      <c r="AP209" s="7">
        <f aca="true" t="shared" si="51" ref="AP209:AP272">IF(AND($U209="PRIVATE",$K209="P"),1,0)</f>
        <v>0</v>
      </c>
      <c r="AQ209" s="7">
        <f aca="true" t="shared" si="52" ref="AQ209:AQ272">IF(AND($U209="MILITARY",$K209="L"),1,0)</f>
        <v>0</v>
      </c>
      <c r="AR209" s="7">
        <f aca="true" t="shared" si="53" ref="AR209:AR272">IF(AND($U209="MILITARY",$K209="P"),1,0)</f>
        <v>0</v>
      </c>
      <c r="AS209" s="7">
        <f aca="true" t="shared" si="54" ref="AS209:AS272">IF(AND($U209="FWS",$K209="L"),1,0)</f>
        <v>0</v>
      </c>
      <c r="AT209" s="7">
        <f aca="true" t="shared" si="55" ref="AT209:AT272">IF(AND($U209="FWS",$K209="P"),1,0)</f>
        <v>0</v>
      </c>
      <c r="AU209" s="7">
        <f aca="true" t="shared" si="56" ref="AU209:AU272">IF(AND($U209="OTHER",$K209="L"),1,0)</f>
        <v>0</v>
      </c>
      <c r="AV209" s="7">
        <f aca="true" t="shared" si="57" ref="AV209:AV272">IF(AND($U209="OTHER",$K209="P"),1,0)</f>
        <v>0</v>
      </c>
    </row>
    <row r="210" spans="1:48" s="7" customFormat="1" ht="12.75">
      <c r="A210" s="38"/>
      <c r="B210" s="80"/>
      <c r="C210" s="46"/>
      <c r="D210" s="47"/>
      <c r="E210" s="92"/>
      <c r="F210" s="92"/>
      <c r="G210" s="48"/>
      <c r="H210" s="48"/>
      <c r="I210" s="47"/>
      <c r="J210" s="47"/>
      <c r="K210" s="47"/>
      <c r="L210" s="41"/>
      <c r="M210" s="49"/>
      <c r="N210" s="50"/>
      <c r="O210" s="51"/>
      <c r="P210" s="52"/>
      <c r="Q210" s="53"/>
      <c r="R210" s="134"/>
      <c r="S210" s="54"/>
      <c r="T210" s="83"/>
      <c r="U210" s="127"/>
      <c r="W210" s="24"/>
      <c r="X210" s="24"/>
      <c r="Y210" s="24"/>
      <c r="Z210" s="5"/>
      <c r="AA210" s="5"/>
      <c r="AB210" s="5"/>
      <c r="AC210" s="5"/>
      <c r="AI210" s="7">
        <f t="shared" si="44"/>
        <v>0</v>
      </c>
      <c r="AJ210" s="7">
        <f t="shared" si="45"/>
        <v>0</v>
      </c>
      <c r="AK210" s="7">
        <f t="shared" si="46"/>
        <v>0</v>
      </c>
      <c r="AL210" s="7">
        <f t="shared" si="47"/>
        <v>0</v>
      </c>
      <c r="AM210" s="7">
        <f t="shared" si="48"/>
        <v>0</v>
      </c>
      <c r="AN210" s="7">
        <f t="shared" si="49"/>
        <v>0</v>
      </c>
      <c r="AO210" s="7">
        <f t="shared" si="50"/>
        <v>0</v>
      </c>
      <c r="AP210" s="7">
        <f t="shared" si="51"/>
        <v>0</v>
      </c>
      <c r="AQ210" s="7">
        <f t="shared" si="52"/>
        <v>0</v>
      </c>
      <c r="AR210" s="7">
        <f t="shared" si="53"/>
        <v>0</v>
      </c>
      <c r="AS210" s="7">
        <f t="shared" si="54"/>
        <v>0</v>
      </c>
      <c r="AT210" s="7">
        <f t="shared" si="55"/>
        <v>0</v>
      </c>
      <c r="AU210" s="7">
        <f t="shared" si="56"/>
        <v>0</v>
      </c>
      <c r="AV210" s="7">
        <f t="shared" si="57"/>
        <v>0</v>
      </c>
    </row>
    <row r="211" spans="1:48" s="7" customFormat="1" ht="12.75">
      <c r="A211" s="38"/>
      <c r="B211" s="80"/>
      <c r="C211" s="46"/>
      <c r="D211" s="47"/>
      <c r="E211" s="92"/>
      <c r="F211" s="92"/>
      <c r="G211" s="48"/>
      <c r="H211" s="48"/>
      <c r="I211" s="47"/>
      <c r="J211" s="47"/>
      <c r="K211" s="47"/>
      <c r="L211" s="41"/>
      <c r="M211" s="49"/>
      <c r="N211" s="50"/>
      <c r="O211" s="51"/>
      <c r="P211" s="52"/>
      <c r="Q211" s="53"/>
      <c r="R211" s="134"/>
      <c r="S211" s="54"/>
      <c r="T211" s="83"/>
      <c r="U211" s="127"/>
      <c r="W211" s="24"/>
      <c r="X211" s="24"/>
      <c r="Y211" s="24"/>
      <c r="Z211" s="5"/>
      <c r="AA211" s="5"/>
      <c r="AB211" s="5"/>
      <c r="AC211" s="5"/>
      <c r="AI211" s="7">
        <f t="shared" si="44"/>
        <v>0</v>
      </c>
      <c r="AJ211" s="7">
        <f t="shared" si="45"/>
        <v>0</v>
      </c>
      <c r="AK211" s="7">
        <f t="shared" si="46"/>
        <v>0</v>
      </c>
      <c r="AL211" s="7">
        <f t="shared" si="47"/>
        <v>0</v>
      </c>
      <c r="AM211" s="7">
        <f t="shared" si="48"/>
        <v>0</v>
      </c>
      <c r="AN211" s="7">
        <f t="shared" si="49"/>
        <v>0</v>
      </c>
      <c r="AO211" s="7">
        <f t="shared" si="50"/>
        <v>0</v>
      </c>
      <c r="AP211" s="7">
        <f t="shared" si="51"/>
        <v>0</v>
      </c>
      <c r="AQ211" s="7">
        <f t="shared" si="52"/>
        <v>0</v>
      </c>
      <c r="AR211" s="7">
        <f t="shared" si="53"/>
        <v>0</v>
      </c>
      <c r="AS211" s="7">
        <f t="shared" si="54"/>
        <v>0</v>
      </c>
      <c r="AT211" s="7">
        <f t="shared" si="55"/>
        <v>0</v>
      </c>
      <c r="AU211" s="7">
        <f t="shared" si="56"/>
        <v>0</v>
      </c>
      <c r="AV211" s="7">
        <f t="shared" si="57"/>
        <v>0</v>
      </c>
    </row>
    <row r="212" spans="1:48" s="7" customFormat="1" ht="12.75">
      <c r="A212" s="38"/>
      <c r="B212" s="80"/>
      <c r="C212" s="46"/>
      <c r="D212" s="47"/>
      <c r="E212" s="92"/>
      <c r="F212" s="92"/>
      <c r="G212" s="48"/>
      <c r="H212" s="48"/>
      <c r="I212" s="47"/>
      <c r="J212" s="47"/>
      <c r="K212" s="47"/>
      <c r="L212" s="41"/>
      <c r="M212" s="49"/>
      <c r="N212" s="50"/>
      <c r="O212" s="51"/>
      <c r="P212" s="52"/>
      <c r="Q212" s="53"/>
      <c r="R212" s="134"/>
      <c r="S212" s="54"/>
      <c r="T212" s="83"/>
      <c r="U212" s="127"/>
      <c r="W212" s="24"/>
      <c r="X212" s="24"/>
      <c r="Y212" s="24"/>
      <c r="Z212" s="5"/>
      <c r="AA212" s="5"/>
      <c r="AB212" s="5"/>
      <c r="AC212" s="5"/>
      <c r="AI212" s="7">
        <f t="shared" si="44"/>
        <v>0</v>
      </c>
      <c r="AJ212" s="7">
        <f t="shared" si="45"/>
        <v>0</v>
      </c>
      <c r="AK212" s="7">
        <f t="shared" si="46"/>
        <v>0</v>
      </c>
      <c r="AL212" s="7">
        <f t="shared" si="47"/>
        <v>0</v>
      </c>
      <c r="AM212" s="7">
        <f t="shared" si="48"/>
        <v>0</v>
      </c>
      <c r="AN212" s="7">
        <f t="shared" si="49"/>
        <v>0</v>
      </c>
      <c r="AO212" s="7">
        <f t="shared" si="50"/>
        <v>0</v>
      </c>
      <c r="AP212" s="7">
        <f t="shared" si="51"/>
        <v>0</v>
      </c>
      <c r="AQ212" s="7">
        <f t="shared" si="52"/>
        <v>0</v>
      </c>
      <c r="AR212" s="7">
        <f t="shared" si="53"/>
        <v>0</v>
      </c>
      <c r="AS212" s="7">
        <f t="shared" si="54"/>
        <v>0</v>
      </c>
      <c r="AT212" s="7">
        <f t="shared" si="55"/>
        <v>0</v>
      </c>
      <c r="AU212" s="7">
        <f t="shared" si="56"/>
        <v>0</v>
      </c>
      <c r="AV212" s="7">
        <f t="shared" si="57"/>
        <v>0</v>
      </c>
    </row>
    <row r="213" spans="1:48" s="7" customFormat="1" ht="12.75">
      <c r="A213" s="38"/>
      <c r="B213" s="80"/>
      <c r="C213" s="46"/>
      <c r="D213" s="47"/>
      <c r="E213" s="92"/>
      <c r="F213" s="92"/>
      <c r="G213" s="48"/>
      <c r="H213" s="48"/>
      <c r="I213" s="47"/>
      <c r="J213" s="47"/>
      <c r="K213" s="47"/>
      <c r="L213" s="41"/>
      <c r="M213" s="49"/>
      <c r="N213" s="50"/>
      <c r="O213" s="51"/>
      <c r="P213" s="52"/>
      <c r="Q213" s="53"/>
      <c r="R213" s="134"/>
      <c r="S213" s="54"/>
      <c r="T213" s="83"/>
      <c r="U213" s="127"/>
      <c r="W213" s="24"/>
      <c r="X213" s="24"/>
      <c r="Y213" s="24"/>
      <c r="Z213" s="5"/>
      <c r="AA213" s="5"/>
      <c r="AB213" s="5"/>
      <c r="AC213" s="5"/>
      <c r="AI213" s="7">
        <f t="shared" si="44"/>
        <v>0</v>
      </c>
      <c r="AJ213" s="7">
        <f t="shared" si="45"/>
        <v>0</v>
      </c>
      <c r="AK213" s="7">
        <f t="shared" si="46"/>
        <v>0</v>
      </c>
      <c r="AL213" s="7">
        <f t="shared" si="47"/>
        <v>0</v>
      </c>
      <c r="AM213" s="7">
        <f t="shared" si="48"/>
        <v>0</v>
      </c>
      <c r="AN213" s="7">
        <f t="shared" si="49"/>
        <v>0</v>
      </c>
      <c r="AO213" s="7">
        <f t="shared" si="50"/>
        <v>0</v>
      </c>
      <c r="AP213" s="7">
        <f t="shared" si="51"/>
        <v>0</v>
      </c>
      <c r="AQ213" s="7">
        <f t="shared" si="52"/>
        <v>0</v>
      </c>
      <c r="AR213" s="7">
        <f t="shared" si="53"/>
        <v>0</v>
      </c>
      <c r="AS213" s="7">
        <f t="shared" si="54"/>
        <v>0</v>
      </c>
      <c r="AT213" s="7">
        <f t="shared" si="55"/>
        <v>0</v>
      </c>
      <c r="AU213" s="7">
        <f t="shared" si="56"/>
        <v>0</v>
      </c>
      <c r="AV213" s="7">
        <f t="shared" si="57"/>
        <v>0</v>
      </c>
    </row>
    <row r="214" spans="1:48" s="7" customFormat="1" ht="12.75">
      <c r="A214" s="38"/>
      <c r="B214" s="80"/>
      <c r="C214" s="46"/>
      <c r="D214" s="47"/>
      <c r="E214" s="92"/>
      <c r="F214" s="92"/>
      <c r="G214" s="48"/>
      <c r="H214" s="48"/>
      <c r="I214" s="47"/>
      <c r="J214" s="47"/>
      <c r="K214" s="47"/>
      <c r="L214" s="41"/>
      <c r="M214" s="49"/>
      <c r="N214" s="50"/>
      <c r="O214" s="51"/>
      <c r="P214" s="52"/>
      <c r="Q214" s="53"/>
      <c r="R214" s="134"/>
      <c r="S214" s="54"/>
      <c r="T214" s="83"/>
      <c r="U214" s="127"/>
      <c r="W214" s="24"/>
      <c r="X214" s="24"/>
      <c r="Y214" s="24"/>
      <c r="Z214" s="5"/>
      <c r="AA214" s="5"/>
      <c r="AB214" s="5"/>
      <c r="AC214" s="5"/>
      <c r="AI214" s="7">
        <f t="shared" si="44"/>
        <v>0</v>
      </c>
      <c r="AJ214" s="7">
        <f t="shared" si="45"/>
        <v>0</v>
      </c>
      <c r="AK214" s="7">
        <f t="shared" si="46"/>
        <v>0</v>
      </c>
      <c r="AL214" s="7">
        <f t="shared" si="47"/>
        <v>0</v>
      </c>
      <c r="AM214" s="7">
        <f t="shared" si="48"/>
        <v>0</v>
      </c>
      <c r="AN214" s="7">
        <f t="shared" si="49"/>
        <v>0</v>
      </c>
      <c r="AO214" s="7">
        <f t="shared" si="50"/>
        <v>0</v>
      </c>
      <c r="AP214" s="7">
        <f t="shared" si="51"/>
        <v>0</v>
      </c>
      <c r="AQ214" s="7">
        <f t="shared" si="52"/>
        <v>0</v>
      </c>
      <c r="AR214" s="7">
        <f t="shared" si="53"/>
        <v>0</v>
      </c>
      <c r="AS214" s="7">
        <f t="shared" si="54"/>
        <v>0</v>
      </c>
      <c r="AT214" s="7">
        <f t="shared" si="55"/>
        <v>0</v>
      </c>
      <c r="AU214" s="7">
        <f t="shared" si="56"/>
        <v>0</v>
      </c>
      <c r="AV214" s="7">
        <f t="shared" si="57"/>
        <v>0</v>
      </c>
    </row>
    <row r="215" spans="1:48" s="7" customFormat="1" ht="12.75">
      <c r="A215" s="38"/>
      <c r="B215" s="80"/>
      <c r="C215" s="46"/>
      <c r="D215" s="47"/>
      <c r="E215" s="92"/>
      <c r="F215" s="92"/>
      <c r="G215" s="48"/>
      <c r="H215" s="48"/>
      <c r="I215" s="47"/>
      <c r="J215" s="47"/>
      <c r="K215" s="47"/>
      <c r="L215" s="41"/>
      <c r="M215" s="49"/>
      <c r="N215" s="50"/>
      <c r="O215" s="51"/>
      <c r="P215" s="52"/>
      <c r="Q215" s="53"/>
      <c r="R215" s="134"/>
      <c r="S215" s="54"/>
      <c r="T215" s="83"/>
      <c r="U215" s="127"/>
      <c r="W215" s="24"/>
      <c r="X215" s="24"/>
      <c r="Y215" s="24"/>
      <c r="Z215" s="5"/>
      <c r="AA215" s="5"/>
      <c r="AB215" s="5"/>
      <c r="AC215" s="5"/>
      <c r="AI215" s="7">
        <f t="shared" si="44"/>
        <v>0</v>
      </c>
      <c r="AJ215" s="7">
        <f t="shared" si="45"/>
        <v>0</v>
      </c>
      <c r="AK215" s="7">
        <f t="shared" si="46"/>
        <v>0</v>
      </c>
      <c r="AL215" s="7">
        <f t="shared" si="47"/>
        <v>0</v>
      </c>
      <c r="AM215" s="7">
        <f t="shared" si="48"/>
        <v>0</v>
      </c>
      <c r="AN215" s="7">
        <f t="shared" si="49"/>
        <v>0</v>
      </c>
      <c r="AO215" s="7">
        <f t="shared" si="50"/>
        <v>0</v>
      </c>
      <c r="AP215" s="7">
        <f t="shared" si="51"/>
        <v>0</v>
      </c>
      <c r="AQ215" s="7">
        <f t="shared" si="52"/>
        <v>0</v>
      </c>
      <c r="AR215" s="7">
        <f t="shared" si="53"/>
        <v>0</v>
      </c>
      <c r="AS215" s="7">
        <f t="shared" si="54"/>
        <v>0</v>
      </c>
      <c r="AT215" s="7">
        <f t="shared" si="55"/>
        <v>0</v>
      </c>
      <c r="AU215" s="7">
        <f t="shared" si="56"/>
        <v>0</v>
      </c>
      <c r="AV215" s="7">
        <f t="shared" si="57"/>
        <v>0</v>
      </c>
    </row>
    <row r="216" spans="1:48" s="7" customFormat="1" ht="12.75">
      <c r="A216" s="38"/>
      <c r="B216" s="80"/>
      <c r="C216" s="46"/>
      <c r="D216" s="47"/>
      <c r="E216" s="92"/>
      <c r="F216" s="92"/>
      <c r="G216" s="48"/>
      <c r="H216" s="48"/>
      <c r="I216" s="47"/>
      <c r="J216" s="47"/>
      <c r="K216" s="47"/>
      <c r="L216" s="41"/>
      <c r="M216" s="49"/>
      <c r="N216" s="50"/>
      <c r="O216" s="51"/>
      <c r="P216" s="52"/>
      <c r="Q216" s="53"/>
      <c r="R216" s="134"/>
      <c r="S216" s="54"/>
      <c r="T216" s="83"/>
      <c r="U216" s="127"/>
      <c r="W216" s="24"/>
      <c r="X216" s="24"/>
      <c r="Y216" s="24"/>
      <c r="Z216" s="5"/>
      <c r="AA216" s="5"/>
      <c r="AB216" s="5"/>
      <c r="AC216" s="5"/>
      <c r="AI216" s="7">
        <f t="shared" si="44"/>
        <v>0</v>
      </c>
      <c r="AJ216" s="7">
        <f t="shared" si="45"/>
        <v>0</v>
      </c>
      <c r="AK216" s="7">
        <f t="shared" si="46"/>
        <v>0</v>
      </c>
      <c r="AL216" s="7">
        <f t="shared" si="47"/>
        <v>0</v>
      </c>
      <c r="AM216" s="7">
        <f t="shared" si="48"/>
        <v>0</v>
      </c>
      <c r="AN216" s="7">
        <f t="shared" si="49"/>
        <v>0</v>
      </c>
      <c r="AO216" s="7">
        <f t="shared" si="50"/>
        <v>0</v>
      </c>
      <c r="AP216" s="7">
        <f t="shared" si="51"/>
        <v>0</v>
      </c>
      <c r="AQ216" s="7">
        <f t="shared" si="52"/>
        <v>0</v>
      </c>
      <c r="AR216" s="7">
        <f t="shared" si="53"/>
        <v>0</v>
      </c>
      <c r="AS216" s="7">
        <f t="shared" si="54"/>
        <v>0</v>
      </c>
      <c r="AT216" s="7">
        <f t="shared" si="55"/>
        <v>0</v>
      </c>
      <c r="AU216" s="7">
        <f t="shared" si="56"/>
        <v>0</v>
      </c>
      <c r="AV216" s="7">
        <f t="shared" si="57"/>
        <v>0</v>
      </c>
    </row>
    <row r="217" spans="1:48" s="7" customFormat="1" ht="12.75">
      <c r="A217" s="38"/>
      <c r="B217" s="80"/>
      <c r="C217" s="46"/>
      <c r="D217" s="47"/>
      <c r="E217" s="92"/>
      <c r="F217" s="92"/>
      <c r="G217" s="48"/>
      <c r="H217" s="48"/>
      <c r="I217" s="47"/>
      <c r="J217" s="47"/>
      <c r="K217" s="47"/>
      <c r="L217" s="41"/>
      <c r="M217" s="49"/>
      <c r="N217" s="50"/>
      <c r="O217" s="51"/>
      <c r="P217" s="52"/>
      <c r="Q217" s="53"/>
      <c r="R217" s="134"/>
      <c r="S217" s="54"/>
      <c r="T217" s="83"/>
      <c r="U217" s="127"/>
      <c r="W217" s="24"/>
      <c r="X217" s="24"/>
      <c r="Y217" s="24"/>
      <c r="Z217" s="5"/>
      <c r="AA217" s="5"/>
      <c r="AB217" s="5"/>
      <c r="AC217" s="5"/>
      <c r="AI217" s="7">
        <f t="shared" si="44"/>
        <v>0</v>
      </c>
      <c r="AJ217" s="7">
        <f t="shared" si="45"/>
        <v>0</v>
      </c>
      <c r="AK217" s="7">
        <f t="shared" si="46"/>
        <v>0</v>
      </c>
      <c r="AL217" s="7">
        <f t="shared" si="47"/>
        <v>0</v>
      </c>
      <c r="AM217" s="7">
        <f t="shared" si="48"/>
        <v>0</v>
      </c>
      <c r="AN217" s="7">
        <f t="shared" si="49"/>
        <v>0</v>
      </c>
      <c r="AO217" s="7">
        <f t="shared" si="50"/>
        <v>0</v>
      </c>
      <c r="AP217" s="7">
        <f t="shared" si="51"/>
        <v>0</v>
      </c>
      <c r="AQ217" s="7">
        <f t="shared" si="52"/>
        <v>0</v>
      </c>
      <c r="AR217" s="7">
        <f t="shared" si="53"/>
        <v>0</v>
      </c>
      <c r="AS217" s="7">
        <f t="shared" si="54"/>
        <v>0</v>
      </c>
      <c r="AT217" s="7">
        <f t="shared" si="55"/>
        <v>0</v>
      </c>
      <c r="AU217" s="7">
        <f t="shared" si="56"/>
        <v>0</v>
      </c>
      <c r="AV217" s="7">
        <f t="shared" si="57"/>
        <v>0</v>
      </c>
    </row>
    <row r="218" spans="1:48" s="7" customFormat="1" ht="12.75">
      <c r="A218" s="38"/>
      <c r="B218" s="80"/>
      <c r="C218" s="46"/>
      <c r="D218" s="47"/>
      <c r="E218" s="92"/>
      <c r="F218" s="92"/>
      <c r="G218" s="48"/>
      <c r="H218" s="48"/>
      <c r="I218" s="47"/>
      <c r="J218" s="47"/>
      <c r="K218" s="47"/>
      <c r="L218" s="41"/>
      <c r="M218" s="49"/>
      <c r="N218" s="50"/>
      <c r="O218" s="51"/>
      <c r="P218" s="52"/>
      <c r="Q218" s="53"/>
      <c r="R218" s="134"/>
      <c r="S218" s="54"/>
      <c r="T218" s="83"/>
      <c r="U218" s="127"/>
      <c r="W218" s="24"/>
      <c r="X218" s="24"/>
      <c r="Y218" s="24"/>
      <c r="Z218" s="5"/>
      <c r="AA218" s="5"/>
      <c r="AB218" s="5"/>
      <c r="AC218" s="5"/>
      <c r="AI218" s="7">
        <f t="shared" si="44"/>
        <v>0</v>
      </c>
      <c r="AJ218" s="7">
        <f t="shared" si="45"/>
        <v>0</v>
      </c>
      <c r="AK218" s="7">
        <f t="shared" si="46"/>
        <v>0</v>
      </c>
      <c r="AL218" s="7">
        <f t="shared" si="47"/>
        <v>0</v>
      </c>
      <c r="AM218" s="7">
        <f t="shared" si="48"/>
        <v>0</v>
      </c>
      <c r="AN218" s="7">
        <f t="shared" si="49"/>
        <v>0</v>
      </c>
      <c r="AO218" s="7">
        <f t="shared" si="50"/>
        <v>0</v>
      </c>
      <c r="AP218" s="7">
        <f t="shared" si="51"/>
        <v>0</v>
      </c>
      <c r="AQ218" s="7">
        <f t="shared" si="52"/>
        <v>0</v>
      </c>
      <c r="AR218" s="7">
        <f t="shared" si="53"/>
        <v>0</v>
      </c>
      <c r="AS218" s="7">
        <f t="shared" si="54"/>
        <v>0</v>
      </c>
      <c r="AT218" s="7">
        <f t="shared" si="55"/>
        <v>0</v>
      </c>
      <c r="AU218" s="7">
        <f t="shared" si="56"/>
        <v>0</v>
      </c>
      <c r="AV218" s="7">
        <f t="shared" si="57"/>
        <v>0</v>
      </c>
    </row>
    <row r="219" spans="1:48" s="7" customFormat="1" ht="12.75">
      <c r="A219" s="38"/>
      <c r="B219" s="80"/>
      <c r="C219" s="46"/>
      <c r="D219" s="47"/>
      <c r="E219" s="92"/>
      <c r="F219" s="92"/>
      <c r="G219" s="48"/>
      <c r="H219" s="48"/>
      <c r="I219" s="47"/>
      <c r="J219" s="47"/>
      <c r="K219" s="47"/>
      <c r="L219" s="41"/>
      <c r="M219" s="49"/>
      <c r="N219" s="50"/>
      <c r="O219" s="51"/>
      <c r="P219" s="52"/>
      <c r="Q219" s="53"/>
      <c r="R219" s="134"/>
      <c r="S219" s="54"/>
      <c r="T219" s="83"/>
      <c r="U219" s="127"/>
      <c r="W219" s="24"/>
      <c r="X219" s="24"/>
      <c r="Y219" s="24"/>
      <c r="Z219" s="5"/>
      <c r="AA219" s="5"/>
      <c r="AB219" s="5"/>
      <c r="AC219" s="5"/>
      <c r="AI219" s="7">
        <f t="shared" si="44"/>
        <v>0</v>
      </c>
      <c r="AJ219" s="7">
        <f t="shared" si="45"/>
        <v>0</v>
      </c>
      <c r="AK219" s="7">
        <f t="shared" si="46"/>
        <v>0</v>
      </c>
      <c r="AL219" s="7">
        <f t="shared" si="47"/>
        <v>0</v>
      </c>
      <c r="AM219" s="7">
        <f t="shared" si="48"/>
        <v>0</v>
      </c>
      <c r="AN219" s="7">
        <f t="shared" si="49"/>
        <v>0</v>
      </c>
      <c r="AO219" s="7">
        <f t="shared" si="50"/>
        <v>0</v>
      </c>
      <c r="AP219" s="7">
        <f t="shared" si="51"/>
        <v>0</v>
      </c>
      <c r="AQ219" s="7">
        <f t="shared" si="52"/>
        <v>0</v>
      </c>
      <c r="AR219" s="7">
        <f t="shared" si="53"/>
        <v>0</v>
      </c>
      <c r="AS219" s="7">
        <f t="shared" si="54"/>
        <v>0</v>
      </c>
      <c r="AT219" s="7">
        <f t="shared" si="55"/>
        <v>0</v>
      </c>
      <c r="AU219" s="7">
        <f t="shared" si="56"/>
        <v>0</v>
      </c>
      <c r="AV219" s="7">
        <f t="shared" si="57"/>
        <v>0</v>
      </c>
    </row>
    <row r="220" spans="1:48" s="7" customFormat="1" ht="12.75">
      <c r="A220" s="38"/>
      <c r="B220" s="80"/>
      <c r="C220" s="46"/>
      <c r="D220" s="47"/>
      <c r="E220" s="92"/>
      <c r="F220" s="92"/>
      <c r="G220" s="48"/>
      <c r="H220" s="48"/>
      <c r="I220" s="47"/>
      <c r="J220" s="47"/>
      <c r="K220" s="47"/>
      <c r="L220" s="41"/>
      <c r="M220" s="49"/>
      <c r="N220" s="50"/>
      <c r="O220" s="51"/>
      <c r="P220" s="52"/>
      <c r="Q220" s="53"/>
      <c r="R220" s="134"/>
      <c r="S220" s="54"/>
      <c r="T220" s="83"/>
      <c r="U220" s="127"/>
      <c r="W220" s="24"/>
      <c r="X220" s="24"/>
      <c r="Y220" s="24"/>
      <c r="Z220" s="5"/>
      <c r="AA220" s="5"/>
      <c r="AB220" s="5"/>
      <c r="AC220" s="5"/>
      <c r="AI220" s="7">
        <f t="shared" si="44"/>
        <v>0</v>
      </c>
      <c r="AJ220" s="7">
        <f t="shared" si="45"/>
        <v>0</v>
      </c>
      <c r="AK220" s="7">
        <f t="shared" si="46"/>
        <v>0</v>
      </c>
      <c r="AL220" s="7">
        <f t="shared" si="47"/>
        <v>0</v>
      </c>
      <c r="AM220" s="7">
        <f t="shared" si="48"/>
        <v>0</v>
      </c>
      <c r="AN220" s="7">
        <f t="shared" si="49"/>
        <v>0</v>
      </c>
      <c r="AO220" s="7">
        <f t="shared" si="50"/>
        <v>0</v>
      </c>
      <c r="AP220" s="7">
        <f t="shared" si="51"/>
        <v>0</v>
      </c>
      <c r="AQ220" s="7">
        <f t="shared" si="52"/>
        <v>0</v>
      </c>
      <c r="AR220" s="7">
        <f t="shared" si="53"/>
        <v>0</v>
      </c>
      <c r="AS220" s="7">
        <f t="shared" si="54"/>
        <v>0</v>
      </c>
      <c r="AT220" s="7">
        <f t="shared" si="55"/>
        <v>0</v>
      </c>
      <c r="AU220" s="7">
        <f t="shared" si="56"/>
        <v>0</v>
      </c>
      <c r="AV220" s="7">
        <f t="shared" si="57"/>
        <v>0</v>
      </c>
    </row>
    <row r="221" spans="1:48" s="7" customFormat="1" ht="12.75">
      <c r="A221" s="38"/>
      <c r="B221" s="80"/>
      <c r="C221" s="46"/>
      <c r="D221" s="47"/>
      <c r="E221" s="92"/>
      <c r="F221" s="92"/>
      <c r="G221" s="48"/>
      <c r="H221" s="48"/>
      <c r="I221" s="47"/>
      <c r="J221" s="47"/>
      <c r="K221" s="47"/>
      <c r="L221" s="41"/>
      <c r="M221" s="49"/>
      <c r="N221" s="50"/>
      <c r="O221" s="51"/>
      <c r="P221" s="52"/>
      <c r="Q221" s="53"/>
      <c r="R221" s="134"/>
      <c r="S221" s="54"/>
      <c r="T221" s="83"/>
      <c r="U221" s="127"/>
      <c r="W221" s="24"/>
      <c r="X221" s="24"/>
      <c r="Y221" s="24"/>
      <c r="Z221" s="5"/>
      <c r="AA221" s="5"/>
      <c r="AB221" s="5"/>
      <c r="AC221" s="5"/>
      <c r="AI221" s="7">
        <f t="shared" si="44"/>
        <v>0</v>
      </c>
      <c r="AJ221" s="7">
        <f t="shared" si="45"/>
        <v>0</v>
      </c>
      <c r="AK221" s="7">
        <f t="shared" si="46"/>
        <v>0</v>
      </c>
      <c r="AL221" s="7">
        <f t="shared" si="47"/>
        <v>0</v>
      </c>
      <c r="AM221" s="7">
        <f t="shared" si="48"/>
        <v>0</v>
      </c>
      <c r="AN221" s="7">
        <f t="shared" si="49"/>
        <v>0</v>
      </c>
      <c r="AO221" s="7">
        <f t="shared" si="50"/>
        <v>0</v>
      </c>
      <c r="AP221" s="7">
        <f t="shared" si="51"/>
        <v>0</v>
      </c>
      <c r="AQ221" s="7">
        <f t="shared" si="52"/>
        <v>0</v>
      </c>
      <c r="AR221" s="7">
        <f t="shared" si="53"/>
        <v>0</v>
      </c>
      <c r="AS221" s="7">
        <f t="shared" si="54"/>
        <v>0</v>
      </c>
      <c r="AT221" s="7">
        <f t="shared" si="55"/>
        <v>0</v>
      </c>
      <c r="AU221" s="7">
        <f t="shared" si="56"/>
        <v>0</v>
      </c>
      <c r="AV221" s="7">
        <f t="shared" si="57"/>
        <v>0</v>
      </c>
    </row>
    <row r="222" spans="1:48" s="7" customFormat="1" ht="12.75">
      <c r="A222" s="38"/>
      <c r="B222" s="80"/>
      <c r="C222" s="46"/>
      <c r="D222" s="47"/>
      <c r="E222" s="92"/>
      <c r="F222" s="92"/>
      <c r="G222" s="48"/>
      <c r="H222" s="48"/>
      <c r="I222" s="47"/>
      <c r="J222" s="47"/>
      <c r="K222" s="47"/>
      <c r="L222" s="41"/>
      <c r="M222" s="49"/>
      <c r="N222" s="50"/>
      <c r="O222" s="51"/>
      <c r="P222" s="52"/>
      <c r="Q222" s="53"/>
      <c r="R222" s="134"/>
      <c r="S222" s="54"/>
      <c r="T222" s="83"/>
      <c r="U222" s="127"/>
      <c r="W222" s="24"/>
      <c r="X222" s="24"/>
      <c r="Y222" s="24"/>
      <c r="Z222" s="5"/>
      <c r="AA222" s="5"/>
      <c r="AB222" s="5"/>
      <c r="AC222" s="5"/>
      <c r="AI222" s="7">
        <f t="shared" si="44"/>
        <v>0</v>
      </c>
      <c r="AJ222" s="7">
        <f t="shared" si="45"/>
        <v>0</v>
      </c>
      <c r="AK222" s="7">
        <f t="shared" si="46"/>
        <v>0</v>
      </c>
      <c r="AL222" s="7">
        <f t="shared" si="47"/>
        <v>0</v>
      </c>
      <c r="AM222" s="7">
        <f t="shared" si="48"/>
        <v>0</v>
      </c>
      <c r="AN222" s="7">
        <f t="shared" si="49"/>
        <v>0</v>
      </c>
      <c r="AO222" s="7">
        <f t="shared" si="50"/>
        <v>0</v>
      </c>
      <c r="AP222" s="7">
        <f t="shared" si="51"/>
        <v>0</v>
      </c>
      <c r="AQ222" s="7">
        <f t="shared" si="52"/>
        <v>0</v>
      </c>
      <c r="AR222" s="7">
        <f t="shared" si="53"/>
        <v>0</v>
      </c>
      <c r="AS222" s="7">
        <f t="shared" si="54"/>
        <v>0</v>
      </c>
      <c r="AT222" s="7">
        <f t="shared" si="55"/>
        <v>0</v>
      </c>
      <c r="AU222" s="7">
        <f t="shared" si="56"/>
        <v>0</v>
      </c>
      <c r="AV222" s="7">
        <f t="shared" si="57"/>
        <v>0</v>
      </c>
    </row>
    <row r="223" spans="1:48" s="7" customFormat="1" ht="12.75">
      <c r="A223" s="38"/>
      <c r="B223" s="80"/>
      <c r="C223" s="46"/>
      <c r="D223" s="47"/>
      <c r="E223" s="92"/>
      <c r="F223" s="92"/>
      <c r="G223" s="48"/>
      <c r="H223" s="48"/>
      <c r="I223" s="47"/>
      <c r="J223" s="47"/>
      <c r="K223" s="47"/>
      <c r="L223" s="41"/>
      <c r="M223" s="49"/>
      <c r="N223" s="50"/>
      <c r="O223" s="51"/>
      <c r="P223" s="52"/>
      <c r="Q223" s="53"/>
      <c r="R223" s="134"/>
      <c r="S223" s="54"/>
      <c r="T223" s="83"/>
      <c r="U223" s="127"/>
      <c r="W223" s="24"/>
      <c r="X223" s="24"/>
      <c r="Y223" s="24"/>
      <c r="Z223" s="5"/>
      <c r="AA223" s="5"/>
      <c r="AB223" s="5"/>
      <c r="AC223" s="5"/>
      <c r="AI223" s="7">
        <f t="shared" si="44"/>
        <v>0</v>
      </c>
      <c r="AJ223" s="7">
        <f t="shared" si="45"/>
        <v>0</v>
      </c>
      <c r="AK223" s="7">
        <f t="shared" si="46"/>
        <v>0</v>
      </c>
      <c r="AL223" s="7">
        <f t="shared" si="47"/>
        <v>0</v>
      </c>
      <c r="AM223" s="7">
        <f t="shared" si="48"/>
        <v>0</v>
      </c>
      <c r="AN223" s="7">
        <f t="shared" si="49"/>
        <v>0</v>
      </c>
      <c r="AO223" s="7">
        <f t="shared" si="50"/>
        <v>0</v>
      </c>
      <c r="AP223" s="7">
        <f t="shared" si="51"/>
        <v>0</v>
      </c>
      <c r="AQ223" s="7">
        <f t="shared" si="52"/>
        <v>0</v>
      </c>
      <c r="AR223" s="7">
        <f t="shared" si="53"/>
        <v>0</v>
      </c>
      <c r="AS223" s="7">
        <f t="shared" si="54"/>
        <v>0</v>
      </c>
      <c r="AT223" s="7">
        <f t="shared" si="55"/>
        <v>0</v>
      </c>
      <c r="AU223" s="7">
        <f t="shared" si="56"/>
        <v>0</v>
      </c>
      <c r="AV223" s="7">
        <f t="shared" si="57"/>
        <v>0</v>
      </c>
    </row>
    <row r="224" spans="1:48" s="7" customFormat="1" ht="12.75">
      <c r="A224" s="38"/>
      <c r="B224" s="80"/>
      <c r="C224" s="46"/>
      <c r="D224" s="47"/>
      <c r="E224" s="92"/>
      <c r="F224" s="92"/>
      <c r="G224" s="48"/>
      <c r="H224" s="48"/>
      <c r="I224" s="47"/>
      <c r="J224" s="47"/>
      <c r="K224" s="47"/>
      <c r="L224" s="41"/>
      <c r="M224" s="49"/>
      <c r="N224" s="50"/>
      <c r="O224" s="51"/>
      <c r="P224" s="52"/>
      <c r="Q224" s="53"/>
      <c r="R224" s="134"/>
      <c r="S224" s="54"/>
      <c r="T224" s="83"/>
      <c r="U224" s="127"/>
      <c r="W224" s="24"/>
      <c r="X224" s="24"/>
      <c r="Y224" s="24"/>
      <c r="Z224" s="5"/>
      <c r="AA224" s="5"/>
      <c r="AB224" s="5"/>
      <c r="AC224" s="5"/>
      <c r="AI224" s="7">
        <f t="shared" si="44"/>
        <v>0</v>
      </c>
      <c r="AJ224" s="7">
        <f t="shared" si="45"/>
        <v>0</v>
      </c>
      <c r="AK224" s="7">
        <f t="shared" si="46"/>
        <v>0</v>
      </c>
      <c r="AL224" s="7">
        <f t="shared" si="47"/>
        <v>0</v>
      </c>
      <c r="AM224" s="7">
        <f t="shared" si="48"/>
        <v>0</v>
      </c>
      <c r="AN224" s="7">
        <f t="shared" si="49"/>
        <v>0</v>
      </c>
      <c r="AO224" s="7">
        <f t="shared" si="50"/>
        <v>0</v>
      </c>
      <c r="AP224" s="7">
        <f t="shared" si="51"/>
        <v>0</v>
      </c>
      <c r="AQ224" s="7">
        <f t="shared" si="52"/>
        <v>0</v>
      </c>
      <c r="AR224" s="7">
        <f t="shared" si="53"/>
        <v>0</v>
      </c>
      <c r="AS224" s="7">
        <f t="shared" si="54"/>
        <v>0</v>
      </c>
      <c r="AT224" s="7">
        <f t="shared" si="55"/>
        <v>0</v>
      </c>
      <c r="AU224" s="7">
        <f t="shared" si="56"/>
        <v>0</v>
      </c>
      <c r="AV224" s="7">
        <f t="shared" si="57"/>
        <v>0</v>
      </c>
    </row>
    <row r="225" spans="1:48" s="7" customFormat="1" ht="12.75">
      <c r="A225" s="38"/>
      <c r="B225" s="80"/>
      <c r="C225" s="46"/>
      <c r="D225" s="47"/>
      <c r="E225" s="92"/>
      <c r="F225" s="92"/>
      <c r="G225" s="48"/>
      <c r="H225" s="48"/>
      <c r="I225" s="47"/>
      <c r="J225" s="47"/>
      <c r="K225" s="47"/>
      <c r="L225" s="41"/>
      <c r="M225" s="49"/>
      <c r="N225" s="50"/>
      <c r="O225" s="51"/>
      <c r="P225" s="52"/>
      <c r="Q225" s="53"/>
      <c r="R225" s="134"/>
      <c r="S225" s="54"/>
      <c r="T225" s="83"/>
      <c r="U225" s="127"/>
      <c r="W225" s="24"/>
      <c r="X225" s="24"/>
      <c r="Y225" s="24"/>
      <c r="Z225" s="5"/>
      <c r="AA225" s="5"/>
      <c r="AB225" s="5"/>
      <c r="AC225" s="5"/>
      <c r="AI225" s="7">
        <f t="shared" si="44"/>
        <v>0</v>
      </c>
      <c r="AJ225" s="7">
        <f t="shared" si="45"/>
        <v>0</v>
      </c>
      <c r="AK225" s="7">
        <f t="shared" si="46"/>
        <v>0</v>
      </c>
      <c r="AL225" s="7">
        <f t="shared" si="47"/>
        <v>0</v>
      </c>
      <c r="AM225" s="7">
        <f t="shared" si="48"/>
        <v>0</v>
      </c>
      <c r="AN225" s="7">
        <f t="shared" si="49"/>
        <v>0</v>
      </c>
      <c r="AO225" s="7">
        <f t="shared" si="50"/>
        <v>0</v>
      </c>
      <c r="AP225" s="7">
        <f t="shared" si="51"/>
        <v>0</v>
      </c>
      <c r="AQ225" s="7">
        <f t="shared" si="52"/>
        <v>0</v>
      </c>
      <c r="AR225" s="7">
        <f t="shared" si="53"/>
        <v>0</v>
      </c>
      <c r="AS225" s="7">
        <f t="shared" si="54"/>
        <v>0</v>
      </c>
      <c r="AT225" s="7">
        <f t="shared" si="55"/>
        <v>0</v>
      </c>
      <c r="AU225" s="7">
        <f t="shared" si="56"/>
        <v>0</v>
      </c>
      <c r="AV225" s="7">
        <f t="shared" si="57"/>
        <v>0</v>
      </c>
    </row>
    <row r="226" spans="1:48" s="7" customFormat="1" ht="12.75">
      <c r="A226" s="38"/>
      <c r="B226" s="80"/>
      <c r="C226" s="46"/>
      <c r="D226" s="47"/>
      <c r="E226" s="92"/>
      <c r="F226" s="92"/>
      <c r="G226" s="48"/>
      <c r="H226" s="48"/>
      <c r="I226" s="47"/>
      <c r="J226" s="47"/>
      <c r="K226" s="47"/>
      <c r="L226" s="41"/>
      <c r="M226" s="49"/>
      <c r="N226" s="50"/>
      <c r="O226" s="51"/>
      <c r="P226" s="52"/>
      <c r="Q226" s="53"/>
      <c r="R226" s="134"/>
      <c r="S226" s="54"/>
      <c r="T226" s="83"/>
      <c r="U226" s="127"/>
      <c r="W226" s="24"/>
      <c r="X226" s="24"/>
      <c r="Y226" s="24"/>
      <c r="Z226" s="5"/>
      <c r="AA226" s="5"/>
      <c r="AB226" s="5"/>
      <c r="AC226" s="5"/>
      <c r="AI226" s="7">
        <f t="shared" si="44"/>
        <v>0</v>
      </c>
      <c r="AJ226" s="7">
        <f t="shared" si="45"/>
        <v>0</v>
      </c>
      <c r="AK226" s="7">
        <f t="shared" si="46"/>
        <v>0</v>
      </c>
      <c r="AL226" s="7">
        <f t="shared" si="47"/>
        <v>0</v>
      </c>
      <c r="AM226" s="7">
        <f t="shared" si="48"/>
        <v>0</v>
      </c>
      <c r="AN226" s="7">
        <f t="shared" si="49"/>
        <v>0</v>
      </c>
      <c r="AO226" s="7">
        <f t="shared" si="50"/>
        <v>0</v>
      </c>
      <c r="AP226" s="7">
        <f t="shared" si="51"/>
        <v>0</v>
      </c>
      <c r="AQ226" s="7">
        <f t="shared" si="52"/>
        <v>0</v>
      </c>
      <c r="AR226" s="7">
        <f t="shared" si="53"/>
        <v>0</v>
      </c>
      <c r="AS226" s="7">
        <f t="shared" si="54"/>
        <v>0</v>
      </c>
      <c r="AT226" s="7">
        <f t="shared" si="55"/>
        <v>0</v>
      </c>
      <c r="AU226" s="7">
        <f t="shared" si="56"/>
        <v>0</v>
      </c>
      <c r="AV226" s="7">
        <f t="shared" si="57"/>
        <v>0</v>
      </c>
    </row>
    <row r="227" spans="1:48" s="7" customFormat="1" ht="12.75">
      <c r="A227" s="38"/>
      <c r="B227" s="80"/>
      <c r="C227" s="46"/>
      <c r="D227" s="47"/>
      <c r="E227" s="92"/>
      <c r="F227" s="92"/>
      <c r="G227" s="48"/>
      <c r="H227" s="48"/>
      <c r="I227" s="47"/>
      <c r="J227" s="47"/>
      <c r="K227" s="47"/>
      <c r="L227" s="41"/>
      <c r="M227" s="49"/>
      <c r="N227" s="50"/>
      <c r="O227" s="51"/>
      <c r="P227" s="52"/>
      <c r="Q227" s="53"/>
      <c r="R227" s="134"/>
      <c r="S227" s="54"/>
      <c r="T227" s="83"/>
      <c r="U227" s="127"/>
      <c r="W227" s="24"/>
      <c r="X227" s="24"/>
      <c r="Y227" s="24"/>
      <c r="Z227" s="5"/>
      <c r="AA227" s="5"/>
      <c r="AB227" s="5"/>
      <c r="AC227" s="5"/>
      <c r="AI227" s="7">
        <f t="shared" si="44"/>
        <v>0</v>
      </c>
      <c r="AJ227" s="7">
        <f t="shared" si="45"/>
        <v>0</v>
      </c>
      <c r="AK227" s="7">
        <f t="shared" si="46"/>
        <v>0</v>
      </c>
      <c r="AL227" s="7">
        <f t="shared" si="47"/>
        <v>0</v>
      </c>
      <c r="AM227" s="7">
        <f t="shared" si="48"/>
        <v>0</v>
      </c>
      <c r="AN227" s="7">
        <f t="shared" si="49"/>
        <v>0</v>
      </c>
      <c r="AO227" s="7">
        <f t="shared" si="50"/>
        <v>0</v>
      </c>
      <c r="AP227" s="7">
        <f t="shared" si="51"/>
        <v>0</v>
      </c>
      <c r="AQ227" s="7">
        <f t="shared" si="52"/>
        <v>0</v>
      </c>
      <c r="AR227" s="7">
        <f t="shared" si="53"/>
        <v>0</v>
      </c>
      <c r="AS227" s="7">
        <f t="shared" si="54"/>
        <v>0</v>
      </c>
      <c r="AT227" s="7">
        <f t="shared" si="55"/>
        <v>0</v>
      </c>
      <c r="AU227" s="7">
        <f t="shared" si="56"/>
        <v>0</v>
      </c>
      <c r="AV227" s="7">
        <f t="shared" si="57"/>
        <v>0</v>
      </c>
    </row>
    <row r="228" spans="1:48" s="7" customFormat="1" ht="12.75">
      <c r="A228" s="38"/>
      <c r="B228" s="80"/>
      <c r="C228" s="46"/>
      <c r="D228" s="47"/>
      <c r="E228" s="93"/>
      <c r="F228" s="92"/>
      <c r="G228" s="48"/>
      <c r="H228" s="48"/>
      <c r="I228" s="47"/>
      <c r="J228" s="47"/>
      <c r="K228" s="47"/>
      <c r="L228" s="41"/>
      <c r="M228" s="49"/>
      <c r="N228" s="50"/>
      <c r="O228" s="51"/>
      <c r="P228" s="52"/>
      <c r="Q228" s="53"/>
      <c r="R228" s="134"/>
      <c r="S228" s="54"/>
      <c r="T228" s="83"/>
      <c r="U228" s="127"/>
      <c r="W228" s="24"/>
      <c r="X228" s="24"/>
      <c r="Y228" s="24"/>
      <c r="Z228" s="5"/>
      <c r="AA228" s="5"/>
      <c r="AB228" s="5"/>
      <c r="AC228" s="5"/>
      <c r="AI228" s="7">
        <f t="shared" si="44"/>
        <v>0</v>
      </c>
      <c r="AJ228" s="7">
        <f t="shared" si="45"/>
        <v>0</v>
      </c>
      <c r="AK228" s="7">
        <f t="shared" si="46"/>
        <v>0</v>
      </c>
      <c r="AL228" s="7">
        <f t="shared" si="47"/>
        <v>0</v>
      </c>
      <c r="AM228" s="7">
        <f t="shared" si="48"/>
        <v>0</v>
      </c>
      <c r="AN228" s="7">
        <f t="shared" si="49"/>
        <v>0</v>
      </c>
      <c r="AO228" s="7">
        <f t="shared" si="50"/>
        <v>0</v>
      </c>
      <c r="AP228" s="7">
        <f t="shared" si="51"/>
        <v>0</v>
      </c>
      <c r="AQ228" s="7">
        <f t="shared" si="52"/>
        <v>0</v>
      </c>
      <c r="AR228" s="7">
        <f t="shared" si="53"/>
        <v>0</v>
      </c>
      <c r="AS228" s="7">
        <f t="shared" si="54"/>
        <v>0</v>
      </c>
      <c r="AT228" s="7">
        <f t="shared" si="55"/>
        <v>0</v>
      </c>
      <c r="AU228" s="7">
        <f t="shared" si="56"/>
        <v>0</v>
      </c>
      <c r="AV228" s="7">
        <f t="shared" si="57"/>
        <v>0</v>
      </c>
    </row>
    <row r="229" spans="1:48" s="7" customFormat="1" ht="12.75">
      <c r="A229" s="38"/>
      <c r="B229" s="80"/>
      <c r="C229" s="46"/>
      <c r="D229" s="47"/>
      <c r="E229" s="92"/>
      <c r="F229" s="92"/>
      <c r="G229" s="48"/>
      <c r="H229" s="48"/>
      <c r="I229" s="47"/>
      <c r="J229" s="47"/>
      <c r="K229" s="47"/>
      <c r="L229" s="41"/>
      <c r="M229" s="49"/>
      <c r="N229" s="50"/>
      <c r="O229" s="51"/>
      <c r="P229" s="52"/>
      <c r="Q229" s="53"/>
      <c r="R229" s="134"/>
      <c r="S229" s="54"/>
      <c r="T229" s="83"/>
      <c r="U229" s="127"/>
      <c r="W229" s="24"/>
      <c r="X229" s="24"/>
      <c r="Y229" s="24"/>
      <c r="Z229" s="5"/>
      <c r="AA229" s="5"/>
      <c r="AB229" s="5"/>
      <c r="AC229" s="5"/>
      <c r="AI229" s="7">
        <f t="shared" si="44"/>
        <v>0</v>
      </c>
      <c r="AJ229" s="7">
        <f t="shared" si="45"/>
        <v>0</v>
      </c>
      <c r="AK229" s="7">
        <f t="shared" si="46"/>
        <v>0</v>
      </c>
      <c r="AL229" s="7">
        <f t="shared" si="47"/>
        <v>0</v>
      </c>
      <c r="AM229" s="7">
        <f t="shared" si="48"/>
        <v>0</v>
      </c>
      <c r="AN229" s="7">
        <f t="shared" si="49"/>
        <v>0</v>
      </c>
      <c r="AO229" s="7">
        <f t="shared" si="50"/>
        <v>0</v>
      </c>
      <c r="AP229" s="7">
        <f t="shared" si="51"/>
        <v>0</v>
      </c>
      <c r="AQ229" s="7">
        <f t="shared" si="52"/>
        <v>0</v>
      </c>
      <c r="AR229" s="7">
        <f t="shared" si="53"/>
        <v>0</v>
      </c>
      <c r="AS229" s="7">
        <f t="shared" si="54"/>
        <v>0</v>
      </c>
      <c r="AT229" s="7">
        <f t="shared" si="55"/>
        <v>0</v>
      </c>
      <c r="AU229" s="7">
        <f t="shared" si="56"/>
        <v>0</v>
      </c>
      <c r="AV229" s="7">
        <f t="shared" si="57"/>
        <v>0</v>
      </c>
    </row>
    <row r="230" spans="1:48" s="7" customFormat="1" ht="12.75">
      <c r="A230" s="38"/>
      <c r="B230" s="80"/>
      <c r="C230" s="46"/>
      <c r="D230" s="47"/>
      <c r="E230" s="92"/>
      <c r="F230" s="92"/>
      <c r="G230" s="48"/>
      <c r="H230" s="48"/>
      <c r="I230" s="47"/>
      <c r="J230" s="47"/>
      <c r="K230" s="47"/>
      <c r="L230" s="41"/>
      <c r="M230" s="49"/>
      <c r="N230" s="50"/>
      <c r="O230" s="51"/>
      <c r="P230" s="52"/>
      <c r="Q230" s="53"/>
      <c r="R230" s="134"/>
      <c r="S230" s="54"/>
      <c r="T230" s="83"/>
      <c r="U230" s="127"/>
      <c r="W230" s="24"/>
      <c r="X230" s="24"/>
      <c r="Y230" s="24"/>
      <c r="Z230" s="5"/>
      <c r="AA230" s="5"/>
      <c r="AB230" s="5"/>
      <c r="AC230" s="5"/>
      <c r="AI230" s="7">
        <f t="shared" si="44"/>
        <v>0</v>
      </c>
      <c r="AJ230" s="7">
        <f t="shared" si="45"/>
        <v>0</v>
      </c>
      <c r="AK230" s="7">
        <f t="shared" si="46"/>
        <v>0</v>
      </c>
      <c r="AL230" s="7">
        <f t="shared" si="47"/>
        <v>0</v>
      </c>
      <c r="AM230" s="7">
        <f t="shared" si="48"/>
        <v>0</v>
      </c>
      <c r="AN230" s="7">
        <f t="shared" si="49"/>
        <v>0</v>
      </c>
      <c r="AO230" s="7">
        <f t="shared" si="50"/>
        <v>0</v>
      </c>
      <c r="AP230" s="7">
        <f t="shared" si="51"/>
        <v>0</v>
      </c>
      <c r="AQ230" s="7">
        <f t="shared" si="52"/>
        <v>0</v>
      </c>
      <c r="AR230" s="7">
        <f t="shared" si="53"/>
        <v>0</v>
      </c>
      <c r="AS230" s="7">
        <f t="shared" si="54"/>
        <v>0</v>
      </c>
      <c r="AT230" s="7">
        <f t="shared" si="55"/>
        <v>0</v>
      </c>
      <c r="AU230" s="7">
        <f t="shared" si="56"/>
        <v>0</v>
      </c>
      <c r="AV230" s="7">
        <f t="shared" si="57"/>
        <v>0</v>
      </c>
    </row>
    <row r="231" spans="1:48" s="7" customFormat="1" ht="12.75">
      <c r="A231" s="38"/>
      <c r="B231" s="80"/>
      <c r="C231" s="46"/>
      <c r="D231" s="47"/>
      <c r="E231" s="92"/>
      <c r="F231" s="92"/>
      <c r="G231" s="48"/>
      <c r="H231" s="48"/>
      <c r="I231" s="47"/>
      <c r="J231" s="47"/>
      <c r="K231" s="47"/>
      <c r="L231" s="41"/>
      <c r="M231" s="49"/>
      <c r="N231" s="50"/>
      <c r="O231" s="51"/>
      <c r="P231" s="52"/>
      <c r="Q231" s="53"/>
      <c r="R231" s="134"/>
      <c r="S231" s="54"/>
      <c r="T231" s="83"/>
      <c r="U231" s="127"/>
      <c r="W231" s="24"/>
      <c r="X231" s="24"/>
      <c r="Y231" s="24"/>
      <c r="Z231" s="5"/>
      <c r="AA231" s="5"/>
      <c r="AB231" s="5"/>
      <c r="AC231" s="5"/>
      <c r="AI231" s="7">
        <f t="shared" si="44"/>
        <v>0</v>
      </c>
      <c r="AJ231" s="7">
        <f t="shared" si="45"/>
        <v>0</v>
      </c>
      <c r="AK231" s="7">
        <f t="shared" si="46"/>
        <v>0</v>
      </c>
      <c r="AL231" s="7">
        <f t="shared" si="47"/>
        <v>0</v>
      </c>
      <c r="AM231" s="7">
        <f t="shared" si="48"/>
        <v>0</v>
      </c>
      <c r="AN231" s="7">
        <f t="shared" si="49"/>
        <v>0</v>
      </c>
      <c r="AO231" s="7">
        <f t="shared" si="50"/>
        <v>0</v>
      </c>
      <c r="AP231" s="7">
        <f t="shared" si="51"/>
        <v>0</v>
      </c>
      <c r="AQ231" s="7">
        <f t="shared" si="52"/>
        <v>0</v>
      </c>
      <c r="AR231" s="7">
        <f t="shared" si="53"/>
        <v>0</v>
      </c>
      <c r="AS231" s="7">
        <f t="shared" si="54"/>
        <v>0</v>
      </c>
      <c r="AT231" s="7">
        <f t="shared" si="55"/>
        <v>0</v>
      </c>
      <c r="AU231" s="7">
        <f t="shared" si="56"/>
        <v>0</v>
      </c>
      <c r="AV231" s="7">
        <f t="shared" si="57"/>
        <v>0</v>
      </c>
    </row>
    <row r="232" spans="1:48" s="7" customFormat="1" ht="12.75">
      <c r="A232" s="38"/>
      <c r="B232" s="80"/>
      <c r="C232" s="46"/>
      <c r="D232" s="47"/>
      <c r="E232" s="92"/>
      <c r="F232" s="92"/>
      <c r="G232" s="48"/>
      <c r="H232" s="48"/>
      <c r="I232" s="47"/>
      <c r="J232" s="47"/>
      <c r="K232" s="47"/>
      <c r="L232" s="41"/>
      <c r="M232" s="49"/>
      <c r="N232" s="50"/>
      <c r="O232" s="51"/>
      <c r="P232" s="52"/>
      <c r="Q232" s="53"/>
      <c r="R232" s="134"/>
      <c r="S232" s="54"/>
      <c r="T232" s="83"/>
      <c r="U232" s="127"/>
      <c r="W232" s="24"/>
      <c r="X232" s="24"/>
      <c r="Y232" s="24"/>
      <c r="Z232" s="5"/>
      <c r="AA232" s="5"/>
      <c r="AB232" s="5"/>
      <c r="AC232" s="5"/>
      <c r="AI232" s="7">
        <f t="shared" si="44"/>
        <v>0</v>
      </c>
      <c r="AJ232" s="7">
        <f t="shared" si="45"/>
        <v>0</v>
      </c>
      <c r="AK232" s="7">
        <f t="shared" si="46"/>
        <v>0</v>
      </c>
      <c r="AL232" s="7">
        <f t="shared" si="47"/>
        <v>0</v>
      </c>
      <c r="AM232" s="7">
        <f t="shared" si="48"/>
        <v>0</v>
      </c>
      <c r="AN232" s="7">
        <f t="shared" si="49"/>
        <v>0</v>
      </c>
      <c r="AO232" s="7">
        <f t="shared" si="50"/>
        <v>0</v>
      </c>
      <c r="AP232" s="7">
        <f t="shared" si="51"/>
        <v>0</v>
      </c>
      <c r="AQ232" s="7">
        <f t="shared" si="52"/>
        <v>0</v>
      </c>
      <c r="AR232" s="7">
        <f t="shared" si="53"/>
        <v>0</v>
      </c>
      <c r="AS232" s="7">
        <f t="shared" si="54"/>
        <v>0</v>
      </c>
      <c r="AT232" s="7">
        <f t="shared" si="55"/>
        <v>0</v>
      </c>
      <c r="AU232" s="7">
        <f t="shared" si="56"/>
        <v>0</v>
      </c>
      <c r="AV232" s="7">
        <f t="shared" si="57"/>
        <v>0</v>
      </c>
    </row>
    <row r="233" spans="1:48" s="7" customFormat="1" ht="12.75">
      <c r="A233" s="38"/>
      <c r="B233" s="80"/>
      <c r="C233" s="46"/>
      <c r="D233" s="47"/>
      <c r="E233" s="92"/>
      <c r="F233" s="92"/>
      <c r="G233" s="48"/>
      <c r="H233" s="48"/>
      <c r="I233" s="47"/>
      <c r="J233" s="47"/>
      <c r="K233" s="47"/>
      <c r="L233" s="41"/>
      <c r="M233" s="49"/>
      <c r="N233" s="50"/>
      <c r="O233" s="51"/>
      <c r="P233" s="52"/>
      <c r="Q233" s="53"/>
      <c r="R233" s="134"/>
      <c r="S233" s="54"/>
      <c r="T233" s="83"/>
      <c r="U233" s="127"/>
      <c r="W233" s="24"/>
      <c r="X233" s="24"/>
      <c r="Y233" s="24"/>
      <c r="Z233" s="5"/>
      <c r="AA233" s="5"/>
      <c r="AB233" s="5"/>
      <c r="AC233" s="5"/>
      <c r="AI233" s="7">
        <f t="shared" si="44"/>
        <v>0</v>
      </c>
      <c r="AJ233" s="7">
        <f t="shared" si="45"/>
        <v>0</v>
      </c>
      <c r="AK233" s="7">
        <f t="shared" si="46"/>
        <v>0</v>
      </c>
      <c r="AL233" s="7">
        <f t="shared" si="47"/>
        <v>0</v>
      </c>
      <c r="AM233" s="7">
        <f t="shared" si="48"/>
        <v>0</v>
      </c>
      <c r="AN233" s="7">
        <f t="shared" si="49"/>
        <v>0</v>
      </c>
      <c r="AO233" s="7">
        <f t="shared" si="50"/>
        <v>0</v>
      </c>
      <c r="AP233" s="7">
        <f t="shared" si="51"/>
        <v>0</v>
      </c>
      <c r="AQ233" s="7">
        <f t="shared" si="52"/>
        <v>0</v>
      </c>
      <c r="AR233" s="7">
        <f t="shared" si="53"/>
        <v>0</v>
      </c>
      <c r="AS233" s="7">
        <f t="shared" si="54"/>
        <v>0</v>
      </c>
      <c r="AT233" s="7">
        <f t="shared" si="55"/>
        <v>0</v>
      </c>
      <c r="AU233" s="7">
        <f t="shared" si="56"/>
        <v>0</v>
      </c>
      <c r="AV233" s="7">
        <f t="shared" si="57"/>
        <v>0</v>
      </c>
    </row>
    <row r="234" spans="1:48" s="7" customFormat="1" ht="12.75">
      <c r="A234" s="38"/>
      <c r="B234" s="80"/>
      <c r="C234" s="46"/>
      <c r="D234" s="47"/>
      <c r="E234" s="92"/>
      <c r="F234" s="92"/>
      <c r="G234" s="48"/>
      <c r="H234" s="48"/>
      <c r="I234" s="47"/>
      <c r="J234" s="47"/>
      <c r="K234" s="47"/>
      <c r="L234" s="41"/>
      <c r="M234" s="49"/>
      <c r="N234" s="50"/>
      <c r="O234" s="51"/>
      <c r="P234" s="52"/>
      <c r="Q234" s="53"/>
      <c r="R234" s="134"/>
      <c r="S234" s="54"/>
      <c r="T234" s="83"/>
      <c r="U234" s="127"/>
      <c r="W234" s="24"/>
      <c r="X234" s="24"/>
      <c r="Y234" s="24"/>
      <c r="Z234" s="5"/>
      <c r="AA234" s="5"/>
      <c r="AB234" s="5"/>
      <c r="AC234" s="5"/>
      <c r="AI234" s="7">
        <f t="shared" si="44"/>
        <v>0</v>
      </c>
      <c r="AJ234" s="7">
        <f t="shared" si="45"/>
        <v>0</v>
      </c>
      <c r="AK234" s="7">
        <f t="shared" si="46"/>
        <v>0</v>
      </c>
      <c r="AL234" s="7">
        <f t="shared" si="47"/>
        <v>0</v>
      </c>
      <c r="AM234" s="7">
        <f t="shared" si="48"/>
        <v>0</v>
      </c>
      <c r="AN234" s="7">
        <f t="shared" si="49"/>
        <v>0</v>
      </c>
      <c r="AO234" s="7">
        <f t="shared" si="50"/>
        <v>0</v>
      </c>
      <c r="AP234" s="7">
        <f t="shared" si="51"/>
        <v>0</v>
      </c>
      <c r="AQ234" s="7">
        <f t="shared" si="52"/>
        <v>0</v>
      </c>
      <c r="AR234" s="7">
        <f t="shared" si="53"/>
        <v>0</v>
      </c>
      <c r="AS234" s="7">
        <f t="shared" si="54"/>
        <v>0</v>
      </c>
      <c r="AT234" s="7">
        <f t="shared" si="55"/>
        <v>0</v>
      </c>
      <c r="AU234" s="7">
        <f t="shared" si="56"/>
        <v>0</v>
      </c>
      <c r="AV234" s="7">
        <f t="shared" si="57"/>
        <v>0</v>
      </c>
    </row>
    <row r="235" spans="1:48" s="7" customFormat="1" ht="12.75">
      <c r="A235" s="38"/>
      <c r="B235" s="80"/>
      <c r="C235" s="46"/>
      <c r="D235" s="47"/>
      <c r="E235" s="92"/>
      <c r="F235" s="92"/>
      <c r="G235" s="48"/>
      <c r="H235" s="48"/>
      <c r="I235" s="47"/>
      <c r="J235" s="47"/>
      <c r="K235" s="47"/>
      <c r="L235" s="41"/>
      <c r="M235" s="49"/>
      <c r="N235" s="50"/>
      <c r="O235" s="51"/>
      <c r="P235" s="52"/>
      <c r="Q235" s="53"/>
      <c r="R235" s="134"/>
      <c r="S235" s="54"/>
      <c r="T235" s="83"/>
      <c r="U235" s="127"/>
      <c r="W235" s="24"/>
      <c r="X235" s="24"/>
      <c r="Y235" s="24"/>
      <c r="Z235" s="5"/>
      <c r="AA235" s="5"/>
      <c r="AB235" s="5"/>
      <c r="AC235" s="5"/>
      <c r="AI235" s="7">
        <f t="shared" si="44"/>
        <v>0</v>
      </c>
      <c r="AJ235" s="7">
        <f t="shared" si="45"/>
        <v>0</v>
      </c>
      <c r="AK235" s="7">
        <f t="shared" si="46"/>
        <v>0</v>
      </c>
      <c r="AL235" s="7">
        <f t="shared" si="47"/>
        <v>0</v>
      </c>
      <c r="AM235" s="7">
        <f t="shared" si="48"/>
        <v>0</v>
      </c>
      <c r="AN235" s="7">
        <f t="shared" si="49"/>
        <v>0</v>
      </c>
      <c r="AO235" s="7">
        <f t="shared" si="50"/>
        <v>0</v>
      </c>
      <c r="AP235" s="7">
        <f t="shared" si="51"/>
        <v>0</v>
      </c>
      <c r="AQ235" s="7">
        <f t="shared" si="52"/>
        <v>0</v>
      </c>
      <c r="AR235" s="7">
        <f t="shared" si="53"/>
        <v>0</v>
      </c>
      <c r="AS235" s="7">
        <f t="shared" si="54"/>
        <v>0</v>
      </c>
      <c r="AT235" s="7">
        <f t="shared" si="55"/>
        <v>0</v>
      </c>
      <c r="AU235" s="7">
        <f t="shared" si="56"/>
        <v>0</v>
      </c>
      <c r="AV235" s="7">
        <f t="shared" si="57"/>
        <v>0</v>
      </c>
    </row>
    <row r="236" spans="1:48" s="7" customFormat="1" ht="12.75">
      <c r="A236" s="38"/>
      <c r="B236" s="80"/>
      <c r="C236" s="46"/>
      <c r="D236" s="47"/>
      <c r="E236" s="92"/>
      <c r="F236" s="92"/>
      <c r="G236" s="48"/>
      <c r="H236" s="48"/>
      <c r="I236" s="47"/>
      <c r="J236" s="47"/>
      <c r="K236" s="47"/>
      <c r="L236" s="41"/>
      <c r="M236" s="49"/>
      <c r="N236" s="50"/>
      <c r="O236" s="51"/>
      <c r="P236" s="52"/>
      <c r="Q236" s="53"/>
      <c r="R236" s="134"/>
      <c r="S236" s="54"/>
      <c r="T236" s="83"/>
      <c r="U236" s="127"/>
      <c r="W236" s="24"/>
      <c r="X236" s="24"/>
      <c r="Y236" s="24"/>
      <c r="Z236" s="5"/>
      <c r="AA236" s="5"/>
      <c r="AB236" s="5"/>
      <c r="AC236" s="5"/>
      <c r="AI236" s="7">
        <f t="shared" si="44"/>
        <v>0</v>
      </c>
      <c r="AJ236" s="7">
        <f t="shared" si="45"/>
        <v>0</v>
      </c>
      <c r="AK236" s="7">
        <f t="shared" si="46"/>
        <v>0</v>
      </c>
      <c r="AL236" s="7">
        <f t="shared" si="47"/>
        <v>0</v>
      </c>
      <c r="AM236" s="7">
        <f t="shared" si="48"/>
        <v>0</v>
      </c>
      <c r="AN236" s="7">
        <f t="shared" si="49"/>
        <v>0</v>
      </c>
      <c r="AO236" s="7">
        <f t="shared" si="50"/>
        <v>0</v>
      </c>
      <c r="AP236" s="7">
        <f t="shared" si="51"/>
        <v>0</v>
      </c>
      <c r="AQ236" s="7">
        <f t="shared" si="52"/>
        <v>0</v>
      </c>
      <c r="AR236" s="7">
        <f t="shared" si="53"/>
        <v>0</v>
      </c>
      <c r="AS236" s="7">
        <f t="shared" si="54"/>
        <v>0</v>
      </c>
      <c r="AT236" s="7">
        <f t="shared" si="55"/>
        <v>0</v>
      </c>
      <c r="AU236" s="7">
        <f t="shared" si="56"/>
        <v>0</v>
      </c>
      <c r="AV236" s="7">
        <f t="shared" si="57"/>
        <v>0</v>
      </c>
    </row>
    <row r="237" spans="1:48" s="7" customFormat="1" ht="12.75">
      <c r="A237" s="38"/>
      <c r="B237" s="80"/>
      <c r="C237" s="46"/>
      <c r="D237" s="47"/>
      <c r="E237" s="92"/>
      <c r="F237" s="92"/>
      <c r="G237" s="48"/>
      <c r="H237" s="48"/>
      <c r="I237" s="47"/>
      <c r="J237" s="47"/>
      <c r="K237" s="47"/>
      <c r="L237" s="41"/>
      <c r="M237" s="49"/>
      <c r="N237" s="50"/>
      <c r="O237" s="51"/>
      <c r="P237" s="52"/>
      <c r="Q237" s="53"/>
      <c r="R237" s="134"/>
      <c r="S237" s="54"/>
      <c r="T237" s="83"/>
      <c r="U237" s="127"/>
      <c r="W237" s="24"/>
      <c r="X237" s="24"/>
      <c r="Y237" s="24"/>
      <c r="Z237" s="5"/>
      <c r="AA237" s="5"/>
      <c r="AB237" s="5"/>
      <c r="AC237" s="5"/>
      <c r="AI237" s="7">
        <f t="shared" si="44"/>
        <v>0</v>
      </c>
      <c r="AJ237" s="7">
        <f t="shared" si="45"/>
        <v>0</v>
      </c>
      <c r="AK237" s="7">
        <f t="shared" si="46"/>
        <v>0</v>
      </c>
      <c r="AL237" s="7">
        <f t="shared" si="47"/>
        <v>0</v>
      </c>
      <c r="AM237" s="7">
        <f t="shared" si="48"/>
        <v>0</v>
      </c>
      <c r="AN237" s="7">
        <f t="shared" si="49"/>
        <v>0</v>
      </c>
      <c r="AO237" s="7">
        <f t="shared" si="50"/>
        <v>0</v>
      </c>
      <c r="AP237" s="7">
        <f t="shared" si="51"/>
        <v>0</v>
      </c>
      <c r="AQ237" s="7">
        <f t="shared" si="52"/>
        <v>0</v>
      </c>
      <c r="AR237" s="7">
        <f t="shared" si="53"/>
        <v>0</v>
      </c>
      <c r="AS237" s="7">
        <f t="shared" si="54"/>
        <v>0</v>
      </c>
      <c r="AT237" s="7">
        <f t="shared" si="55"/>
        <v>0</v>
      </c>
      <c r="AU237" s="7">
        <f t="shared" si="56"/>
        <v>0</v>
      </c>
      <c r="AV237" s="7">
        <f t="shared" si="57"/>
        <v>0</v>
      </c>
    </row>
    <row r="238" spans="1:48" s="7" customFormat="1" ht="12.75">
      <c r="A238" s="38"/>
      <c r="B238" s="80"/>
      <c r="C238" s="46"/>
      <c r="D238" s="47"/>
      <c r="E238" s="92"/>
      <c r="F238" s="92"/>
      <c r="G238" s="48"/>
      <c r="H238" s="48"/>
      <c r="I238" s="47"/>
      <c r="J238" s="47"/>
      <c r="K238" s="47"/>
      <c r="L238" s="41"/>
      <c r="M238" s="49"/>
      <c r="N238" s="50"/>
      <c r="O238" s="51"/>
      <c r="P238" s="52"/>
      <c r="Q238" s="53"/>
      <c r="R238" s="134"/>
      <c r="S238" s="54"/>
      <c r="T238" s="83"/>
      <c r="U238" s="127"/>
      <c r="W238" s="24"/>
      <c r="X238" s="24"/>
      <c r="Y238" s="24"/>
      <c r="Z238" s="5"/>
      <c r="AA238" s="5"/>
      <c r="AB238" s="5"/>
      <c r="AC238" s="5"/>
      <c r="AI238" s="7">
        <f t="shared" si="44"/>
        <v>0</v>
      </c>
      <c r="AJ238" s="7">
        <f t="shared" si="45"/>
        <v>0</v>
      </c>
      <c r="AK238" s="7">
        <f t="shared" si="46"/>
        <v>0</v>
      </c>
      <c r="AL238" s="7">
        <f t="shared" si="47"/>
        <v>0</v>
      </c>
      <c r="AM238" s="7">
        <f t="shared" si="48"/>
        <v>0</v>
      </c>
      <c r="AN238" s="7">
        <f t="shared" si="49"/>
        <v>0</v>
      </c>
      <c r="AO238" s="7">
        <f t="shared" si="50"/>
        <v>0</v>
      </c>
      <c r="AP238" s="7">
        <f t="shared" si="51"/>
        <v>0</v>
      </c>
      <c r="AQ238" s="7">
        <f t="shared" si="52"/>
        <v>0</v>
      </c>
      <c r="AR238" s="7">
        <f t="shared" si="53"/>
        <v>0</v>
      </c>
      <c r="AS238" s="7">
        <f t="shared" si="54"/>
        <v>0</v>
      </c>
      <c r="AT238" s="7">
        <f t="shared" si="55"/>
        <v>0</v>
      </c>
      <c r="AU238" s="7">
        <f t="shared" si="56"/>
        <v>0</v>
      </c>
      <c r="AV238" s="7">
        <f t="shared" si="57"/>
        <v>0</v>
      </c>
    </row>
    <row r="239" spans="1:48" s="7" customFormat="1" ht="12.75">
      <c r="A239" s="38"/>
      <c r="B239" s="80"/>
      <c r="C239" s="46"/>
      <c r="D239" s="47"/>
      <c r="E239" s="92"/>
      <c r="F239" s="92"/>
      <c r="G239" s="48"/>
      <c r="H239" s="48"/>
      <c r="I239" s="47"/>
      <c r="J239" s="47"/>
      <c r="K239" s="47"/>
      <c r="L239" s="41"/>
      <c r="M239" s="49"/>
      <c r="N239" s="50"/>
      <c r="O239" s="51"/>
      <c r="P239" s="52"/>
      <c r="Q239" s="53"/>
      <c r="R239" s="134"/>
      <c r="S239" s="54"/>
      <c r="T239" s="83"/>
      <c r="U239" s="127"/>
      <c r="W239" s="24"/>
      <c r="X239" s="24"/>
      <c r="Y239" s="24"/>
      <c r="Z239" s="5"/>
      <c r="AA239" s="5"/>
      <c r="AB239" s="5"/>
      <c r="AC239" s="5"/>
      <c r="AI239" s="7">
        <f t="shared" si="44"/>
        <v>0</v>
      </c>
      <c r="AJ239" s="7">
        <f t="shared" si="45"/>
        <v>0</v>
      </c>
      <c r="AK239" s="7">
        <f t="shared" si="46"/>
        <v>0</v>
      </c>
      <c r="AL239" s="7">
        <f t="shared" si="47"/>
        <v>0</v>
      </c>
      <c r="AM239" s="7">
        <f t="shared" si="48"/>
        <v>0</v>
      </c>
      <c r="AN239" s="7">
        <f t="shared" si="49"/>
        <v>0</v>
      </c>
      <c r="AO239" s="7">
        <f t="shared" si="50"/>
        <v>0</v>
      </c>
      <c r="AP239" s="7">
        <f t="shared" si="51"/>
        <v>0</v>
      </c>
      <c r="AQ239" s="7">
        <f t="shared" si="52"/>
        <v>0</v>
      </c>
      <c r="AR239" s="7">
        <f t="shared" si="53"/>
        <v>0</v>
      </c>
      <c r="AS239" s="7">
        <f t="shared" si="54"/>
        <v>0</v>
      </c>
      <c r="AT239" s="7">
        <f t="shared" si="55"/>
        <v>0</v>
      </c>
      <c r="AU239" s="7">
        <f t="shared" si="56"/>
        <v>0</v>
      </c>
      <c r="AV239" s="7">
        <f t="shared" si="57"/>
        <v>0</v>
      </c>
    </row>
    <row r="240" spans="1:48" s="7" customFormat="1" ht="12.75">
      <c r="A240" s="38"/>
      <c r="B240" s="80"/>
      <c r="C240" s="46"/>
      <c r="D240" s="47"/>
      <c r="E240" s="92"/>
      <c r="F240" s="92"/>
      <c r="G240" s="48"/>
      <c r="H240" s="48"/>
      <c r="I240" s="47"/>
      <c r="J240" s="47"/>
      <c r="K240" s="47"/>
      <c r="L240" s="41"/>
      <c r="M240" s="49"/>
      <c r="N240" s="50"/>
      <c r="O240" s="51"/>
      <c r="P240" s="52"/>
      <c r="Q240" s="53"/>
      <c r="R240" s="134"/>
      <c r="S240" s="54"/>
      <c r="T240" s="83"/>
      <c r="U240" s="127"/>
      <c r="W240" s="24"/>
      <c r="X240" s="24"/>
      <c r="Y240" s="24"/>
      <c r="Z240" s="5"/>
      <c r="AA240" s="5"/>
      <c r="AB240" s="5"/>
      <c r="AC240" s="5"/>
      <c r="AI240" s="7">
        <f t="shared" si="44"/>
        <v>0</v>
      </c>
      <c r="AJ240" s="7">
        <f t="shared" si="45"/>
        <v>0</v>
      </c>
      <c r="AK240" s="7">
        <f t="shared" si="46"/>
        <v>0</v>
      </c>
      <c r="AL240" s="7">
        <f t="shared" si="47"/>
        <v>0</v>
      </c>
      <c r="AM240" s="7">
        <f t="shared" si="48"/>
        <v>0</v>
      </c>
      <c r="AN240" s="7">
        <f t="shared" si="49"/>
        <v>0</v>
      </c>
      <c r="AO240" s="7">
        <f t="shared" si="50"/>
        <v>0</v>
      </c>
      <c r="AP240" s="7">
        <f t="shared" si="51"/>
        <v>0</v>
      </c>
      <c r="AQ240" s="7">
        <f t="shared" si="52"/>
        <v>0</v>
      </c>
      <c r="AR240" s="7">
        <f t="shared" si="53"/>
        <v>0</v>
      </c>
      <c r="AS240" s="7">
        <f t="shared" si="54"/>
        <v>0</v>
      </c>
      <c r="AT240" s="7">
        <f t="shared" si="55"/>
        <v>0</v>
      </c>
      <c r="AU240" s="7">
        <f t="shared" si="56"/>
        <v>0</v>
      </c>
      <c r="AV240" s="7">
        <f t="shared" si="57"/>
        <v>0</v>
      </c>
    </row>
    <row r="241" spans="1:48" s="7" customFormat="1" ht="12.75">
      <c r="A241" s="38"/>
      <c r="B241" s="80"/>
      <c r="C241" s="46"/>
      <c r="D241" s="47"/>
      <c r="E241" s="92"/>
      <c r="F241" s="92"/>
      <c r="G241" s="48"/>
      <c r="H241" s="48"/>
      <c r="I241" s="47"/>
      <c r="J241" s="47"/>
      <c r="K241" s="47"/>
      <c r="L241" s="41"/>
      <c r="M241" s="49"/>
      <c r="N241" s="50"/>
      <c r="O241" s="51"/>
      <c r="P241" s="52"/>
      <c r="Q241" s="53"/>
      <c r="R241" s="134"/>
      <c r="S241" s="54"/>
      <c r="T241" s="83"/>
      <c r="U241" s="127"/>
      <c r="W241" s="24"/>
      <c r="X241" s="24"/>
      <c r="Y241" s="24"/>
      <c r="Z241" s="5"/>
      <c r="AA241" s="5"/>
      <c r="AB241" s="5"/>
      <c r="AC241" s="5"/>
      <c r="AI241" s="7">
        <f t="shared" si="44"/>
        <v>0</v>
      </c>
      <c r="AJ241" s="7">
        <f t="shared" si="45"/>
        <v>0</v>
      </c>
      <c r="AK241" s="7">
        <f t="shared" si="46"/>
        <v>0</v>
      </c>
      <c r="AL241" s="7">
        <f t="shared" si="47"/>
        <v>0</v>
      </c>
      <c r="AM241" s="7">
        <f t="shared" si="48"/>
        <v>0</v>
      </c>
      <c r="AN241" s="7">
        <f t="shared" si="49"/>
        <v>0</v>
      </c>
      <c r="AO241" s="7">
        <f t="shared" si="50"/>
        <v>0</v>
      </c>
      <c r="AP241" s="7">
        <f t="shared" si="51"/>
        <v>0</v>
      </c>
      <c r="AQ241" s="7">
        <f t="shared" si="52"/>
        <v>0</v>
      </c>
      <c r="AR241" s="7">
        <f t="shared" si="53"/>
        <v>0</v>
      </c>
      <c r="AS241" s="7">
        <f t="shared" si="54"/>
        <v>0</v>
      </c>
      <c r="AT241" s="7">
        <f t="shared" si="55"/>
        <v>0</v>
      </c>
      <c r="AU241" s="7">
        <f t="shared" si="56"/>
        <v>0</v>
      </c>
      <c r="AV241" s="7">
        <f t="shared" si="57"/>
        <v>0</v>
      </c>
    </row>
    <row r="242" spans="1:48" s="7" customFormat="1" ht="12.75">
      <c r="A242" s="38"/>
      <c r="B242" s="80"/>
      <c r="C242" s="46"/>
      <c r="D242" s="47"/>
      <c r="E242" s="92"/>
      <c r="F242" s="92"/>
      <c r="G242" s="48"/>
      <c r="H242" s="48"/>
      <c r="I242" s="47"/>
      <c r="J242" s="47"/>
      <c r="K242" s="47"/>
      <c r="L242" s="41"/>
      <c r="M242" s="49"/>
      <c r="N242" s="50"/>
      <c r="O242" s="51"/>
      <c r="P242" s="52"/>
      <c r="Q242" s="53"/>
      <c r="R242" s="134"/>
      <c r="S242" s="54"/>
      <c r="T242" s="83"/>
      <c r="U242" s="127"/>
      <c r="W242" s="24"/>
      <c r="X242" s="24"/>
      <c r="Y242" s="24"/>
      <c r="Z242" s="5"/>
      <c r="AA242" s="5"/>
      <c r="AB242" s="5"/>
      <c r="AC242" s="5"/>
      <c r="AI242" s="7">
        <f t="shared" si="44"/>
        <v>0</v>
      </c>
      <c r="AJ242" s="7">
        <f t="shared" si="45"/>
        <v>0</v>
      </c>
      <c r="AK242" s="7">
        <f t="shared" si="46"/>
        <v>0</v>
      </c>
      <c r="AL242" s="7">
        <f t="shared" si="47"/>
        <v>0</v>
      </c>
      <c r="AM242" s="7">
        <f t="shared" si="48"/>
        <v>0</v>
      </c>
      <c r="AN242" s="7">
        <f t="shared" si="49"/>
        <v>0</v>
      </c>
      <c r="AO242" s="7">
        <f t="shared" si="50"/>
        <v>0</v>
      </c>
      <c r="AP242" s="7">
        <f t="shared" si="51"/>
        <v>0</v>
      </c>
      <c r="AQ242" s="7">
        <f t="shared" si="52"/>
        <v>0</v>
      </c>
      <c r="AR242" s="7">
        <f t="shared" si="53"/>
        <v>0</v>
      </c>
      <c r="AS242" s="7">
        <f t="shared" si="54"/>
        <v>0</v>
      </c>
      <c r="AT242" s="7">
        <f t="shared" si="55"/>
        <v>0</v>
      </c>
      <c r="AU242" s="7">
        <f t="shared" si="56"/>
        <v>0</v>
      </c>
      <c r="AV242" s="7">
        <f t="shared" si="57"/>
        <v>0</v>
      </c>
    </row>
    <row r="243" spans="1:48" s="7" customFormat="1" ht="12.75">
      <c r="A243" s="38"/>
      <c r="B243" s="80"/>
      <c r="C243" s="46"/>
      <c r="D243" s="47"/>
      <c r="E243" s="92"/>
      <c r="F243" s="92"/>
      <c r="G243" s="48"/>
      <c r="H243" s="48"/>
      <c r="I243" s="47"/>
      <c r="J243" s="47"/>
      <c r="K243" s="47"/>
      <c r="L243" s="41"/>
      <c r="M243" s="49"/>
      <c r="N243" s="50"/>
      <c r="O243" s="51"/>
      <c r="P243" s="52"/>
      <c r="Q243" s="53"/>
      <c r="R243" s="134"/>
      <c r="S243" s="54"/>
      <c r="T243" s="83"/>
      <c r="U243" s="127"/>
      <c r="W243" s="24"/>
      <c r="X243" s="24"/>
      <c r="Y243" s="24"/>
      <c r="Z243" s="5"/>
      <c r="AA243" s="5"/>
      <c r="AB243" s="5"/>
      <c r="AC243" s="5"/>
      <c r="AI243" s="7">
        <f t="shared" si="44"/>
        <v>0</v>
      </c>
      <c r="AJ243" s="7">
        <f t="shared" si="45"/>
        <v>0</v>
      </c>
      <c r="AK243" s="7">
        <f t="shared" si="46"/>
        <v>0</v>
      </c>
      <c r="AL243" s="7">
        <f t="shared" si="47"/>
        <v>0</v>
      </c>
      <c r="AM243" s="7">
        <f t="shared" si="48"/>
        <v>0</v>
      </c>
      <c r="AN243" s="7">
        <f t="shared" si="49"/>
        <v>0</v>
      </c>
      <c r="AO243" s="7">
        <f t="shared" si="50"/>
        <v>0</v>
      </c>
      <c r="AP243" s="7">
        <f t="shared" si="51"/>
        <v>0</v>
      </c>
      <c r="AQ243" s="7">
        <f t="shared" si="52"/>
        <v>0</v>
      </c>
      <c r="AR243" s="7">
        <f t="shared" si="53"/>
        <v>0</v>
      </c>
      <c r="AS243" s="7">
        <f t="shared" si="54"/>
        <v>0</v>
      </c>
      <c r="AT243" s="7">
        <f t="shared" si="55"/>
        <v>0</v>
      </c>
      <c r="AU243" s="7">
        <f t="shared" si="56"/>
        <v>0</v>
      </c>
      <c r="AV243" s="7">
        <f t="shared" si="57"/>
        <v>0</v>
      </c>
    </row>
    <row r="244" spans="1:48" s="7" customFormat="1" ht="12.75">
      <c r="A244" s="38"/>
      <c r="B244" s="80"/>
      <c r="C244" s="46"/>
      <c r="D244" s="47"/>
      <c r="E244" s="92"/>
      <c r="F244" s="92"/>
      <c r="G244" s="48"/>
      <c r="H244" s="48"/>
      <c r="I244" s="47"/>
      <c r="J244" s="47"/>
      <c r="K244" s="47"/>
      <c r="L244" s="41"/>
      <c r="M244" s="49"/>
      <c r="N244" s="50"/>
      <c r="O244" s="51"/>
      <c r="P244" s="52"/>
      <c r="Q244" s="53"/>
      <c r="R244" s="134"/>
      <c r="S244" s="54"/>
      <c r="T244" s="83"/>
      <c r="U244" s="127"/>
      <c r="W244" s="24"/>
      <c r="X244" s="24"/>
      <c r="Y244" s="24"/>
      <c r="Z244" s="5"/>
      <c r="AA244" s="5"/>
      <c r="AB244" s="5"/>
      <c r="AC244" s="5"/>
      <c r="AI244" s="7">
        <f t="shared" si="44"/>
        <v>0</v>
      </c>
      <c r="AJ244" s="7">
        <f t="shared" si="45"/>
        <v>0</v>
      </c>
      <c r="AK244" s="7">
        <f t="shared" si="46"/>
        <v>0</v>
      </c>
      <c r="AL244" s="7">
        <f t="shared" si="47"/>
        <v>0</v>
      </c>
      <c r="AM244" s="7">
        <f t="shared" si="48"/>
        <v>0</v>
      </c>
      <c r="AN244" s="7">
        <f t="shared" si="49"/>
        <v>0</v>
      </c>
      <c r="AO244" s="7">
        <f t="shared" si="50"/>
        <v>0</v>
      </c>
      <c r="AP244" s="7">
        <f t="shared" si="51"/>
        <v>0</v>
      </c>
      <c r="AQ244" s="7">
        <f t="shared" si="52"/>
        <v>0</v>
      </c>
      <c r="AR244" s="7">
        <f t="shared" si="53"/>
        <v>0</v>
      </c>
      <c r="AS244" s="7">
        <f t="shared" si="54"/>
        <v>0</v>
      </c>
      <c r="AT244" s="7">
        <f t="shared" si="55"/>
        <v>0</v>
      </c>
      <c r="AU244" s="7">
        <f t="shared" si="56"/>
        <v>0</v>
      </c>
      <c r="AV244" s="7">
        <f t="shared" si="57"/>
        <v>0</v>
      </c>
    </row>
    <row r="245" spans="1:48" s="7" customFormat="1" ht="12.75">
      <c r="A245" s="38"/>
      <c r="B245" s="80"/>
      <c r="C245" s="46"/>
      <c r="D245" s="47"/>
      <c r="E245" s="92"/>
      <c r="F245" s="92"/>
      <c r="G245" s="48"/>
      <c r="H245" s="48"/>
      <c r="I245" s="47"/>
      <c r="J245" s="47"/>
      <c r="K245" s="47"/>
      <c r="L245" s="41"/>
      <c r="M245" s="49"/>
      <c r="N245" s="50"/>
      <c r="O245" s="51"/>
      <c r="P245" s="52"/>
      <c r="Q245" s="53"/>
      <c r="R245" s="134"/>
      <c r="S245" s="54"/>
      <c r="T245" s="83"/>
      <c r="U245" s="127"/>
      <c r="W245" s="24"/>
      <c r="X245" s="24"/>
      <c r="Y245" s="24"/>
      <c r="Z245" s="5"/>
      <c r="AA245" s="5"/>
      <c r="AB245" s="5"/>
      <c r="AC245" s="5"/>
      <c r="AI245" s="7">
        <f t="shared" si="44"/>
        <v>0</v>
      </c>
      <c r="AJ245" s="7">
        <f t="shared" si="45"/>
        <v>0</v>
      </c>
      <c r="AK245" s="7">
        <f t="shared" si="46"/>
        <v>0</v>
      </c>
      <c r="AL245" s="7">
        <f t="shared" si="47"/>
        <v>0</v>
      </c>
      <c r="AM245" s="7">
        <f t="shared" si="48"/>
        <v>0</v>
      </c>
      <c r="AN245" s="7">
        <f t="shared" si="49"/>
        <v>0</v>
      </c>
      <c r="AO245" s="7">
        <f t="shared" si="50"/>
        <v>0</v>
      </c>
      <c r="AP245" s="7">
        <f t="shared" si="51"/>
        <v>0</v>
      </c>
      <c r="AQ245" s="7">
        <f t="shared" si="52"/>
        <v>0</v>
      </c>
      <c r="AR245" s="7">
        <f t="shared" si="53"/>
        <v>0</v>
      </c>
      <c r="AS245" s="7">
        <f t="shared" si="54"/>
        <v>0</v>
      </c>
      <c r="AT245" s="7">
        <f t="shared" si="55"/>
        <v>0</v>
      </c>
      <c r="AU245" s="7">
        <f t="shared" si="56"/>
        <v>0</v>
      </c>
      <c r="AV245" s="7">
        <f t="shared" si="57"/>
        <v>0</v>
      </c>
    </row>
    <row r="246" spans="1:48" s="7" customFormat="1" ht="12.75">
      <c r="A246" s="38"/>
      <c r="B246" s="80"/>
      <c r="C246" s="46"/>
      <c r="D246" s="47"/>
      <c r="E246" s="92"/>
      <c r="F246" s="92"/>
      <c r="G246" s="48"/>
      <c r="H246" s="48"/>
      <c r="I246" s="47"/>
      <c r="J246" s="47"/>
      <c r="K246" s="47"/>
      <c r="L246" s="41"/>
      <c r="M246" s="49"/>
      <c r="N246" s="50"/>
      <c r="O246" s="51"/>
      <c r="P246" s="52"/>
      <c r="Q246" s="53"/>
      <c r="R246" s="134"/>
      <c r="S246" s="54"/>
      <c r="T246" s="83"/>
      <c r="U246" s="127"/>
      <c r="W246" s="24"/>
      <c r="X246" s="24"/>
      <c r="Y246" s="24"/>
      <c r="Z246" s="5"/>
      <c r="AA246" s="5"/>
      <c r="AB246" s="5"/>
      <c r="AC246" s="5"/>
      <c r="AI246" s="7">
        <f t="shared" si="44"/>
        <v>0</v>
      </c>
      <c r="AJ246" s="7">
        <f t="shared" si="45"/>
        <v>0</v>
      </c>
      <c r="AK246" s="7">
        <f t="shared" si="46"/>
        <v>0</v>
      </c>
      <c r="AL246" s="7">
        <f t="shared" si="47"/>
        <v>0</v>
      </c>
      <c r="AM246" s="7">
        <f t="shared" si="48"/>
        <v>0</v>
      </c>
      <c r="AN246" s="7">
        <f t="shared" si="49"/>
        <v>0</v>
      </c>
      <c r="AO246" s="7">
        <f t="shared" si="50"/>
        <v>0</v>
      </c>
      <c r="AP246" s="7">
        <f t="shared" si="51"/>
        <v>0</v>
      </c>
      <c r="AQ246" s="7">
        <f t="shared" si="52"/>
        <v>0</v>
      </c>
      <c r="AR246" s="7">
        <f t="shared" si="53"/>
        <v>0</v>
      </c>
      <c r="AS246" s="7">
        <f t="shared" si="54"/>
        <v>0</v>
      </c>
      <c r="AT246" s="7">
        <f t="shared" si="55"/>
        <v>0</v>
      </c>
      <c r="AU246" s="7">
        <f t="shared" si="56"/>
        <v>0</v>
      </c>
      <c r="AV246" s="7">
        <f t="shared" si="57"/>
        <v>0</v>
      </c>
    </row>
    <row r="247" spans="1:48" s="7" customFormat="1" ht="12.75">
      <c r="A247" s="38"/>
      <c r="B247" s="80"/>
      <c r="C247" s="46"/>
      <c r="D247" s="47"/>
      <c r="E247" s="92"/>
      <c r="F247" s="92"/>
      <c r="G247" s="48"/>
      <c r="H247" s="48"/>
      <c r="I247" s="47"/>
      <c r="J247" s="47"/>
      <c r="K247" s="47"/>
      <c r="L247" s="41"/>
      <c r="M247" s="49"/>
      <c r="N247" s="50"/>
      <c r="O247" s="51"/>
      <c r="P247" s="52"/>
      <c r="Q247" s="53"/>
      <c r="R247" s="134"/>
      <c r="S247" s="54"/>
      <c r="T247" s="83"/>
      <c r="U247" s="127"/>
      <c r="W247" s="24"/>
      <c r="X247" s="24"/>
      <c r="Y247" s="24"/>
      <c r="Z247" s="5"/>
      <c r="AA247" s="5"/>
      <c r="AB247" s="5"/>
      <c r="AC247" s="5"/>
      <c r="AI247" s="7">
        <f t="shared" si="44"/>
        <v>0</v>
      </c>
      <c r="AJ247" s="7">
        <f t="shared" si="45"/>
        <v>0</v>
      </c>
      <c r="AK247" s="7">
        <f t="shared" si="46"/>
        <v>0</v>
      </c>
      <c r="AL247" s="7">
        <f t="shared" si="47"/>
        <v>0</v>
      </c>
      <c r="AM247" s="7">
        <f t="shared" si="48"/>
        <v>0</v>
      </c>
      <c r="AN247" s="7">
        <f t="shared" si="49"/>
        <v>0</v>
      </c>
      <c r="AO247" s="7">
        <f t="shared" si="50"/>
        <v>0</v>
      </c>
      <c r="AP247" s="7">
        <f t="shared" si="51"/>
        <v>0</v>
      </c>
      <c r="AQ247" s="7">
        <f t="shared" si="52"/>
        <v>0</v>
      </c>
      <c r="AR247" s="7">
        <f t="shared" si="53"/>
        <v>0</v>
      </c>
      <c r="AS247" s="7">
        <f t="shared" si="54"/>
        <v>0</v>
      </c>
      <c r="AT247" s="7">
        <f t="shared" si="55"/>
        <v>0</v>
      </c>
      <c r="AU247" s="7">
        <f t="shared" si="56"/>
        <v>0</v>
      </c>
      <c r="AV247" s="7">
        <f t="shared" si="57"/>
        <v>0</v>
      </c>
    </row>
    <row r="248" spans="1:48" s="7" customFormat="1" ht="12.75">
      <c r="A248" s="38"/>
      <c r="B248" s="80"/>
      <c r="C248" s="46"/>
      <c r="D248" s="47"/>
      <c r="E248" s="92"/>
      <c r="F248" s="92"/>
      <c r="G248" s="48"/>
      <c r="H248" s="48"/>
      <c r="I248" s="47"/>
      <c r="J248" s="47"/>
      <c r="K248" s="47"/>
      <c r="L248" s="41"/>
      <c r="M248" s="49"/>
      <c r="N248" s="50"/>
      <c r="O248" s="51"/>
      <c r="P248" s="52"/>
      <c r="Q248" s="53"/>
      <c r="R248" s="134"/>
      <c r="S248" s="54"/>
      <c r="T248" s="83"/>
      <c r="U248" s="127"/>
      <c r="W248" s="24"/>
      <c r="X248" s="24"/>
      <c r="Y248" s="24"/>
      <c r="Z248" s="5"/>
      <c r="AA248" s="5"/>
      <c r="AB248" s="5"/>
      <c r="AC248" s="5"/>
      <c r="AI248" s="7">
        <f t="shared" si="44"/>
        <v>0</v>
      </c>
      <c r="AJ248" s="7">
        <f t="shared" si="45"/>
        <v>0</v>
      </c>
      <c r="AK248" s="7">
        <f t="shared" si="46"/>
        <v>0</v>
      </c>
      <c r="AL248" s="7">
        <f t="shared" si="47"/>
        <v>0</v>
      </c>
      <c r="AM248" s="7">
        <f t="shared" si="48"/>
        <v>0</v>
      </c>
      <c r="AN248" s="7">
        <f t="shared" si="49"/>
        <v>0</v>
      </c>
      <c r="AO248" s="7">
        <f t="shared" si="50"/>
        <v>0</v>
      </c>
      <c r="AP248" s="7">
        <f t="shared" si="51"/>
        <v>0</v>
      </c>
      <c r="AQ248" s="7">
        <f t="shared" si="52"/>
        <v>0</v>
      </c>
      <c r="AR248" s="7">
        <f t="shared" si="53"/>
        <v>0</v>
      </c>
      <c r="AS248" s="7">
        <f t="shared" si="54"/>
        <v>0</v>
      </c>
      <c r="AT248" s="7">
        <f t="shared" si="55"/>
        <v>0</v>
      </c>
      <c r="AU248" s="7">
        <f t="shared" si="56"/>
        <v>0</v>
      </c>
      <c r="AV248" s="7">
        <f t="shared" si="57"/>
        <v>0</v>
      </c>
    </row>
    <row r="249" spans="1:48" s="7" customFormat="1" ht="12.75">
      <c r="A249" s="38"/>
      <c r="B249" s="80"/>
      <c r="C249" s="46"/>
      <c r="D249" s="47"/>
      <c r="E249" s="92"/>
      <c r="F249" s="92"/>
      <c r="G249" s="48"/>
      <c r="H249" s="48"/>
      <c r="I249" s="47"/>
      <c r="J249" s="47"/>
      <c r="K249" s="47"/>
      <c r="L249" s="41"/>
      <c r="M249" s="49"/>
      <c r="N249" s="50"/>
      <c r="O249" s="51"/>
      <c r="P249" s="52"/>
      <c r="Q249" s="53"/>
      <c r="R249" s="134"/>
      <c r="S249" s="54"/>
      <c r="T249" s="83"/>
      <c r="U249" s="127"/>
      <c r="W249" s="24"/>
      <c r="X249" s="24"/>
      <c r="Y249" s="24"/>
      <c r="Z249" s="5"/>
      <c r="AA249" s="5"/>
      <c r="AB249" s="5"/>
      <c r="AC249" s="5"/>
      <c r="AI249" s="7">
        <f t="shared" si="44"/>
        <v>0</v>
      </c>
      <c r="AJ249" s="7">
        <f t="shared" si="45"/>
        <v>0</v>
      </c>
      <c r="AK249" s="7">
        <f t="shared" si="46"/>
        <v>0</v>
      </c>
      <c r="AL249" s="7">
        <f t="shared" si="47"/>
        <v>0</v>
      </c>
      <c r="AM249" s="7">
        <f t="shared" si="48"/>
        <v>0</v>
      </c>
      <c r="AN249" s="7">
        <f t="shared" si="49"/>
        <v>0</v>
      </c>
      <c r="AO249" s="7">
        <f t="shared" si="50"/>
        <v>0</v>
      </c>
      <c r="AP249" s="7">
        <f t="shared" si="51"/>
        <v>0</v>
      </c>
      <c r="AQ249" s="7">
        <f t="shared" si="52"/>
        <v>0</v>
      </c>
      <c r="AR249" s="7">
        <f t="shared" si="53"/>
        <v>0</v>
      </c>
      <c r="AS249" s="7">
        <f t="shared" si="54"/>
        <v>0</v>
      </c>
      <c r="AT249" s="7">
        <f t="shared" si="55"/>
        <v>0</v>
      </c>
      <c r="AU249" s="7">
        <f t="shared" si="56"/>
        <v>0</v>
      </c>
      <c r="AV249" s="7">
        <f t="shared" si="57"/>
        <v>0</v>
      </c>
    </row>
    <row r="250" spans="1:48" s="7" customFormat="1" ht="12.75">
      <c r="A250" s="38"/>
      <c r="B250" s="80"/>
      <c r="C250" s="46"/>
      <c r="D250" s="47"/>
      <c r="E250" s="92"/>
      <c r="F250" s="92"/>
      <c r="G250" s="48"/>
      <c r="H250" s="48"/>
      <c r="I250" s="47"/>
      <c r="J250" s="47"/>
      <c r="K250" s="47"/>
      <c r="L250" s="41"/>
      <c r="M250" s="49"/>
      <c r="N250" s="50"/>
      <c r="O250" s="51"/>
      <c r="P250" s="52"/>
      <c r="Q250" s="53"/>
      <c r="R250" s="134"/>
      <c r="S250" s="54"/>
      <c r="T250" s="83"/>
      <c r="U250" s="127"/>
      <c r="W250" s="24"/>
      <c r="X250" s="24"/>
      <c r="Y250" s="24"/>
      <c r="Z250" s="5"/>
      <c r="AA250" s="5"/>
      <c r="AB250" s="5"/>
      <c r="AC250" s="5"/>
      <c r="AI250" s="7">
        <f t="shared" si="44"/>
        <v>0</v>
      </c>
      <c r="AJ250" s="7">
        <f t="shared" si="45"/>
        <v>0</v>
      </c>
      <c r="AK250" s="7">
        <f t="shared" si="46"/>
        <v>0</v>
      </c>
      <c r="AL250" s="7">
        <f t="shared" si="47"/>
        <v>0</v>
      </c>
      <c r="AM250" s="7">
        <f t="shared" si="48"/>
        <v>0</v>
      </c>
      <c r="AN250" s="7">
        <f t="shared" si="49"/>
        <v>0</v>
      </c>
      <c r="AO250" s="7">
        <f t="shared" si="50"/>
        <v>0</v>
      </c>
      <c r="AP250" s="7">
        <f t="shared" si="51"/>
        <v>0</v>
      </c>
      <c r="AQ250" s="7">
        <f t="shared" si="52"/>
        <v>0</v>
      </c>
      <c r="AR250" s="7">
        <f t="shared" si="53"/>
        <v>0</v>
      </c>
      <c r="AS250" s="7">
        <f t="shared" si="54"/>
        <v>0</v>
      </c>
      <c r="AT250" s="7">
        <f t="shared" si="55"/>
        <v>0</v>
      </c>
      <c r="AU250" s="7">
        <f t="shared" si="56"/>
        <v>0</v>
      </c>
      <c r="AV250" s="7">
        <f t="shared" si="57"/>
        <v>0</v>
      </c>
    </row>
    <row r="251" spans="1:48" s="7" customFormat="1" ht="12.75">
      <c r="A251" s="38"/>
      <c r="B251" s="80"/>
      <c r="C251" s="46"/>
      <c r="D251" s="47"/>
      <c r="E251" s="92"/>
      <c r="F251" s="92"/>
      <c r="G251" s="48"/>
      <c r="H251" s="48"/>
      <c r="I251" s="47"/>
      <c r="J251" s="47"/>
      <c r="K251" s="47"/>
      <c r="L251" s="41"/>
      <c r="M251" s="49"/>
      <c r="N251" s="50"/>
      <c r="O251" s="51"/>
      <c r="P251" s="52"/>
      <c r="Q251" s="53"/>
      <c r="R251" s="134"/>
      <c r="S251" s="54"/>
      <c r="T251" s="83"/>
      <c r="U251" s="127"/>
      <c r="W251" s="24"/>
      <c r="X251" s="24"/>
      <c r="Y251" s="24"/>
      <c r="Z251" s="5"/>
      <c r="AA251" s="5"/>
      <c r="AB251" s="5"/>
      <c r="AC251" s="5"/>
      <c r="AI251" s="7">
        <f t="shared" si="44"/>
        <v>0</v>
      </c>
      <c r="AJ251" s="7">
        <f t="shared" si="45"/>
        <v>0</v>
      </c>
      <c r="AK251" s="7">
        <f t="shared" si="46"/>
        <v>0</v>
      </c>
      <c r="AL251" s="7">
        <f t="shared" si="47"/>
        <v>0</v>
      </c>
      <c r="AM251" s="7">
        <f t="shared" si="48"/>
        <v>0</v>
      </c>
      <c r="AN251" s="7">
        <f t="shared" si="49"/>
        <v>0</v>
      </c>
      <c r="AO251" s="7">
        <f t="shared" si="50"/>
        <v>0</v>
      </c>
      <c r="AP251" s="7">
        <f t="shared" si="51"/>
        <v>0</v>
      </c>
      <c r="AQ251" s="7">
        <f t="shared" si="52"/>
        <v>0</v>
      </c>
      <c r="AR251" s="7">
        <f t="shared" si="53"/>
        <v>0</v>
      </c>
      <c r="AS251" s="7">
        <f t="shared" si="54"/>
        <v>0</v>
      </c>
      <c r="AT251" s="7">
        <f t="shared" si="55"/>
        <v>0</v>
      </c>
      <c r="AU251" s="7">
        <f t="shared" si="56"/>
        <v>0</v>
      </c>
      <c r="AV251" s="7">
        <f t="shared" si="57"/>
        <v>0</v>
      </c>
    </row>
    <row r="252" spans="1:48" s="7" customFormat="1" ht="12.75">
      <c r="A252" s="38"/>
      <c r="B252" s="80"/>
      <c r="C252" s="46"/>
      <c r="D252" s="47"/>
      <c r="E252" s="92"/>
      <c r="F252" s="92"/>
      <c r="G252" s="48"/>
      <c r="H252" s="48"/>
      <c r="I252" s="47"/>
      <c r="J252" s="47"/>
      <c r="K252" s="47"/>
      <c r="L252" s="41"/>
      <c r="M252" s="49"/>
      <c r="N252" s="50"/>
      <c r="O252" s="51"/>
      <c r="P252" s="52"/>
      <c r="Q252" s="53"/>
      <c r="R252" s="134"/>
      <c r="S252" s="54"/>
      <c r="T252" s="83"/>
      <c r="U252" s="127"/>
      <c r="W252" s="24"/>
      <c r="X252" s="24"/>
      <c r="Y252" s="24"/>
      <c r="Z252" s="5"/>
      <c r="AA252" s="5"/>
      <c r="AB252" s="5"/>
      <c r="AC252" s="5"/>
      <c r="AI252" s="7">
        <f t="shared" si="44"/>
        <v>0</v>
      </c>
      <c r="AJ252" s="7">
        <f t="shared" si="45"/>
        <v>0</v>
      </c>
      <c r="AK252" s="7">
        <f t="shared" si="46"/>
        <v>0</v>
      </c>
      <c r="AL252" s="7">
        <f t="shared" si="47"/>
        <v>0</v>
      </c>
      <c r="AM252" s="7">
        <f t="shared" si="48"/>
        <v>0</v>
      </c>
      <c r="AN252" s="7">
        <f t="shared" si="49"/>
        <v>0</v>
      </c>
      <c r="AO252" s="7">
        <f t="shared" si="50"/>
        <v>0</v>
      </c>
      <c r="AP252" s="7">
        <f t="shared" si="51"/>
        <v>0</v>
      </c>
      <c r="AQ252" s="7">
        <f t="shared" si="52"/>
        <v>0</v>
      </c>
      <c r="AR252" s="7">
        <f t="shared" si="53"/>
        <v>0</v>
      </c>
      <c r="AS252" s="7">
        <f t="shared" si="54"/>
        <v>0</v>
      </c>
      <c r="AT252" s="7">
        <f t="shared" si="55"/>
        <v>0</v>
      </c>
      <c r="AU252" s="7">
        <f t="shared" si="56"/>
        <v>0</v>
      </c>
      <c r="AV252" s="7">
        <f t="shared" si="57"/>
        <v>0</v>
      </c>
    </row>
    <row r="253" spans="1:48" s="7" customFormat="1" ht="12.75">
      <c r="A253" s="38"/>
      <c r="B253" s="80"/>
      <c r="C253" s="46"/>
      <c r="D253" s="47"/>
      <c r="E253" s="92"/>
      <c r="F253" s="92"/>
      <c r="G253" s="48"/>
      <c r="H253" s="48"/>
      <c r="I253" s="47"/>
      <c r="J253" s="47"/>
      <c r="K253" s="47"/>
      <c r="L253" s="41"/>
      <c r="M253" s="49"/>
      <c r="N253" s="50"/>
      <c r="O253" s="51"/>
      <c r="P253" s="52"/>
      <c r="Q253" s="53"/>
      <c r="R253" s="134"/>
      <c r="S253" s="54"/>
      <c r="T253" s="83"/>
      <c r="U253" s="127"/>
      <c r="W253" s="24"/>
      <c r="X253" s="24"/>
      <c r="Y253" s="24"/>
      <c r="Z253" s="5"/>
      <c r="AA253" s="5"/>
      <c r="AB253" s="5"/>
      <c r="AC253" s="5"/>
      <c r="AI253" s="7">
        <f t="shared" si="44"/>
        <v>0</v>
      </c>
      <c r="AJ253" s="7">
        <f t="shared" si="45"/>
        <v>0</v>
      </c>
      <c r="AK253" s="7">
        <f t="shared" si="46"/>
        <v>0</v>
      </c>
      <c r="AL253" s="7">
        <f t="shared" si="47"/>
        <v>0</v>
      </c>
      <c r="AM253" s="7">
        <f t="shared" si="48"/>
        <v>0</v>
      </c>
      <c r="AN253" s="7">
        <f t="shared" si="49"/>
        <v>0</v>
      </c>
      <c r="AO253" s="7">
        <f t="shared" si="50"/>
        <v>0</v>
      </c>
      <c r="AP253" s="7">
        <f t="shared" si="51"/>
        <v>0</v>
      </c>
      <c r="AQ253" s="7">
        <f t="shared" si="52"/>
        <v>0</v>
      </c>
      <c r="AR253" s="7">
        <f t="shared" si="53"/>
        <v>0</v>
      </c>
      <c r="AS253" s="7">
        <f t="shared" si="54"/>
        <v>0</v>
      </c>
      <c r="AT253" s="7">
        <f t="shared" si="55"/>
        <v>0</v>
      </c>
      <c r="AU253" s="7">
        <f t="shared" si="56"/>
        <v>0</v>
      </c>
      <c r="AV253" s="7">
        <f t="shared" si="57"/>
        <v>0</v>
      </c>
    </row>
    <row r="254" spans="1:48" s="7" customFormat="1" ht="12.75">
      <c r="A254" s="38"/>
      <c r="B254" s="80"/>
      <c r="C254" s="46"/>
      <c r="D254" s="47"/>
      <c r="E254" s="92"/>
      <c r="F254" s="92"/>
      <c r="G254" s="48"/>
      <c r="H254" s="48"/>
      <c r="I254" s="47"/>
      <c r="J254" s="47"/>
      <c r="K254" s="47"/>
      <c r="L254" s="41"/>
      <c r="M254" s="49"/>
      <c r="N254" s="50"/>
      <c r="O254" s="51"/>
      <c r="P254" s="52"/>
      <c r="Q254" s="53"/>
      <c r="R254" s="134"/>
      <c r="S254" s="54"/>
      <c r="T254" s="83"/>
      <c r="U254" s="127"/>
      <c r="W254" s="24"/>
      <c r="X254" s="24"/>
      <c r="Y254" s="24"/>
      <c r="Z254" s="5"/>
      <c r="AA254" s="5"/>
      <c r="AB254" s="5"/>
      <c r="AC254" s="5"/>
      <c r="AI254" s="7">
        <f t="shared" si="44"/>
        <v>0</v>
      </c>
      <c r="AJ254" s="7">
        <f t="shared" si="45"/>
        <v>0</v>
      </c>
      <c r="AK254" s="7">
        <f t="shared" si="46"/>
        <v>0</v>
      </c>
      <c r="AL254" s="7">
        <f t="shared" si="47"/>
        <v>0</v>
      </c>
      <c r="AM254" s="7">
        <f t="shared" si="48"/>
        <v>0</v>
      </c>
      <c r="AN254" s="7">
        <f t="shared" si="49"/>
        <v>0</v>
      </c>
      <c r="AO254" s="7">
        <f t="shared" si="50"/>
        <v>0</v>
      </c>
      <c r="AP254" s="7">
        <f t="shared" si="51"/>
        <v>0</v>
      </c>
      <c r="AQ254" s="7">
        <f t="shared" si="52"/>
        <v>0</v>
      </c>
      <c r="AR254" s="7">
        <f t="shared" si="53"/>
        <v>0</v>
      </c>
      <c r="AS254" s="7">
        <f t="shared" si="54"/>
        <v>0</v>
      </c>
      <c r="AT254" s="7">
        <f t="shared" si="55"/>
        <v>0</v>
      </c>
      <c r="AU254" s="7">
        <f t="shared" si="56"/>
        <v>0</v>
      </c>
      <c r="AV254" s="7">
        <f t="shared" si="57"/>
        <v>0</v>
      </c>
    </row>
    <row r="255" spans="1:48" s="7" customFormat="1" ht="12.75">
      <c r="A255" s="38"/>
      <c r="B255" s="80"/>
      <c r="C255" s="46"/>
      <c r="D255" s="47"/>
      <c r="E255" s="92"/>
      <c r="F255" s="92"/>
      <c r="G255" s="48"/>
      <c r="H255" s="48"/>
      <c r="I255" s="47"/>
      <c r="J255" s="47"/>
      <c r="K255" s="47"/>
      <c r="L255" s="41"/>
      <c r="M255" s="49"/>
      <c r="N255" s="50"/>
      <c r="O255" s="51"/>
      <c r="P255" s="52"/>
      <c r="Q255" s="53"/>
      <c r="R255" s="134"/>
      <c r="S255" s="54"/>
      <c r="T255" s="83"/>
      <c r="U255" s="127"/>
      <c r="W255" s="24"/>
      <c r="X255" s="24"/>
      <c r="Y255" s="24"/>
      <c r="Z255" s="5"/>
      <c r="AA255" s="5"/>
      <c r="AB255" s="5"/>
      <c r="AC255" s="5"/>
      <c r="AI255" s="7">
        <f t="shared" si="44"/>
        <v>0</v>
      </c>
      <c r="AJ255" s="7">
        <f t="shared" si="45"/>
        <v>0</v>
      </c>
      <c r="AK255" s="7">
        <f t="shared" si="46"/>
        <v>0</v>
      </c>
      <c r="AL255" s="7">
        <f t="shared" si="47"/>
        <v>0</v>
      </c>
      <c r="AM255" s="7">
        <f t="shared" si="48"/>
        <v>0</v>
      </c>
      <c r="AN255" s="7">
        <f t="shared" si="49"/>
        <v>0</v>
      </c>
      <c r="AO255" s="7">
        <f t="shared" si="50"/>
        <v>0</v>
      </c>
      <c r="AP255" s="7">
        <f t="shared" si="51"/>
        <v>0</v>
      </c>
      <c r="AQ255" s="7">
        <f t="shared" si="52"/>
        <v>0</v>
      </c>
      <c r="AR255" s="7">
        <f t="shared" si="53"/>
        <v>0</v>
      </c>
      <c r="AS255" s="7">
        <f t="shared" si="54"/>
        <v>0</v>
      </c>
      <c r="AT255" s="7">
        <f t="shared" si="55"/>
        <v>0</v>
      </c>
      <c r="AU255" s="7">
        <f t="shared" si="56"/>
        <v>0</v>
      </c>
      <c r="AV255" s="7">
        <f t="shared" si="57"/>
        <v>0</v>
      </c>
    </row>
    <row r="256" spans="1:48" s="7" customFormat="1" ht="12.75">
      <c r="A256" s="38"/>
      <c r="B256" s="80"/>
      <c r="C256" s="46"/>
      <c r="D256" s="47"/>
      <c r="E256" s="92"/>
      <c r="F256" s="92"/>
      <c r="G256" s="48"/>
      <c r="H256" s="48"/>
      <c r="I256" s="47"/>
      <c r="J256" s="47"/>
      <c r="K256" s="47"/>
      <c r="L256" s="41"/>
      <c r="M256" s="49"/>
      <c r="N256" s="50"/>
      <c r="O256" s="51"/>
      <c r="P256" s="52"/>
      <c r="Q256" s="53"/>
      <c r="R256" s="134"/>
      <c r="S256" s="54"/>
      <c r="T256" s="83"/>
      <c r="U256" s="127"/>
      <c r="W256" s="24"/>
      <c r="X256" s="24"/>
      <c r="Y256" s="24"/>
      <c r="Z256" s="5"/>
      <c r="AA256" s="5"/>
      <c r="AB256" s="5"/>
      <c r="AC256" s="5"/>
      <c r="AI256" s="7">
        <f t="shared" si="44"/>
        <v>0</v>
      </c>
      <c r="AJ256" s="7">
        <f t="shared" si="45"/>
        <v>0</v>
      </c>
      <c r="AK256" s="7">
        <f t="shared" si="46"/>
        <v>0</v>
      </c>
      <c r="AL256" s="7">
        <f t="shared" si="47"/>
        <v>0</v>
      </c>
      <c r="AM256" s="7">
        <f t="shared" si="48"/>
        <v>0</v>
      </c>
      <c r="AN256" s="7">
        <f t="shared" si="49"/>
        <v>0</v>
      </c>
      <c r="AO256" s="7">
        <f t="shared" si="50"/>
        <v>0</v>
      </c>
      <c r="AP256" s="7">
        <f t="shared" si="51"/>
        <v>0</v>
      </c>
      <c r="AQ256" s="7">
        <f t="shared" si="52"/>
        <v>0</v>
      </c>
      <c r="AR256" s="7">
        <f t="shared" si="53"/>
        <v>0</v>
      </c>
      <c r="AS256" s="7">
        <f t="shared" si="54"/>
        <v>0</v>
      </c>
      <c r="AT256" s="7">
        <f t="shared" si="55"/>
        <v>0</v>
      </c>
      <c r="AU256" s="7">
        <f t="shared" si="56"/>
        <v>0</v>
      </c>
      <c r="AV256" s="7">
        <f t="shared" si="57"/>
        <v>0</v>
      </c>
    </row>
    <row r="257" spans="1:48" s="7" customFormat="1" ht="12.75">
      <c r="A257" s="38"/>
      <c r="B257" s="80"/>
      <c r="C257" s="46"/>
      <c r="D257" s="47"/>
      <c r="E257" s="92"/>
      <c r="F257" s="92"/>
      <c r="G257" s="48"/>
      <c r="H257" s="48"/>
      <c r="I257" s="47"/>
      <c r="J257" s="47"/>
      <c r="K257" s="47"/>
      <c r="L257" s="41"/>
      <c r="M257" s="49"/>
      <c r="N257" s="50"/>
      <c r="O257" s="51"/>
      <c r="P257" s="52"/>
      <c r="Q257" s="53"/>
      <c r="R257" s="134"/>
      <c r="S257" s="54"/>
      <c r="T257" s="83"/>
      <c r="U257" s="127"/>
      <c r="W257" s="24"/>
      <c r="X257" s="24"/>
      <c r="Y257" s="24"/>
      <c r="Z257" s="5"/>
      <c r="AA257" s="5"/>
      <c r="AB257" s="5"/>
      <c r="AC257" s="5"/>
      <c r="AI257" s="7">
        <f t="shared" si="44"/>
        <v>0</v>
      </c>
      <c r="AJ257" s="7">
        <f t="shared" si="45"/>
        <v>0</v>
      </c>
      <c r="AK257" s="7">
        <f t="shared" si="46"/>
        <v>0</v>
      </c>
      <c r="AL257" s="7">
        <f t="shared" si="47"/>
        <v>0</v>
      </c>
      <c r="AM257" s="7">
        <f t="shared" si="48"/>
        <v>0</v>
      </c>
      <c r="AN257" s="7">
        <f t="shared" si="49"/>
        <v>0</v>
      </c>
      <c r="AO257" s="7">
        <f t="shared" si="50"/>
        <v>0</v>
      </c>
      <c r="AP257" s="7">
        <f t="shared" si="51"/>
        <v>0</v>
      </c>
      <c r="AQ257" s="7">
        <f t="shared" si="52"/>
        <v>0</v>
      </c>
      <c r="AR257" s="7">
        <f t="shared" si="53"/>
        <v>0</v>
      </c>
      <c r="AS257" s="7">
        <f t="shared" si="54"/>
        <v>0</v>
      </c>
      <c r="AT257" s="7">
        <f t="shared" si="55"/>
        <v>0</v>
      </c>
      <c r="AU257" s="7">
        <f t="shared" si="56"/>
        <v>0</v>
      </c>
      <c r="AV257" s="7">
        <f t="shared" si="57"/>
        <v>0</v>
      </c>
    </row>
    <row r="258" spans="1:48" s="7" customFormat="1" ht="12.75">
      <c r="A258" s="38"/>
      <c r="B258" s="80"/>
      <c r="C258" s="46"/>
      <c r="D258" s="47"/>
      <c r="E258" s="92"/>
      <c r="F258" s="92"/>
      <c r="G258" s="48"/>
      <c r="H258" s="48"/>
      <c r="I258" s="47"/>
      <c r="J258" s="47"/>
      <c r="K258" s="47"/>
      <c r="L258" s="41"/>
      <c r="M258" s="49"/>
      <c r="N258" s="50"/>
      <c r="O258" s="51"/>
      <c r="P258" s="52"/>
      <c r="Q258" s="53"/>
      <c r="R258" s="134"/>
      <c r="S258" s="54"/>
      <c r="T258" s="83"/>
      <c r="U258" s="127"/>
      <c r="W258" s="24"/>
      <c r="X258" s="24"/>
      <c r="Y258" s="24"/>
      <c r="Z258" s="5"/>
      <c r="AA258" s="5"/>
      <c r="AB258" s="5"/>
      <c r="AC258" s="5"/>
      <c r="AI258" s="7">
        <f t="shared" si="44"/>
        <v>0</v>
      </c>
      <c r="AJ258" s="7">
        <f t="shared" si="45"/>
        <v>0</v>
      </c>
      <c r="AK258" s="7">
        <f t="shared" si="46"/>
        <v>0</v>
      </c>
      <c r="AL258" s="7">
        <f t="shared" si="47"/>
        <v>0</v>
      </c>
      <c r="AM258" s="7">
        <f t="shared" si="48"/>
        <v>0</v>
      </c>
      <c r="AN258" s="7">
        <f t="shared" si="49"/>
        <v>0</v>
      </c>
      <c r="AO258" s="7">
        <f t="shared" si="50"/>
        <v>0</v>
      </c>
      <c r="AP258" s="7">
        <f t="shared" si="51"/>
        <v>0</v>
      </c>
      <c r="AQ258" s="7">
        <f t="shared" si="52"/>
        <v>0</v>
      </c>
      <c r="AR258" s="7">
        <f t="shared" si="53"/>
        <v>0</v>
      </c>
      <c r="AS258" s="7">
        <f t="shared" si="54"/>
        <v>0</v>
      </c>
      <c r="AT258" s="7">
        <f t="shared" si="55"/>
        <v>0</v>
      </c>
      <c r="AU258" s="7">
        <f t="shared" si="56"/>
        <v>0</v>
      </c>
      <c r="AV258" s="7">
        <f t="shared" si="57"/>
        <v>0</v>
      </c>
    </row>
    <row r="259" spans="1:48" s="7" customFormat="1" ht="12.75">
      <c r="A259" s="38"/>
      <c r="B259" s="80"/>
      <c r="C259" s="46"/>
      <c r="D259" s="47"/>
      <c r="E259" s="92"/>
      <c r="F259" s="92"/>
      <c r="G259" s="48"/>
      <c r="H259" s="48"/>
      <c r="I259" s="47"/>
      <c r="J259" s="47"/>
      <c r="K259" s="47"/>
      <c r="L259" s="41"/>
      <c r="M259" s="49"/>
      <c r="N259" s="50"/>
      <c r="O259" s="51"/>
      <c r="P259" s="52"/>
      <c r="Q259" s="53"/>
      <c r="R259" s="134"/>
      <c r="S259" s="54"/>
      <c r="T259" s="83"/>
      <c r="U259" s="127"/>
      <c r="W259" s="24"/>
      <c r="X259" s="24"/>
      <c r="Y259" s="24"/>
      <c r="Z259" s="5"/>
      <c r="AA259" s="5"/>
      <c r="AB259" s="5"/>
      <c r="AC259" s="5"/>
      <c r="AI259" s="7">
        <f t="shared" si="44"/>
        <v>0</v>
      </c>
      <c r="AJ259" s="7">
        <f t="shared" si="45"/>
        <v>0</v>
      </c>
      <c r="AK259" s="7">
        <f t="shared" si="46"/>
        <v>0</v>
      </c>
      <c r="AL259" s="7">
        <f t="shared" si="47"/>
        <v>0</v>
      </c>
      <c r="AM259" s="7">
        <f t="shared" si="48"/>
        <v>0</v>
      </c>
      <c r="AN259" s="7">
        <f t="shared" si="49"/>
        <v>0</v>
      </c>
      <c r="AO259" s="7">
        <f t="shared" si="50"/>
        <v>0</v>
      </c>
      <c r="AP259" s="7">
        <f t="shared" si="51"/>
        <v>0</v>
      </c>
      <c r="AQ259" s="7">
        <f t="shared" si="52"/>
        <v>0</v>
      </c>
      <c r="AR259" s="7">
        <f t="shared" si="53"/>
        <v>0</v>
      </c>
      <c r="AS259" s="7">
        <f t="shared" si="54"/>
        <v>0</v>
      </c>
      <c r="AT259" s="7">
        <f t="shared" si="55"/>
        <v>0</v>
      </c>
      <c r="AU259" s="7">
        <f t="shared" si="56"/>
        <v>0</v>
      </c>
      <c r="AV259" s="7">
        <f t="shared" si="57"/>
        <v>0</v>
      </c>
    </row>
    <row r="260" spans="1:48" s="7" customFormat="1" ht="12.75">
      <c r="A260" s="38"/>
      <c r="B260" s="80"/>
      <c r="C260" s="46"/>
      <c r="D260" s="47"/>
      <c r="E260" s="92"/>
      <c r="F260" s="92"/>
      <c r="G260" s="48"/>
      <c r="H260" s="48"/>
      <c r="I260" s="47"/>
      <c r="J260" s="47"/>
      <c r="K260" s="47"/>
      <c r="L260" s="41"/>
      <c r="M260" s="49"/>
      <c r="N260" s="50"/>
      <c r="O260" s="51"/>
      <c r="P260" s="52"/>
      <c r="Q260" s="53"/>
      <c r="R260" s="134"/>
      <c r="S260" s="54"/>
      <c r="T260" s="83"/>
      <c r="U260" s="127"/>
      <c r="W260" s="24"/>
      <c r="X260" s="24"/>
      <c r="Y260" s="24"/>
      <c r="Z260" s="5"/>
      <c r="AA260" s="5"/>
      <c r="AB260" s="5"/>
      <c r="AC260" s="5"/>
      <c r="AI260" s="7">
        <f t="shared" si="44"/>
        <v>0</v>
      </c>
      <c r="AJ260" s="7">
        <f t="shared" si="45"/>
        <v>0</v>
      </c>
      <c r="AK260" s="7">
        <f t="shared" si="46"/>
        <v>0</v>
      </c>
      <c r="AL260" s="7">
        <f t="shared" si="47"/>
        <v>0</v>
      </c>
      <c r="AM260" s="7">
        <f t="shared" si="48"/>
        <v>0</v>
      </c>
      <c r="AN260" s="7">
        <f t="shared" si="49"/>
        <v>0</v>
      </c>
      <c r="AO260" s="7">
        <f t="shared" si="50"/>
        <v>0</v>
      </c>
      <c r="AP260" s="7">
        <f t="shared" si="51"/>
        <v>0</v>
      </c>
      <c r="AQ260" s="7">
        <f t="shared" si="52"/>
        <v>0</v>
      </c>
      <c r="AR260" s="7">
        <f t="shared" si="53"/>
        <v>0</v>
      </c>
      <c r="AS260" s="7">
        <f t="shared" si="54"/>
        <v>0</v>
      </c>
      <c r="AT260" s="7">
        <f t="shared" si="55"/>
        <v>0</v>
      </c>
      <c r="AU260" s="7">
        <f t="shared" si="56"/>
        <v>0</v>
      </c>
      <c r="AV260" s="7">
        <f t="shared" si="57"/>
        <v>0</v>
      </c>
    </row>
    <row r="261" spans="1:48" s="7" customFormat="1" ht="12.75">
      <c r="A261" s="38"/>
      <c r="B261" s="80"/>
      <c r="C261" s="46"/>
      <c r="D261" s="47"/>
      <c r="E261" s="92"/>
      <c r="F261" s="92"/>
      <c r="G261" s="48"/>
      <c r="H261" s="48"/>
      <c r="I261" s="47"/>
      <c r="J261" s="47"/>
      <c r="K261" s="47"/>
      <c r="L261" s="41"/>
      <c r="M261" s="49"/>
      <c r="N261" s="50"/>
      <c r="O261" s="51"/>
      <c r="P261" s="52"/>
      <c r="Q261" s="53"/>
      <c r="R261" s="134"/>
      <c r="S261" s="54"/>
      <c r="T261" s="83"/>
      <c r="U261" s="127"/>
      <c r="W261" s="24"/>
      <c r="X261" s="24"/>
      <c r="Y261" s="24"/>
      <c r="Z261" s="5"/>
      <c r="AA261" s="5"/>
      <c r="AB261" s="5"/>
      <c r="AC261" s="5"/>
      <c r="AI261" s="7">
        <f t="shared" si="44"/>
        <v>0</v>
      </c>
      <c r="AJ261" s="7">
        <f t="shared" si="45"/>
        <v>0</v>
      </c>
      <c r="AK261" s="7">
        <f t="shared" si="46"/>
        <v>0</v>
      </c>
      <c r="AL261" s="7">
        <f t="shared" si="47"/>
        <v>0</v>
      </c>
      <c r="AM261" s="7">
        <f t="shared" si="48"/>
        <v>0</v>
      </c>
      <c r="AN261" s="7">
        <f t="shared" si="49"/>
        <v>0</v>
      </c>
      <c r="AO261" s="7">
        <f t="shared" si="50"/>
        <v>0</v>
      </c>
      <c r="AP261" s="7">
        <f t="shared" si="51"/>
        <v>0</v>
      </c>
      <c r="AQ261" s="7">
        <f t="shared" si="52"/>
        <v>0</v>
      </c>
      <c r="AR261" s="7">
        <f t="shared" si="53"/>
        <v>0</v>
      </c>
      <c r="AS261" s="7">
        <f t="shared" si="54"/>
        <v>0</v>
      </c>
      <c r="AT261" s="7">
        <f t="shared" si="55"/>
        <v>0</v>
      </c>
      <c r="AU261" s="7">
        <f t="shared" si="56"/>
        <v>0</v>
      </c>
      <c r="AV261" s="7">
        <f t="shared" si="57"/>
        <v>0</v>
      </c>
    </row>
    <row r="262" spans="1:48" s="7" customFormat="1" ht="12.75">
      <c r="A262" s="38"/>
      <c r="B262" s="80"/>
      <c r="C262" s="46"/>
      <c r="D262" s="47"/>
      <c r="E262" s="92"/>
      <c r="F262" s="92"/>
      <c r="G262" s="48"/>
      <c r="H262" s="48"/>
      <c r="I262" s="47"/>
      <c r="J262" s="47"/>
      <c r="K262" s="47"/>
      <c r="L262" s="41"/>
      <c r="M262" s="49"/>
      <c r="N262" s="50"/>
      <c r="O262" s="51"/>
      <c r="P262" s="52"/>
      <c r="Q262" s="53"/>
      <c r="R262" s="134"/>
      <c r="S262" s="54"/>
      <c r="T262" s="83"/>
      <c r="U262" s="127"/>
      <c r="W262" s="24"/>
      <c r="X262" s="24"/>
      <c r="Y262" s="24"/>
      <c r="Z262" s="5"/>
      <c r="AA262" s="5"/>
      <c r="AB262" s="5"/>
      <c r="AC262" s="5"/>
      <c r="AI262" s="7">
        <f t="shared" si="44"/>
        <v>0</v>
      </c>
      <c r="AJ262" s="7">
        <f t="shared" si="45"/>
        <v>0</v>
      </c>
      <c r="AK262" s="7">
        <f t="shared" si="46"/>
        <v>0</v>
      </c>
      <c r="AL262" s="7">
        <f t="shared" si="47"/>
        <v>0</v>
      </c>
      <c r="AM262" s="7">
        <f t="shared" si="48"/>
        <v>0</v>
      </c>
      <c r="AN262" s="7">
        <f t="shared" si="49"/>
        <v>0</v>
      </c>
      <c r="AO262" s="7">
        <f t="shared" si="50"/>
        <v>0</v>
      </c>
      <c r="AP262" s="7">
        <f t="shared" si="51"/>
        <v>0</v>
      </c>
      <c r="AQ262" s="7">
        <f t="shared" si="52"/>
        <v>0</v>
      </c>
      <c r="AR262" s="7">
        <f t="shared" si="53"/>
        <v>0</v>
      </c>
      <c r="AS262" s="7">
        <f t="shared" si="54"/>
        <v>0</v>
      </c>
      <c r="AT262" s="7">
        <f t="shared" si="55"/>
        <v>0</v>
      </c>
      <c r="AU262" s="7">
        <f t="shared" si="56"/>
        <v>0</v>
      </c>
      <c r="AV262" s="7">
        <f t="shared" si="57"/>
        <v>0</v>
      </c>
    </row>
    <row r="263" spans="1:48" s="7" customFormat="1" ht="12.75">
      <c r="A263" s="38"/>
      <c r="B263" s="80"/>
      <c r="C263" s="46"/>
      <c r="D263" s="47"/>
      <c r="E263" s="92"/>
      <c r="F263" s="92"/>
      <c r="G263" s="48"/>
      <c r="H263" s="48"/>
      <c r="I263" s="47"/>
      <c r="J263" s="47"/>
      <c r="K263" s="47"/>
      <c r="L263" s="41"/>
      <c r="M263" s="49"/>
      <c r="N263" s="50"/>
      <c r="O263" s="51"/>
      <c r="P263" s="52"/>
      <c r="Q263" s="53"/>
      <c r="R263" s="134"/>
      <c r="S263" s="54"/>
      <c r="T263" s="83"/>
      <c r="U263" s="127"/>
      <c r="W263" s="24"/>
      <c r="X263" s="24"/>
      <c r="Y263" s="24"/>
      <c r="Z263" s="5"/>
      <c r="AA263" s="5"/>
      <c r="AB263" s="5"/>
      <c r="AC263" s="5"/>
      <c r="AI263" s="7">
        <f t="shared" si="44"/>
        <v>0</v>
      </c>
      <c r="AJ263" s="7">
        <f t="shared" si="45"/>
        <v>0</v>
      </c>
      <c r="AK263" s="7">
        <f t="shared" si="46"/>
        <v>0</v>
      </c>
      <c r="AL263" s="7">
        <f t="shared" si="47"/>
        <v>0</v>
      </c>
      <c r="AM263" s="7">
        <f t="shared" si="48"/>
        <v>0</v>
      </c>
      <c r="AN263" s="7">
        <f t="shared" si="49"/>
        <v>0</v>
      </c>
      <c r="AO263" s="7">
        <f t="shared" si="50"/>
        <v>0</v>
      </c>
      <c r="AP263" s="7">
        <f t="shared" si="51"/>
        <v>0</v>
      </c>
      <c r="AQ263" s="7">
        <f t="shared" si="52"/>
        <v>0</v>
      </c>
      <c r="AR263" s="7">
        <f t="shared" si="53"/>
        <v>0</v>
      </c>
      <c r="AS263" s="7">
        <f t="shared" si="54"/>
        <v>0</v>
      </c>
      <c r="AT263" s="7">
        <f t="shared" si="55"/>
        <v>0</v>
      </c>
      <c r="AU263" s="7">
        <f t="shared" si="56"/>
        <v>0</v>
      </c>
      <c r="AV263" s="7">
        <f t="shared" si="57"/>
        <v>0</v>
      </c>
    </row>
    <row r="264" spans="1:48" s="7" customFormat="1" ht="12.75">
      <c r="A264" s="38"/>
      <c r="B264" s="80"/>
      <c r="C264" s="46"/>
      <c r="D264" s="47"/>
      <c r="E264" s="92"/>
      <c r="F264" s="92"/>
      <c r="G264" s="48"/>
      <c r="H264" s="48"/>
      <c r="I264" s="47"/>
      <c r="J264" s="47"/>
      <c r="K264" s="47"/>
      <c r="L264" s="41"/>
      <c r="M264" s="49"/>
      <c r="N264" s="50"/>
      <c r="O264" s="51"/>
      <c r="P264" s="52"/>
      <c r="Q264" s="53"/>
      <c r="R264" s="134"/>
      <c r="S264" s="54"/>
      <c r="T264" s="83"/>
      <c r="U264" s="127"/>
      <c r="W264" s="24"/>
      <c r="X264" s="24"/>
      <c r="Y264" s="24"/>
      <c r="Z264" s="5"/>
      <c r="AA264" s="5"/>
      <c r="AB264" s="5"/>
      <c r="AC264" s="5"/>
      <c r="AI264" s="7">
        <f t="shared" si="44"/>
        <v>0</v>
      </c>
      <c r="AJ264" s="7">
        <f t="shared" si="45"/>
        <v>0</v>
      </c>
      <c r="AK264" s="7">
        <f t="shared" si="46"/>
        <v>0</v>
      </c>
      <c r="AL264" s="7">
        <f t="shared" si="47"/>
        <v>0</v>
      </c>
      <c r="AM264" s="7">
        <f t="shared" si="48"/>
        <v>0</v>
      </c>
      <c r="AN264" s="7">
        <f t="shared" si="49"/>
        <v>0</v>
      </c>
      <c r="AO264" s="7">
        <f t="shared" si="50"/>
        <v>0</v>
      </c>
      <c r="AP264" s="7">
        <f t="shared" si="51"/>
        <v>0</v>
      </c>
      <c r="AQ264" s="7">
        <f t="shared" si="52"/>
        <v>0</v>
      </c>
      <c r="AR264" s="7">
        <f t="shared" si="53"/>
        <v>0</v>
      </c>
      <c r="AS264" s="7">
        <f t="shared" si="54"/>
        <v>0</v>
      </c>
      <c r="AT264" s="7">
        <f t="shared" si="55"/>
        <v>0</v>
      </c>
      <c r="AU264" s="7">
        <f t="shared" si="56"/>
        <v>0</v>
      </c>
      <c r="AV264" s="7">
        <f t="shared" si="57"/>
        <v>0</v>
      </c>
    </row>
    <row r="265" spans="1:48" s="7" customFormat="1" ht="12.75">
      <c r="A265" s="38"/>
      <c r="B265" s="80"/>
      <c r="C265" s="46"/>
      <c r="D265" s="47"/>
      <c r="E265" s="92"/>
      <c r="F265" s="92"/>
      <c r="G265" s="48"/>
      <c r="H265" s="48"/>
      <c r="I265" s="47"/>
      <c r="J265" s="47"/>
      <c r="K265" s="47"/>
      <c r="L265" s="41"/>
      <c r="M265" s="49"/>
      <c r="N265" s="50"/>
      <c r="O265" s="51"/>
      <c r="P265" s="52"/>
      <c r="Q265" s="53"/>
      <c r="R265" s="134"/>
      <c r="S265" s="54"/>
      <c r="T265" s="83"/>
      <c r="U265" s="127"/>
      <c r="W265" s="24"/>
      <c r="X265" s="24"/>
      <c r="Y265" s="24"/>
      <c r="Z265" s="5"/>
      <c r="AA265" s="5"/>
      <c r="AB265" s="5"/>
      <c r="AC265" s="5"/>
      <c r="AI265" s="7">
        <f t="shared" si="44"/>
        <v>0</v>
      </c>
      <c r="AJ265" s="7">
        <f t="shared" si="45"/>
        <v>0</v>
      </c>
      <c r="AK265" s="7">
        <f t="shared" si="46"/>
        <v>0</v>
      </c>
      <c r="AL265" s="7">
        <f t="shared" si="47"/>
        <v>0</v>
      </c>
      <c r="AM265" s="7">
        <f t="shared" si="48"/>
        <v>0</v>
      </c>
      <c r="AN265" s="7">
        <f t="shared" si="49"/>
        <v>0</v>
      </c>
      <c r="AO265" s="7">
        <f t="shared" si="50"/>
        <v>0</v>
      </c>
      <c r="AP265" s="7">
        <f t="shared" si="51"/>
        <v>0</v>
      </c>
      <c r="AQ265" s="7">
        <f t="shared" si="52"/>
        <v>0</v>
      </c>
      <c r="AR265" s="7">
        <f t="shared" si="53"/>
        <v>0</v>
      </c>
      <c r="AS265" s="7">
        <f t="shared" si="54"/>
        <v>0</v>
      </c>
      <c r="AT265" s="7">
        <f t="shared" si="55"/>
        <v>0</v>
      </c>
      <c r="AU265" s="7">
        <f t="shared" si="56"/>
        <v>0</v>
      </c>
      <c r="AV265" s="7">
        <f t="shared" si="57"/>
        <v>0</v>
      </c>
    </row>
    <row r="266" spans="1:48" s="7" customFormat="1" ht="12.75">
      <c r="A266" s="38"/>
      <c r="B266" s="80"/>
      <c r="C266" s="46"/>
      <c r="D266" s="47"/>
      <c r="E266" s="92"/>
      <c r="F266" s="92"/>
      <c r="G266" s="48"/>
      <c r="H266" s="48"/>
      <c r="I266" s="47"/>
      <c r="J266" s="47"/>
      <c r="K266" s="47"/>
      <c r="L266" s="41"/>
      <c r="M266" s="49"/>
      <c r="N266" s="50"/>
      <c r="O266" s="51"/>
      <c r="P266" s="52"/>
      <c r="Q266" s="53"/>
      <c r="R266" s="134"/>
      <c r="S266" s="54"/>
      <c r="T266" s="83"/>
      <c r="U266" s="127"/>
      <c r="W266" s="24"/>
      <c r="X266" s="24"/>
      <c r="Y266" s="24"/>
      <c r="Z266" s="5"/>
      <c r="AA266" s="5"/>
      <c r="AB266" s="5"/>
      <c r="AC266" s="5"/>
      <c r="AI266" s="7">
        <f t="shared" si="44"/>
        <v>0</v>
      </c>
      <c r="AJ266" s="7">
        <f t="shared" si="45"/>
        <v>0</v>
      </c>
      <c r="AK266" s="7">
        <f t="shared" si="46"/>
        <v>0</v>
      </c>
      <c r="AL266" s="7">
        <f t="shared" si="47"/>
        <v>0</v>
      </c>
      <c r="AM266" s="7">
        <f t="shared" si="48"/>
        <v>0</v>
      </c>
      <c r="AN266" s="7">
        <f t="shared" si="49"/>
        <v>0</v>
      </c>
      <c r="AO266" s="7">
        <f t="shared" si="50"/>
        <v>0</v>
      </c>
      <c r="AP266" s="7">
        <f t="shared" si="51"/>
        <v>0</v>
      </c>
      <c r="AQ266" s="7">
        <f t="shared" si="52"/>
        <v>0</v>
      </c>
      <c r="AR266" s="7">
        <f t="shared" si="53"/>
        <v>0</v>
      </c>
      <c r="AS266" s="7">
        <f t="shared" si="54"/>
        <v>0</v>
      </c>
      <c r="AT266" s="7">
        <f t="shared" si="55"/>
        <v>0</v>
      </c>
      <c r="AU266" s="7">
        <f t="shared" si="56"/>
        <v>0</v>
      </c>
      <c r="AV266" s="7">
        <f t="shared" si="57"/>
        <v>0</v>
      </c>
    </row>
    <row r="267" spans="1:48" s="7" customFormat="1" ht="12.75">
      <c r="A267" s="38"/>
      <c r="B267" s="80"/>
      <c r="C267" s="46"/>
      <c r="D267" s="47"/>
      <c r="E267" s="92"/>
      <c r="F267" s="92"/>
      <c r="G267" s="48"/>
      <c r="H267" s="48"/>
      <c r="I267" s="47"/>
      <c r="J267" s="47"/>
      <c r="K267" s="47"/>
      <c r="L267" s="41"/>
      <c r="M267" s="49"/>
      <c r="N267" s="50"/>
      <c r="O267" s="51"/>
      <c r="P267" s="52"/>
      <c r="Q267" s="53"/>
      <c r="R267" s="134"/>
      <c r="S267" s="54"/>
      <c r="T267" s="83"/>
      <c r="U267" s="127"/>
      <c r="W267" s="24"/>
      <c r="X267" s="24"/>
      <c r="Y267" s="24"/>
      <c r="Z267" s="5"/>
      <c r="AA267" s="5"/>
      <c r="AB267" s="5"/>
      <c r="AC267" s="5"/>
      <c r="AI267" s="7">
        <f t="shared" si="44"/>
        <v>0</v>
      </c>
      <c r="AJ267" s="7">
        <f t="shared" si="45"/>
        <v>0</v>
      </c>
      <c r="AK267" s="7">
        <f t="shared" si="46"/>
        <v>0</v>
      </c>
      <c r="AL267" s="7">
        <f t="shared" si="47"/>
        <v>0</v>
      </c>
      <c r="AM267" s="7">
        <f t="shared" si="48"/>
        <v>0</v>
      </c>
      <c r="AN267" s="7">
        <f t="shared" si="49"/>
        <v>0</v>
      </c>
      <c r="AO267" s="7">
        <f t="shared" si="50"/>
        <v>0</v>
      </c>
      <c r="AP267" s="7">
        <f t="shared" si="51"/>
        <v>0</v>
      </c>
      <c r="AQ267" s="7">
        <f t="shared" si="52"/>
        <v>0</v>
      </c>
      <c r="AR267" s="7">
        <f t="shared" si="53"/>
        <v>0</v>
      </c>
      <c r="AS267" s="7">
        <f t="shared" si="54"/>
        <v>0</v>
      </c>
      <c r="AT267" s="7">
        <f t="shared" si="55"/>
        <v>0</v>
      </c>
      <c r="AU267" s="7">
        <f t="shared" si="56"/>
        <v>0</v>
      </c>
      <c r="AV267" s="7">
        <f t="shared" si="57"/>
        <v>0</v>
      </c>
    </row>
    <row r="268" spans="1:48" s="7" customFormat="1" ht="12.75">
      <c r="A268" s="38"/>
      <c r="B268" s="80"/>
      <c r="C268" s="46"/>
      <c r="D268" s="47"/>
      <c r="E268" s="92"/>
      <c r="F268" s="92"/>
      <c r="G268" s="48"/>
      <c r="H268" s="48"/>
      <c r="I268" s="47"/>
      <c r="J268" s="47"/>
      <c r="K268" s="47"/>
      <c r="L268" s="41"/>
      <c r="M268" s="49"/>
      <c r="N268" s="50"/>
      <c r="O268" s="51"/>
      <c r="P268" s="52"/>
      <c r="Q268" s="53"/>
      <c r="R268" s="134"/>
      <c r="S268" s="54"/>
      <c r="T268" s="83"/>
      <c r="U268" s="127"/>
      <c r="W268" s="24"/>
      <c r="X268" s="24"/>
      <c r="Y268" s="24"/>
      <c r="Z268" s="5"/>
      <c r="AA268" s="5"/>
      <c r="AB268" s="5"/>
      <c r="AC268" s="5"/>
      <c r="AI268" s="7">
        <f t="shared" si="44"/>
        <v>0</v>
      </c>
      <c r="AJ268" s="7">
        <f t="shared" si="45"/>
        <v>0</v>
      </c>
      <c r="AK268" s="7">
        <f t="shared" si="46"/>
        <v>0</v>
      </c>
      <c r="AL268" s="7">
        <f t="shared" si="47"/>
        <v>0</v>
      </c>
      <c r="AM268" s="7">
        <f t="shared" si="48"/>
        <v>0</v>
      </c>
      <c r="AN268" s="7">
        <f t="shared" si="49"/>
        <v>0</v>
      </c>
      <c r="AO268" s="7">
        <f t="shared" si="50"/>
        <v>0</v>
      </c>
      <c r="AP268" s="7">
        <f t="shared" si="51"/>
        <v>0</v>
      </c>
      <c r="AQ268" s="7">
        <f t="shared" si="52"/>
        <v>0</v>
      </c>
      <c r="AR268" s="7">
        <f t="shared" si="53"/>
        <v>0</v>
      </c>
      <c r="AS268" s="7">
        <f t="shared" si="54"/>
        <v>0</v>
      </c>
      <c r="AT268" s="7">
        <f t="shared" si="55"/>
        <v>0</v>
      </c>
      <c r="AU268" s="7">
        <f t="shared" si="56"/>
        <v>0</v>
      </c>
      <c r="AV268" s="7">
        <f t="shared" si="57"/>
        <v>0</v>
      </c>
    </row>
    <row r="269" spans="1:48" s="7" customFormat="1" ht="12.75">
      <c r="A269" s="38"/>
      <c r="B269" s="80"/>
      <c r="C269" s="46"/>
      <c r="D269" s="47"/>
      <c r="E269" s="92"/>
      <c r="F269" s="92"/>
      <c r="G269" s="48"/>
      <c r="H269" s="48"/>
      <c r="I269" s="47"/>
      <c r="J269" s="47"/>
      <c r="K269" s="47"/>
      <c r="L269" s="41"/>
      <c r="M269" s="49"/>
      <c r="N269" s="50"/>
      <c r="O269" s="51"/>
      <c r="P269" s="52"/>
      <c r="Q269" s="53"/>
      <c r="R269" s="134"/>
      <c r="S269" s="54"/>
      <c r="T269" s="83"/>
      <c r="U269" s="127"/>
      <c r="W269" s="24"/>
      <c r="X269" s="24"/>
      <c r="Y269" s="24"/>
      <c r="Z269" s="5"/>
      <c r="AA269" s="5"/>
      <c r="AB269" s="5"/>
      <c r="AC269" s="5"/>
      <c r="AI269" s="7">
        <f t="shared" si="44"/>
        <v>0</v>
      </c>
      <c r="AJ269" s="7">
        <f t="shared" si="45"/>
        <v>0</v>
      </c>
      <c r="AK269" s="7">
        <f t="shared" si="46"/>
        <v>0</v>
      </c>
      <c r="AL269" s="7">
        <f t="shared" si="47"/>
        <v>0</v>
      </c>
      <c r="AM269" s="7">
        <f t="shared" si="48"/>
        <v>0</v>
      </c>
      <c r="AN269" s="7">
        <f t="shared" si="49"/>
        <v>0</v>
      </c>
      <c r="AO269" s="7">
        <f t="shared" si="50"/>
        <v>0</v>
      </c>
      <c r="AP269" s="7">
        <f t="shared" si="51"/>
        <v>0</v>
      </c>
      <c r="AQ269" s="7">
        <f t="shared" si="52"/>
        <v>0</v>
      </c>
      <c r="AR269" s="7">
        <f t="shared" si="53"/>
        <v>0</v>
      </c>
      <c r="AS269" s="7">
        <f t="shared" si="54"/>
        <v>0</v>
      </c>
      <c r="AT269" s="7">
        <f t="shared" si="55"/>
        <v>0</v>
      </c>
      <c r="AU269" s="7">
        <f t="shared" si="56"/>
        <v>0</v>
      </c>
      <c r="AV269" s="7">
        <f t="shared" si="57"/>
        <v>0</v>
      </c>
    </row>
    <row r="270" spans="1:48" s="7" customFormat="1" ht="12.75">
      <c r="A270" s="38"/>
      <c r="B270" s="80"/>
      <c r="C270" s="46"/>
      <c r="D270" s="47"/>
      <c r="E270" s="92"/>
      <c r="F270" s="92"/>
      <c r="G270" s="48"/>
      <c r="H270" s="48"/>
      <c r="I270" s="47"/>
      <c r="J270" s="47"/>
      <c r="K270" s="47"/>
      <c r="L270" s="41"/>
      <c r="M270" s="49"/>
      <c r="N270" s="50"/>
      <c r="O270" s="51"/>
      <c r="P270" s="52"/>
      <c r="Q270" s="53"/>
      <c r="R270" s="134"/>
      <c r="S270" s="54"/>
      <c r="T270" s="83"/>
      <c r="U270" s="127"/>
      <c r="W270" s="24"/>
      <c r="X270" s="24"/>
      <c r="Y270" s="24"/>
      <c r="Z270" s="5"/>
      <c r="AA270" s="5"/>
      <c r="AB270" s="5"/>
      <c r="AC270" s="5"/>
      <c r="AI270" s="7">
        <f t="shared" si="44"/>
        <v>0</v>
      </c>
      <c r="AJ270" s="7">
        <f t="shared" si="45"/>
        <v>0</v>
      </c>
      <c r="AK270" s="7">
        <f t="shared" si="46"/>
        <v>0</v>
      </c>
      <c r="AL270" s="7">
        <f t="shared" si="47"/>
        <v>0</v>
      </c>
      <c r="AM270" s="7">
        <f t="shared" si="48"/>
        <v>0</v>
      </c>
      <c r="AN270" s="7">
        <f t="shared" si="49"/>
        <v>0</v>
      </c>
      <c r="AO270" s="7">
        <f t="shared" si="50"/>
        <v>0</v>
      </c>
      <c r="AP270" s="7">
        <f t="shared" si="51"/>
        <v>0</v>
      </c>
      <c r="AQ270" s="7">
        <f t="shared" si="52"/>
        <v>0</v>
      </c>
      <c r="AR270" s="7">
        <f t="shared" si="53"/>
        <v>0</v>
      </c>
      <c r="AS270" s="7">
        <f t="shared" si="54"/>
        <v>0</v>
      </c>
      <c r="AT270" s="7">
        <f t="shared" si="55"/>
        <v>0</v>
      </c>
      <c r="AU270" s="7">
        <f t="shared" si="56"/>
        <v>0</v>
      </c>
      <c r="AV270" s="7">
        <f t="shared" si="57"/>
        <v>0</v>
      </c>
    </row>
    <row r="271" spans="1:48" s="7" customFormat="1" ht="12.75">
      <c r="A271" s="38"/>
      <c r="B271" s="80"/>
      <c r="C271" s="46"/>
      <c r="D271" s="47"/>
      <c r="E271" s="92"/>
      <c r="F271" s="92"/>
      <c r="G271" s="48"/>
      <c r="H271" s="48"/>
      <c r="I271" s="47"/>
      <c r="J271" s="47"/>
      <c r="K271" s="47"/>
      <c r="L271" s="41"/>
      <c r="M271" s="49"/>
      <c r="N271" s="50"/>
      <c r="O271" s="51"/>
      <c r="P271" s="52"/>
      <c r="Q271" s="53"/>
      <c r="R271" s="134"/>
      <c r="S271" s="54"/>
      <c r="T271" s="83"/>
      <c r="U271" s="127"/>
      <c r="W271" s="24"/>
      <c r="X271" s="24"/>
      <c r="Y271" s="24"/>
      <c r="Z271" s="5"/>
      <c r="AA271" s="5"/>
      <c r="AB271" s="5"/>
      <c r="AC271" s="5"/>
      <c r="AI271" s="7">
        <f t="shared" si="44"/>
        <v>0</v>
      </c>
      <c r="AJ271" s="7">
        <f t="shared" si="45"/>
        <v>0</v>
      </c>
      <c r="AK271" s="7">
        <f t="shared" si="46"/>
        <v>0</v>
      </c>
      <c r="AL271" s="7">
        <f t="shared" si="47"/>
        <v>0</v>
      </c>
      <c r="AM271" s="7">
        <f t="shared" si="48"/>
        <v>0</v>
      </c>
      <c r="AN271" s="7">
        <f t="shared" si="49"/>
        <v>0</v>
      </c>
      <c r="AO271" s="7">
        <f t="shared" si="50"/>
        <v>0</v>
      </c>
      <c r="AP271" s="7">
        <f t="shared" si="51"/>
        <v>0</v>
      </c>
      <c r="AQ271" s="7">
        <f t="shared" si="52"/>
        <v>0</v>
      </c>
      <c r="AR271" s="7">
        <f t="shared" si="53"/>
        <v>0</v>
      </c>
      <c r="AS271" s="7">
        <f t="shared" si="54"/>
        <v>0</v>
      </c>
      <c r="AT271" s="7">
        <f t="shared" si="55"/>
        <v>0</v>
      </c>
      <c r="AU271" s="7">
        <f t="shared" si="56"/>
        <v>0</v>
      </c>
      <c r="AV271" s="7">
        <f t="shared" si="57"/>
        <v>0</v>
      </c>
    </row>
    <row r="272" spans="1:48" s="7" customFormat="1" ht="12.75">
      <c r="A272" s="38"/>
      <c r="B272" s="80"/>
      <c r="C272" s="46"/>
      <c r="D272" s="47"/>
      <c r="E272" s="92"/>
      <c r="F272" s="92"/>
      <c r="G272" s="48"/>
      <c r="H272" s="48"/>
      <c r="I272" s="47"/>
      <c r="J272" s="47"/>
      <c r="K272" s="47"/>
      <c r="L272" s="41"/>
      <c r="M272" s="49"/>
      <c r="N272" s="50"/>
      <c r="O272" s="51"/>
      <c r="P272" s="52"/>
      <c r="Q272" s="53"/>
      <c r="R272" s="134"/>
      <c r="S272" s="54"/>
      <c r="T272" s="83"/>
      <c r="U272" s="127"/>
      <c r="W272" s="24"/>
      <c r="X272" s="24"/>
      <c r="Y272" s="24"/>
      <c r="Z272" s="5"/>
      <c r="AA272" s="5"/>
      <c r="AB272" s="5"/>
      <c r="AC272" s="5"/>
      <c r="AI272" s="7">
        <f t="shared" si="44"/>
        <v>0</v>
      </c>
      <c r="AJ272" s="7">
        <f t="shared" si="45"/>
        <v>0</v>
      </c>
      <c r="AK272" s="7">
        <f t="shared" si="46"/>
        <v>0</v>
      </c>
      <c r="AL272" s="7">
        <f t="shared" si="47"/>
        <v>0</v>
      </c>
      <c r="AM272" s="7">
        <f t="shared" si="48"/>
        <v>0</v>
      </c>
      <c r="AN272" s="7">
        <f t="shared" si="49"/>
        <v>0</v>
      </c>
      <c r="AO272" s="7">
        <f t="shared" si="50"/>
        <v>0</v>
      </c>
      <c r="AP272" s="7">
        <f t="shared" si="51"/>
        <v>0</v>
      </c>
      <c r="AQ272" s="7">
        <f t="shared" si="52"/>
        <v>0</v>
      </c>
      <c r="AR272" s="7">
        <f t="shared" si="53"/>
        <v>0</v>
      </c>
      <c r="AS272" s="7">
        <f t="shared" si="54"/>
        <v>0</v>
      </c>
      <c r="AT272" s="7">
        <f t="shared" si="55"/>
        <v>0</v>
      </c>
      <c r="AU272" s="7">
        <f t="shared" si="56"/>
        <v>0</v>
      </c>
      <c r="AV272" s="7">
        <f t="shared" si="57"/>
        <v>0</v>
      </c>
    </row>
    <row r="273" spans="1:48" s="7" customFormat="1" ht="12.75">
      <c r="A273" s="38"/>
      <c r="B273" s="80"/>
      <c r="C273" s="46"/>
      <c r="D273" s="47"/>
      <c r="E273" s="92"/>
      <c r="F273" s="92"/>
      <c r="G273" s="48"/>
      <c r="H273" s="48"/>
      <c r="I273" s="47"/>
      <c r="J273" s="47"/>
      <c r="K273" s="47"/>
      <c r="L273" s="41"/>
      <c r="M273" s="49"/>
      <c r="N273" s="50"/>
      <c r="O273" s="51"/>
      <c r="P273" s="52"/>
      <c r="Q273" s="53"/>
      <c r="R273" s="134"/>
      <c r="S273" s="54"/>
      <c r="T273" s="83"/>
      <c r="U273" s="127"/>
      <c r="W273" s="24"/>
      <c r="X273" s="24"/>
      <c r="Y273" s="24"/>
      <c r="Z273" s="5"/>
      <c r="AA273" s="5"/>
      <c r="AB273" s="5"/>
      <c r="AC273" s="5"/>
      <c r="AI273" s="7">
        <f aca="true" t="shared" si="58" ref="AI273:AI336">IF(AND($U273="BLM",$K273="L"),1,0)</f>
        <v>0</v>
      </c>
      <c r="AJ273" s="7">
        <f aca="true" t="shared" si="59" ref="AJ273:AJ336">IF(AND($U273="BLM",$K273="P"),1,0)</f>
        <v>0</v>
      </c>
      <c r="AK273" s="7">
        <f aca="true" t="shared" si="60" ref="AK273:AK336">IF(AND($U273="FS",$K273="L"),1,0)</f>
        <v>0</v>
      </c>
      <c r="AL273" s="7">
        <f aca="true" t="shared" si="61" ref="AL273:AL336">IF(AND($U273="FS",$K273="P"),1,0)</f>
        <v>0</v>
      </c>
      <c r="AM273" s="7">
        <f aca="true" t="shared" si="62" ref="AM273:AM336">IF(AND($U273="STATE",$K273="L"),1,0)</f>
        <v>0</v>
      </c>
      <c r="AN273" s="7">
        <f aca="true" t="shared" si="63" ref="AN273:AN336">IF(AND($U273="STATE",$K273="P"),1,0)</f>
        <v>0</v>
      </c>
      <c r="AO273" s="7">
        <f aca="true" t="shared" si="64" ref="AO273:AO336">IF(AND($U273="PRIVATE",$K273="L"),1,0)</f>
        <v>0</v>
      </c>
      <c r="AP273" s="7">
        <f aca="true" t="shared" si="65" ref="AP273:AP336">IF(AND($U273="PRIVATE",$K273="P"),1,0)</f>
        <v>0</v>
      </c>
      <c r="AQ273" s="7">
        <f aca="true" t="shared" si="66" ref="AQ273:AQ336">IF(AND($U273="MILITARY",$K273="L"),1,0)</f>
        <v>0</v>
      </c>
      <c r="AR273" s="7">
        <f aca="true" t="shared" si="67" ref="AR273:AR336">IF(AND($U273="MILITARY",$K273="P"),1,0)</f>
        <v>0</v>
      </c>
      <c r="AS273" s="7">
        <f aca="true" t="shared" si="68" ref="AS273:AS336">IF(AND($U273="FWS",$K273="L"),1,0)</f>
        <v>0</v>
      </c>
      <c r="AT273" s="7">
        <f aca="true" t="shared" si="69" ref="AT273:AT336">IF(AND($U273="FWS",$K273="P"),1,0)</f>
        <v>0</v>
      </c>
      <c r="AU273" s="7">
        <f aca="true" t="shared" si="70" ref="AU273:AU336">IF(AND($U273="OTHER",$K273="L"),1,0)</f>
        <v>0</v>
      </c>
      <c r="AV273" s="7">
        <f aca="true" t="shared" si="71" ref="AV273:AV336">IF(AND($U273="OTHER",$K273="P"),1,0)</f>
        <v>0</v>
      </c>
    </row>
    <row r="274" spans="1:48" s="7" customFormat="1" ht="12.75">
      <c r="A274" s="38"/>
      <c r="B274" s="80"/>
      <c r="C274" s="46"/>
      <c r="D274" s="47"/>
      <c r="E274" s="92"/>
      <c r="F274" s="92"/>
      <c r="G274" s="48"/>
      <c r="H274" s="48"/>
      <c r="I274" s="47"/>
      <c r="J274" s="47"/>
      <c r="K274" s="47"/>
      <c r="L274" s="41"/>
      <c r="M274" s="49"/>
      <c r="N274" s="50"/>
      <c r="O274" s="51"/>
      <c r="P274" s="52"/>
      <c r="Q274" s="53"/>
      <c r="R274" s="134"/>
      <c r="S274" s="54"/>
      <c r="T274" s="83"/>
      <c r="U274" s="127"/>
      <c r="W274" s="24"/>
      <c r="X274" s="24"/>
      <c r="Y274" s="24"/>
      <c r="Z274" s="5"/>
      <c r="AA274" s="5"/>
      <c r="AB274" s="5"/>
      <c r="AC274" s="5"/>
      <c r="AI274" s="7">
        <f t="shared" si="58"/>
        <v>0</v>
      </c>
      <c r="AJ274" s="7">
        <f t="shared" si="59"/>
        <v>0</v>
      </c>
      <c r="AK274" s="7">
        <f t="shared" si="60"/>
        <v>0</v>
      </c>
      <c r="AL274" s="7">
        <f t="shared" si="61"/>
        <v>0</v>
      </c>
      <c r="AM274" s="7">
        <f t="shared" si="62"/>
        <v>0</v>
      </c>
      <c r="AN274" s="7">
        <f t="shared" si="63"/>
        <v>0</v>
      </c>
      <c r="AO274" s="7">
        <f t="shared" si="64"/>
        <v>0</v>
      </c>
      <c r="AP274" s="7">
        <f t="shared" si="65"/>
        <v>0</v>
      </c>
      <c r="AQ274" s="7">
        <f t="shared" si="66"/>
        <v>0</v>
      </c>
      <c r="AR274" s="7">
        <f t="shared" si="67"/>
        <v>0</v>
      </c>
      <c r="AS274" s="7">
        <f t="shared" si="68"/>
        <v>0</v>
      </c>
      <c r="AT274" s="7">
        <f t="shared" si="69"/>
        <v>0</v>
      </c>
      <c r="AU274" s="7">
        <f t="shared" si="70"/>
        <v>0</v>
      </c>
      <c r="AV274" s="7">
        <f t="shared" si="71"/>
        <v>0</v>
      </c>
    </row>
    <row r="275" spans="1:48" s="7" customFormat="1" ht="12.75">
      <c r="A275" s="38"/>
      <c r="B275" s="80"/>
      <c r="C275" s="46"/>
      <c r="D275" s="47"/>
      <c r="E275" s="92"/>
      <c r="F275" s="92"/>
      <c r="G275" s="48"/>
      <c r="H275" s="48"/>
      <c r="I275" s="47"/>
      <c r="J275" s="47"/>
      <c r="K275" s="47"/>
      <c r="L275" s="41"/>
      <c r="M275" s="49"/>
      <c r="N275" s="50"/>
      <c r="O275" s="51"/>
      <c r="P275" s="52"/>
      <c r="Q275" s="53"/>
      <c r="R275" s="134"/>
      <c r="S275" s="54"/>
      <c r="T275" s="83"/>
      <c r="U275" s="127"/>
      <c r="W275" s="24"/>
      <c r="X275" s="24"/>
      <c r="Y275" s="24"/>
      <c r="Z275" s="5"/>
      <c r="AA275" s="5"/>
      <c r="AB275" s="5"/>
      <c r="AC275" s="5"/>
      <c r="AI275" s="7">
        <f t="shared" si="58"/>
        <v>0</v>
      </c>
      <c r="AJ275" s="7">
        <f t="shared" si="59"/>
        <v>0</v>
      </c>
      <c r="AK275" s="7">
        <f t="shared" si="60"/>
        <v>0</v>
      </c>
      <c r="AL275" s="7">
        <f t="shared" si="61"/>
        <v>0</v>
      </c>
      <c r="AM275" s="7">
        <f t="shared" si="62"/>
        <v>0</v>
      </c>
      <c r="AN275" s="7">
        <f t="shared" si="63"/>
        <v>0</v>
      </c>
      <c r="AO275" s="7">
        <f t="shared" si="64"/>
        <v>0</v>
      </c>
      <c r="AP275" s="7">
        <f t="shared" si="65"/>
        <v>0</v>
      </c>
      <c r="AQ275" s="7">
        <f t="shared" si="66"/>
        <v>0</v>
      </c>
      <c r="AR275" s="7">
        <f t="shared" si="67"/>
        <v>0</v>
      </c>
      <c r="AS275" s="7">
        <f t="shared" si="68"/>
        <v>0</v>
      </c>
      <c r="AT275" s="7">
        <f t="shared" si="69"/>
        <v>0</v>
      </c>
      <c r="AU275" s="7">
        <f t="shared" si="70"/>
        <v>0</v>
      </c>
      <c r="AV275" s="7">
        <f t="shared" si="71"/>
        <v>0</v>
      </c>
    </row>
    <row r="276" spans="1:48" s="7" customFormat="1" ht="12.75">
      <c r="A276" s="38"/>
      <c r="B276" s="80"/>
      <c r="C276" s="46"/>
      <c r="D276" s="47"/>
      <c r="E276" s="92"/>
      <c r="F276" s="92"/>
      <c r="G276" s="48"/>
      <c r="H276" s="48"/>
      <c r="I276" s="47"/>
      <c r="J276" s="47"/>
      <c r="K276" s="47"/>
      <c r="L276" s="41"/>
      <c r="M276" s="49"/>
      <c r="N276" s="50"/>
      <c r="O276" s="51"/>
      <c r="P276" s="52"/>
      <c r="Q276" s="53"/>
      <c r="R276" s="134"/>
      <c r="S276" s="54"/>
      <c r="T276" s="83"/>
      <c r="U276" s="127"/>
      <c r="W276" s="24"/>
      <c r="X276" s="24"/>
      <c r="Y276" s="24"/>
      <c r="Z276" s="5"/>
      <c r="AA276" s="5"/>
      <c r="AB276" s="5"/>
      <c r="AC276" s="5"/>
      <c r="AI276" s="7">
        <f t="shared" si="58"/>
        <v>0</v>
      </c>
      <c r="AJ276" s="7">
        <f t="shared" si="59"/>
        <v>0</v>
      </c>
      <c r="AK276" s="7">
        <f t="shared" si="60"/>
        <v>0</v>
      </c>
      <c r="AL276" s="7">
        <f t="shared" si="61"/>
        <v>0</v>
      </c>
      <c r="AM276" s="7">
        <f t="shared" si="62"/>
        <v>0</v>
      </c>
      <c r="AN276" s="7">
        <f t="shared" si="63"/>
        <v>0</v>
      </c>
      <c r="AO276" s="7">
        <f t="shared" si="64"/>
        <v>0</v>
      </c>
      <c r="AP276" s="7">
        <f t="shared" si="65"/>
        <v>0</v>
      </c>
      <c r="AQ276" s="7">
        <f t="shared" si="66"/>
        <v>0</v>
      </c>
      <c r="AR276" s="7">
        <f t="shared" si="67"/>
        <v>0</v>
      </c>
      <c r="AS276" s="7">
        <f t="shared" si="68"/>
        <v>0</v>
      </c>
      <c r="AT276" s="7">
        <f t="shared" si="69"/>
        <v>0</v>
      </c>
      <c r="AU276" s="7">
        <f t="shared" si="70"/>
        <v>0</v>
      </c>
      <c r="AV276" s="7">
        <f t="shared" si="71"/>
        <v>0</v>
      </c>
    </row>
    <row r="277" spans="1:48" s="7" customFormat="1" ht="12.75">
      <c r="A277" s="38"/>
      <c r="B277" s="80"/>
      <c r="C277" s="46"/>
      <c r="D277" s="47"/>
      <c r="E277" s="92"/>
      <c r="F277" s="92"/>
      <c r="G277" s="48"/>
      <c r="H277" s="48"/>
      <c r="I277" s="47"/>
      <c r="J277" s="47"/>
      <c r="K277" s="47"/>
      <c r="L277" s="41"/>
      <c r="M277" s="49"/>
      <c r="N277" s="50"/>
      <c r="O277" s="51"/>
      <c r="P277" s="52"/>
      <c r="Q277" s="53"/>
      <c r="R277" s="134"/>
      <c r="S277" s="54"/>
      <c r="T277" s="83"/>
      <c r="U277" s="127"/>
      <c r="W277" s="24"/>
      <c r="X277" s="24"/>
      <c r="Y277" s="24"/>
      <c r="Z277" s="5"/>
      <c r="AA277" s="5"/>
      <c r="AB277" s="5"/>
      <c r="AC277" s="5"/>
      <c r="AI277" s="7">
        <f t="shared" si="58"/>
        <v>0</v>
      </c>
      <c r="AJ277" s="7">
        <f t="shared" si="59"/>
        <v>0</v>
      </c>
      <c r="AK277" s="7">
        <f t="shared" si="60"/>
        <v>0</v>
      </c>
      <c r="AL277" s="7">
        <f t="shared" si="61"/>
        <v>0</v>
      </c>
      <c r="AM277" s="7">
        <f t="shared" si="62"/>
        <v>0</v>
      </c>
      <c r="AN277" s="7">
        <f t="shared" si="63"/>
        <v>0</v>
      </c>
      <c r="AO277" s="7">
        <f t="shared" si="64"/>
        <v>0</v>
      </c>
      <c r="AP277" s="7">
        <f t="shared" si="65"/>
        <v>0</v>
      </c>
      <c r="AQ277" s="7">
        <f t="shared" si="66"/>
        <v>0</v>
      </c>
      <c r="AR277" s="7">
        <f t="shared" si="67"/>
        <v>0</v>
      </c>
      <c r="AS277" s="7">
        <f t="shared" si="68"/>
        <v>0</v>
      </c>
      <c r="AT277" s="7">
        <f t="shared" si="69"/>
        <v>0</v>
      </c>
      <c r="AU277" s="7">
        <f t="shared" si="70"/>
        <v>0</v>
      </c>
      <c r="AV277" s="7">
        <f t="shared" si="71"/>
        <v>0</v>
      </c>
    </row>
    <row r="278" spans="1:48" s="7" customFormat="1" ht="12.75">
      <c r="A278" s="38"/>
      <c r="B278" s="80"/>
      <c r="C278" s="46"/>
      <c r="D278" s="47"/>
      <c r="E278" s="92"/>
      <c r="F278" s="92"/>
      <c r="G278" s="48"/>
      <c r="H278" s="48"/>
      <c r="I278" s="47"/>
      <c r="J278" s="47"/>
      <c r="K278" s="47"/>
      <c r="L278" s="41"/>
      <c r="M278" s="49"/>
      <c r="N278" s="50"/>
      <c r="O278" s="51"/>
      <c r="P278" s="52"/>
      <c r="Q278" s="53"/>
      <c r="R278" s="134"/>
      <c r="S278" s="54"/>
      <c r="T278" s="83"/>
      <c r="U278" s="127"/>
      <c r="W278" s="24"/>
      <c r="X278" s="24"/>
      <c r="Y278" s="24"/>
      <c r="Z278" s="5"/>
      <c r="AA278" s="5"/>
      <c r="AB278" s="5"/>
      <c r="AC278" s="5"/>
      <c r="AI278" s="7">
        <f t="shared" si="58"/>
        <v>0</v>
      </c>
      <c r="AJ278" s="7">
        <f t="shared" si="59"/>
        <v>0</v>
      </c>
      <c r="AK278" s="7">
        <f t="shared" si="60"/>
        <v>0</v>
      </c>
      <c r="AL278" s="7">
        <f t="shared" si="61"/>
        <v>0</v>
      </c>
      <c r="AM278" s="7">
        <f t="shared" si="62"/>
        <v>0</v>
      </c>
      <c r="AN278" s="7">
        <f t="shared" si="63"/>
        <v>0</v>
      </c>
      <c r="AO278" s="7">
        <f t="shared" si="64"/>
        <v>0</v>
      </c>
      <c r="AP278" s="7">
        <f t="shared" si="65"/>
        <v>0</v>
      </c>
      <c r="AQ278" s="7">
        <f t="shared" si="66"/>
        <v>0</v>
      </c>
      <c r="AR278" s="7">
        <f t="shared" si="67"/>
        <v>0</v>
      </c>
      <c r="AS278" s="7">
        <f t="shared" si="68"/>
        <v>0</v>
      </c>
      <c r="AT278" s="7">
        <f t="shared" si="69"/>
        <v>0</v>
      </c>
      <c r="AU278" s="7">
        <f t="shared" si="70"/>
        <v>0</v>
      </c>
      <c r="AV278" s="7">
        <f t="shared" si="71"/>
        <v>0</v>
      </c>
    </row>
    <row r="279" spans="1:48" s="7" customFormat="1" ht="12.75">
      <c r="A279" s="38"/>
      <c r="B279" s="80"/>
      <c r="C279" s="46"/>
      <c r="D279" s="47"/>
      <c r="E279" s="92"/>
      <c r="F279" s="92"/>
      <c r="G279" s="48"/>
      <c r="H279" s="48"/>
      <c r="I279" s="47"/>
      <c r="J279" s="47"/>
      <c r="K279" s="47"/>
      <c r="L279" s="41"/>
      <c r="M279" s="49"/>
      <c r="N279" s="50"/>
      <c r="O279" s="51"/>
      <c r="P279" s="52"/>
      <c r="Q279" s="53"/>
      <c r="R279" s="134"/>
      <c r="S279" s="54"/>
      <c r="T279" s="83"/>
      <c r="U279" s="127"/>
      <c r="W279" s="24"/>
      <c r="X279" s="24"/>
      <c r="Y279" s="24"/>
      <c r="Z279" s="5"/>
      <c r="AA279" s="5"/>
      <c r="AB279" s="5"/>
      <c r="AC279" s="5"/>
      <c r="AI279" s="7">
        <f t="shared" si="58"/>
        <v>0</v>
      </c>
      <c r="AJ279" s="7">
        <f t="shared" si="59"/>
        <v>0</v>
      </c>
      <c r="AK279" s="7">
        <f t="shared" si="60"/>
        <v>0</v>
      </c>
      <c r="AL279" s="7">
        <f t="shared" si="61"/>
        <v>0</v>
      </c>
      <c r="AM279" s="7">
        <f t="shared" si="62"/>
        <v>0</v>
      </c>
      <c r="AN279" s="7">
        <f t="shared" si="63"/>
        <v>0</v>
      </c>
      <c r="AO279" s="7">
        <f t="shared" si="64"/>
        <v>0</v>
      </c>
      <c r="AP279" s="7">
        <f t="shared" si="65"/>
        <v>0</v>
      </c>
      <c r="AQ279" s="7">
        <f t="shared" si="66"/>
        <v>0</v>
      </c>
      <c r="AR279" s="7">
        <f t="shared" si="67"/>
        <v>0</v>
      </c>
      <c r="AS279" s="7">
        <f t="shared" si="68"/>
        <v>0</v>
      </c>
      <c r="AT279" s="7">
        <f t="shared" si="69"/>
        <v>0</v>
      </c>
      <c r="AU279" s="7">
        <f t="shared" si="70"/>
        <v>0</v>
      </c>
      <c r="AV279" s="7">
        <f t="shared" si="71"/>
        <v>0</v>
      </c>
    </row>
    <row r="280" spans="1:48" s="7" customFormat="1" ht="12.75">
      <c r="A280" s="38"/>
      <c r="B280" s="80"/>
      <c r="C280" s="46"/>
      <c r="D280" s="47"/>
      <c r="E280" s="92"/>
      <c r="F280" s="92"/>
      <c r="G280" s="48"/>
      <c r="H280" s="48"/>
      <c r="I280" s="47"/>
      <c r="J280" s="47"/>
      <c r="K280" s="47"/>
      <c r="L280" s="41"/>
      <c r="M280" s="49"/>
      <c r="N280" s="50"/>
      <c r="O280" s="51"/>
      <c r="P280" s="52"/>
      <c r="Q280" s="53"/>
      <c r="R280" s="134"/>
      <c r="S280" s="54"/>
      <c r="T280" s="83"/>
      <c r="U280" s="127"/>
      <c r="W280" s="24"/>
      <c r="X280" s="24"/>
      <c r="Y280" s="24"/>
      <c r="Z280" s="5"/>
      <c r="AA280" s="5"/>
      <c r="AB280" s="5"/>
      <c r="AC280" s="5"/>
      <c r="AI280" s="7">
        <f t="shared" si="58"/>
        <v>0</v>
      </c>
      <c r="AJ280" s="7">
        <f t="shared" si="59"/>
        <v>0</v>
      </c>
      <c r="AK280" s="7">
        <f t="shared" si="60"/>
        <v>0</v>
      </c>
      <c r="AL280" s="7">
        <f t="shared" si="61"/>
        <v>0</v>
      </c>
      <c r="AM280" s="7">
        <f t="shared" si="62"/>
        <v>0</v>
      </c>
      <c r="AN280" s="7">
        <f t="shared" si="63"/>
        <v>0</v>
      </c>
      <c r="AO280" s="7">
        <f t="shared" si="64"/>
        <v>0</v>
      </c>
      <c r="AP280" s="7">
        <f t="shared" si="65"/>
        <v>0</v>
      </c>
      <c r="AQ280" s="7">
        <f t="shared" si="66"/>
        <v>0</v>
      </c>
      <c r="AR280" s="7">
        <f t="shared" si="67"/>
        <v>0</v>
      </c>
      <c r="AS280" s="7">
        <f t="shared" si="68"/>
        <v>0</v>
      </c>
      <c r="AT280" s="7">
        <f t="shared" si="69"/>
        <v>0</v>
      </c>
      <c r="AU280" s="7">
        <f t="shared" si="70"/>
        <v>0</v>
      </c>
      <c r="AV280" s="7">
        <f t="shared" si="71"/>
        <v>0</v>
      </c>
    </row>
    <row r="281" spans="1:48" s="7" customFormat="1" ht="12.75">
      <c r="A281" s="38"/>
      <c r="B281" s="80"/>
      <c r="C281" s="46"/>
      <c r="D281" s="47"/>
      <c r="E281" s="92"/>
      <c r="F281" s="92"/>
      <c r="G281" s="48"/>
      <c r="H281" s="48"/>
      <c r="I281" s="47"/>
      <c r="J281" s="47"/>
      <c r="K281" s="47"/>
      <c r="L281" s="41"/>
      <c r="M281" s="49"/>
      <c r="N281" s="50"/>
      <c r="O281" s="51"/>
      <c r="P281" s="52"/>
      <c r="Q281" s="53"/>
      <c r="R281" s="134"/>
      <c r="S281" s="54"/>
      <c r="T281" s="83"/>
      <c r="U281" s="127"/>
      <c r="W281" s="24"/>
      <c r="X281" s="24"/>
      <c r="Y281" s="24"/>
      <c r="Z281" s="5"/>
      <c r="AA281" s="5"/>
      <c r="AB281" s="5"/>
      <c r="AC281" s="5"/>
      <c r="AI281" s="7">
        <f t="shared" si="58"/>
        <v>0</v>
      </c>
      <c r="AJ281" s="7">
        <f t="shared" si="59"/>
        <v>0</v>
      </c>
      <c r="AK281" s="7">
        <f t="shared" si="60"/>
        <v>0</v>
      </c>
      <c r="AL281" s="7">
        <f t="shared" si="61"/>
        <v>0</v>
      </c>
      <c r="AM281" s="7">
        <f t="shared" si="62"/>
        <v>0</v>
      </c>
      <c r="AN281" s="7">
        <f t="shared" si="63"/>
        <v>0</v>
      </c>
      <c r="AO281" s="7">
        <f t="shared" si="64"/>
        <v>0</v>
      </c>
      <c r="AP281" s="7">
        <f t="shared" si="65"/>
        <v>0</v>
      </c>
      <c r="AQ281" s="7">
        <f t="shared" si="66"/>
        <v>0</v>
      </c>
      <c r="AR281" s="7">
        <f t="shared" si="67"/>
        <v>0</v>
      </c>
      <c r="AS281" s="7">
        <f t="shared" si="68"/>
        <v>0</v>
      </c>
      <c r="AT281" s="7">
        <f t="shared" si="69"/>
        <v>0</v>
      </c>
      <c r="AU281" s="7">
        <f t="shared" si="70"/>
        <v>0</v>
      </c>
      <c r="AV281" s="7">
        <f t="shared" si="71"/>
        <v>0</v>
      </c>
    </row>
    <row r="282" spans="1:48" s="7" customFormat="1" ht="12.75">
      <c r="A282" s="38"/>
      <c r="B282" s="80"/>
      <c r="C282" s="46"/>
      <c r="D282" s="47"/>
      <c r="E282" s="92"/>
      <c r="F282" s="92"/>
      <c r="G282" s="48"/>
      <c r="H282" s="48"/>
      <c r="I282" s="47"/>
      <c r="J282" s="47"/>
      <c r="K282" s="47"/>
      <c r="L282" s="41"/>
      <c r="M282" s="49"/>
      <c r="N282" s="50"/>
      <c r="O282" s="51"/>
      <c r="P282" s="52"/>
      <c r="Q282" s="53"/>
      <c r="R282" s="134"/>
      <c r="S282" s="54"/>
      <c r="T282" s="83"/>
      <c r="U282" s="127"/>
      <c r="W282" s="24"/>
      <c r="X282" s="24"/>
      <c r="Y282" s="24"/>
      <c r="Z282" s="5"/>
      <c r="AA282" s="5"/>
      <c r="AB282" s="5"/>
      <c r="AC282" s="5"/>
      <c r="AI282" s="7">
        <f t="shared" si="58"/>
        <v>0</v>
      </c>
      <c r="AJ282" s="7">
        <f t="shared" si="59"/>
        <v>0</v>
      </c>
      <c r="AK282" s="7">
        <f t="shared" si="60"/>
        <v>0</v>
      </c>
      <c r="AL282" s="7">
        <f t="shared" si="61"/>
        <v>0</v>
      </c>
      <c r="AM282" s="7">
        <f t="shared" si="62"/>
        <v>0</v>
      </c>
      <c r="AN282" s="7">
        <f t="shared" si="63"/>
        <v>0</v>
      </c>
      <c r="AO282" s="7">
        <f t="shared" si="64"/>
        <v>0</v>
      </c>
      <c r="AP282" s="7">
        <f t="shared" si="65"/>
        <v>0</v>
      </c>
      <c r="AQ282" s="7">
        <f t="shared" si="66"/>
        <v>0</v>
      </c>
      <c r="AR282" s="7">
        <f t="shared" si="67"/>
        <v>0</v>
      </c>
      <c r="AS282" s="7">
        <f t="shared" si="68"/>
        <v>0</v>
      </c>
      <c r="AT282" s="7">
        <f t="shared" si="69"/>
        <v>0</v>
      </c>
      <c r="AU282" s="7">
        <f t="shared" si="70"/>
        <v>0</v>
      </c>
      <c r="AV282" s="7">
        <f t="shared" si="71"/>
        <v>0</v>
      </c>
    </row>
    <row r="283" spans="1:48" s="7" customFormat="1" ht="12.75">
      <c r="A283" s="38"/>
      <c r="B283" s="80"/>
      <c r="C283" s="46"/>
      <c r="D283" s="47"/>
      <c r="E283" s="92"/>
      <c r="F283" s="92"/>
      <c r="G283" s="48"/>
      <c r="H283" s="48"/>
      <c r="I283" s="47"/>
      <c r="J283" s="47"/>
      <c r="K283" s="47"/>
      <c r="L283" s="41"/>
      <c r="M283" s="49"/>
      <c r="N283" s="50"/>
      <c r="O283" s="51"/>
      <c r="P283" s="52"/>
      <c r="Q283" s="53"/>
      <c r="R283" s="134"/>
      <c r="S283" s="54"/>
      <c r="T283" s="83"/>
      <c r="U283" s="127"/>
      <c r="W283" s="24"/>
      <c r="X283" s="24"/>
      <c r="Y283" s="24"/>
      <c r="Z283" s="5"/>
      <c r="AA283" s="5"/>
      <c r="AB283" s="5"/>
      <c r="AC283" s="5"/>
      <c r="AI283" s="7">
        <f t="shared" si="58"/>
        <v>0</v>
      </c>
      <c r="AJ283" s="7">
        <f t="shared" si="59"/>
        <v>0</v>
      </c>
      <c r="AK283" s="7">
        <f t="shared" si="60"/>
        <v>0</v>
      </c>
      <c r="AL283" s="7">
        <f t="shared" si="61"/>
        <v>0</v>
      </c>
      <c r="AM283" s="7">
        <f t="shared" si="62"/>
        <v>0</v>
      </c>
      <c r="AN283" s="7">
        <f t="shared" si="63"/>
        <v>0</v>
      </c>
      <c r="AO283" s="7">
        <f t="shared" si="64"/>
        <v>0</v>
      </c>
      <c r="AP283" s="7">
        <f t="shared" si="65"/>
        <v>0</v>
      </c>
      <c r="AQ283" s="7">
        <f t="shared" si="66"/>
        <v>0</v>
      </c>
      <c r="AR283" s="7">
        <f t="shared" si="67"/>
        <v>0</v>
      </c>
      <c r="AS283" s="7">
        <f t="shared" si="68"/>
        <v>0</v>
      </c>
      <c r="AT283" s="7">
        <f t="shared" si="69"/>
        <v>0</v>
      </c>
      <c r="AU283" s="7">
        <f t="shared" si="70"/>
        <v>0</v>
      </c>
      <c r="AV283" s="7">
        <f t="shared" si="71"/>
        <v>0</v>
      </c>
    </row>
    <row r="284" spans="1:48" s="7" customFormat="1" ht="12.75">
      <c r="A284" s="38"/>
      <c r="B284" s="80"/>
      <c r="C284" s="46"/>
      <c r="D284" s="47"/>
      <c r="E284" s="92"/>
      <c r="F284" s="92"/>
      <c r="G284" s="48"/>
      <c r="H284" s="48"/>
      <c r="I284" s="47"/>
      <c r="J284" s="47"/>
      <c r="K284" s="47"/>
      <c r="L284" s="41"/>
      <c r="M284" s="49"/>
      <c r="N284" s="50"/>
      <c r="O284" s="51"/>
      <c r="P284" s="52"/>
      <c r="Q284" s="53"/>
      <c r="R284" s="134"/>
      <c r="S284" s="54"/>
      <c r="T284" s="83"/>
      <c r="U284" s="127"/>
      <c r="W284" s="24"/>
      <c r="X284" s="24"/>
      <c r="Y284" s="24"/>
      <c r="Z284" s="5"/>
      <c r="AA284" s="5"/>
      <c r="AB284" s="5"/>
      <c r="AC284" s="5"/>
      <c r="AI284" s="7">
        <f t="shared" si="58"/>
        <v>0</v>
      </c>
      <c r="AJ284" s="7">
        <f t="shared" si="59"/>
        <v>0</v>
      </c>
      <c r="AK284" s="7">
        <f t="shared" si="60"/>
        <v>0</v>
      </c>
      <c r="AL284" s="7">
        <f t="shared" si="61"/>
        <v>0</v>
      </c>
      <c r="AM284" s="7">
        <f t="shared" si="62"/>
        <v>0</v>
      </c>
      <c r="AN284" s="7">
        <f t="shared" si="63"/>
        <v>0</v>
      </c>
      <c r="AO284" s="7">
        <f t="shared" si="64"/>
        <v>0</v>
      </c>
      <c r="AP284" s="7">
        <f t="shared" si="65"/>
        <v>0</v>
      </c>
      <c r="AQ284" s="7">
        <f t="shared" si="66"/>
        <v>0</v>
      </c>
      <c r="AR284" s="7">
        <f t="shared" si="67"/>
        <v>0</v>
      </c>
      <c r="AS284" s="7">
        <f t="shared" si="68"/>
        <v>0</v>
      </c>
      <c r="AT284" s="7">
        <f t="shared" si="69"/>
        <v>0</v>
      </c>
      <c r="AU284" s="7">
        <f t="shared" si="70"/>
        <v>0</v>
      </c>
      <c r="AV284" s="7">
        <f t="shared" si="71"/>
        <v>0</v>
      </c>
    </row>
    <row r="285" spans="1:48" s="7" customFormat="1" ht="12.75">
      <c r="A285" s="38"/>
      <c r="B285" s="80"/>
      <c r="C285" s="46"/>
      <c r="D285" s="47"/>
      <c r="E285" s="92"/>
      <c r="F285" s="92"/>
      <c r="G285" s="48"/>
      <c r="H285" s="48"/>
      <c r="I285" s="47"/>
      <c r="J285" s="47"/>
      <c r="K285" s="47"/>
      <c r="L285" s="41"/>
      <c r="M285" s="49"/>
      <c r="N285" s="50"/>
      <c r="O285" s="51"/>
      <c r="P285" s="52"/>
      <c r="Q285" s="53"/>
      <c r="R285" s="134"/>
      <c r="S285" s="54"/>
      <c r="T285" s="83"/>
      <c r="U285" s="127"/>
      <c r="W285" s="24"/>
      <c r="X285" s="24"/>
      <c r="Y285" s="24"/>
      <c r="Z285" s="5"/>
      <c r="AA285" s="5"/>
      <c r="AB285" s="5"/>
      <c r="AC285" s="5"/>
      <c r="AI285" s="7">
        <f t="shared" si="58"/>
        <v>0</v>
      </c>
      <c r="AJ285" s="7">
        <f t="shared" si="59"/>
        <v>0</v>
      </c>
      <c r="AK285" s="7">
        <f t="shared" si="60"/>
        <v>0</v>
      </c>
      <c r="AL285" s="7">
        <f t="shared" si="61"/>
        <v>0</v>
      </c>
      <c r="AM285" s="7">
        <f t="shared" si="62"/>
        <v>0</v>
      </c>
      <c r="AN285" s="7">
        <f t="shared" si="63"/>
        <v>0</v>
      </c>
      <c r="AO285" s="7">
        <f t="shared" si="64"/>
        <v>0</v>
      </c>
      <c r="AP285" s="7">
        <f t="shared" si="65"/>
        <v>0</v>
      </c>
      <c r="AQ285" s="7">
        <f t="shared" si="66"/>
        <v>0</v>
      </c>
      <c r="AR285" s="7">
        <f t="shared" si="67"/>
        <v>0</v>
      </c>
      <c r="AS285" s="7">
        <f t="shared" si="68"/>
        <v>0</v>
      </c>
      <c r="AT285" s="7">
        <f t="shared" si="69"/>
        <v>0</v>
      </c>
      <c r="AU285" s="7">
        <f t="shared" si="70"/>
        <v>0</v>
      </c>
      <c r="AV285" s="7">
        <f t="shared" si="71"/>
        <v>0</v>
      </c>
    </row>
    <row r="286" spans="1:48" s="7" customFormat="1" ht="12.75">
      <c r="A286" s="38"/>
      <c r="B286" s="80"/>
      <c r="C286" s="46"/>
      <c r="D286" s="47"/>
      <c r="E286" s="92"/>
      <c r="F286" s="92"/>
      <c r="G286" s="48"/>
      <c r="H286" s="48"/>
      <c r="I286" s="47"/>
      <c r="J286" s="47"/>
      <c r="K286" s="47"/>
      <c r="L286" s="41"/>
      <c r="M286" s="49"/>
      <c r="N286" s="50"/>
      <c r="O286" s="51"/>
      <c r="P286" s="52"/>
      <c r="Q286" s="53"/>
      <c r="R286" s="134"/>
      <c r="S286" s="54"/>
      <c r="T286" s="83"/>
      <c r="U286" s="127"/>
      <c r="W286" s="24"/>
      <c r="X286" s="24"/>
      <c r="Y286" s="24"/>
      <c r="Z286" s="5"/>
      <c r="AA286" s="5"/>
      <c r="AB286" s="5"/>
      <c r="AC286" s="5"/>
      <c r="AI286" s="7">
        <f t="shared" si="58"/>
        <v>0</v>
      </c>
      <c r="AJ286" s="7">
        <f t="shared" si="59"/>
        <v>0</v>
      </c>
      <c r="AK286" s="7">
        <f t="shared" si="60"/>
        <v>0</v>
      </c>
      <c r="AL286" s="7">
        <f t="shared" si="61"/>
        <v>0</v>
      </c>
      <c r="AM286" s="7">
        <f t="shared" si="62"/>
        <v>0</v>
      </c>
      <c r="AN286" s="7">
        <f t="shared" si="63"/>
        <v>0</v>
      </c>
      <c r="AO286" s="7">
        <f t="shared" si="64"/>
        <v>0</v>
      </c>
      <c r="AP286" s="7">
        <f t="shared" si="65"/>
        <v>0</v>
      </c>
      <c r="AQ286" s="7">
        <f t="shared" si="66"/>
        <v>0</v>
      </c>
      <c r="AR286" s="7">
        <f t="shared" si="67"/>
        <v>0</v>
      </c>
      <c r="AS286" s="7">
        <f t="shared" si="68"/>
        <v>0</v>
      </c>
      <c r="AT286" s="7">
        <f t="shared" si="69"/>
        <v>0</v>
      </c>
      <c r="AU286" s="7">
        <f t="shared" si="70"/>
        <v>0</v>
      </c>
      <c r="AV286" s="7">
        <f t="shared" si="71"/>
        <v>0</v>
      </c>
    </row>
    <row r="287" spans="1:48" s="7" customFormat="1" ht="12.75">
      <c r="A287" s="38"/>
      <c r="B287" s="80"/>
      <c r="C287" s="46"/>
      <c r="D287" s="47"/>
      <c r="E287" s="92"/>
      <c r="F287" s="92"/>
      <c r="G287" s="48"/>
      <c r="H287" s="48"/>
      <c r="I287" s="47"/>
      <c r="J287" s="47"/>
      <c r="K287" s="47"/>
      <c r="L287" s="41"/>
      <c r="M287" s="49"/>
      <c r="N287" s="50"/>
      <c r="O287" s="51"/>
      <c r="P287" s="52"/>
      <c r="Q287" s="53"/>
      <c r="R287" s="134"/>
      <c r="S287" s="54"/>
      <c r="T287" s="83"/>
      <c r="U287" s="127"/>
      <c r="W287" s="24"/>
      <c r="X287" s="24"/>
      <c r="Y287" s="24"/>
      <c r="Z287" s="5"/>
      <c r="AA287" s="5"/>
      <c r="AB287" s="5"/>
      <c r="AC287" s="5"/>
      <c r="AI287" s="7">
        <f t="shared" si="58"/>
        <v>0</v>
      </c>
      <c r="AJ287" s="7">
        <f t="shared" si="59"/>
        <v>0</v>
      </c>
      <c r="AK287" s="7">
        <f t="shared" si="60"/>
        <v>0</v>
      </c>
      <c r="AL287" s="7">
        <f t="shared" si="61"/>
        <v>0</v>
      </c>
      <c r="AM287" s="7">
        <f t="shared" si="62"/>
        <v>0</v>
      </c>
      <c r="AN287" s="7">
        <f t="shared" si="63"/>
        <v>0</v>
      </c>
      <c r="AO287" s="7">
        <f t="shared" si="64"/>
        <v>0</v>
      </c>
      <c r="AP287" s="7">
        <f t="shared" si="65"/>
        <v>0</v>
      </c>
      <c r="AQ287" s="7">
        <f t="shared" si="66"/>
        <v>0</v>
      </c>
      <c r="AR287" s="7">
        <f t="shared" si="67"/>
        <v>0</v>
      </c>
      <c r="AS287" s="7">
        <f t="shared" si="68"/>
        <v>0</v>
      </c>
      <c r="AT287" s="7">
        <f t="shared" si="69"/>
        <v>0</v>
      </c>
      <c r="AU287" s="7">
        <f t="shared" si="70"/>
        <v>0</v>
      </c>
      <c r="AV287" s="7">
        <f t="shared" si="71"/>
        <v>0</v>
      </c>
    </row>
    <row r="288" spans="1:48" s="7" customFormat="1" ht="12.75">
      <c r="A288" s="38"/>
      <c r="B288" s="80"/>
      <c r="C288" s="46"/>
      <c r="D288" s="47"/>
      <c r="E288" s="92"/>
      <c r="F288" s="92"/>
      <c r="G288" s="48"/>
      <c r="H288" s="48"/>
      <c r="I288" s="47"/>
      <c r="J288" s="47"/>
      <c r="K288" s="47"/>
      <c r="L288" s="41"/>
      <c r="M288" s="49"/>
      <c r="N288" s="50"/>
      <c r="O288" s="51"/>
      <c r="P288" s="52"/>
      <c r="Q288" s="53"/>
      <c r="R288" s="134"/>
      <c r="S288" s="54"/>
      <c r="T288" s="83"/>
      <c r="U288" s="127"/>
      <c r="W288" s="24"/>
      <c r="X288" s="24"/>
      <c r="Y288" s="24"/>
      <c r="Z288" s="5"/>
      <c r="AA288" s="5"/>
      <c r="AB288" s="5"/>
      <c r="AC288" s="5"/>
      <c r="AI288" s="7">
        <f t="shared" si="58"/>
        <v>0</v>
      </c>
      <c r="AJ288" s="7">
        <f t="shared" si="59"/>
        <v>0</v>
      </c>
      <c r="AK288" s="7">
        <f t="shared" si="60"/>
        <v>0</v>
      </c>
      <c r="AL288" s="7">
        <f t="shared" si="61"/>
        <v>0</v>
      </c>
      <c r="AM288" s="7">
        <f t="shared" si="62"/>
        <v>0</v>
      </c>
      <c r="AN288" s="7">
        <f t="shared" si="63"/>
        <v>0</v>
      </c>
      <c r="AO288" s="7">
        <f t="shared" si="64"/>
        <v>0</v>
      </c>
      <c r="AP288" s="7">
        <f t="shared" si="65"/>
        <v>0</v>
      </c>
      <c r="AQ288" s="7">
        <f t="shared" si="66"/>
        <v>0</v>
      </c>
      <c r="AR288" s="7">
        <f t="shared" si="67"/>
        <v>0</v>
      </c>
      <c r="AS288" s="7">
        <f t="shared" si="68"/>
        <v>0</v>
      </c>
      <c r="AT288" s="7">
        <f t="shared" si="69"/>
        <v>0</v>
      </c>
      <c r="AU288" s="7">
        <f t="shared" si="70"/>
        <v>0</v>
      </c>
      <c r="AV288" s="7">
        <f t="shared" si="71"/>
        <v>0</v>
      </c>
    </row>
    <row r="289" spans="1:48" s="7" customFormat="1" ht="12.75">
      <c r="A289" s="38"/>
      <c r="B289" s="80"/>
      <c r="C289" s="46"/>
      <c r="D289" s="47"/>
      <c r="E289" s="92"/>
      <c r="F289" s="92"/>
      <c r="G289" s="48"/>
      <c r="H289" s="48"/>
      <c r="I289" s="47"/>
      <c r="J289" s="47"/>
      <c r="K289" s="47"/>
      <c r="L289" s="41"/>
      <c r="M289" s="49"/>
      <c r="N289" s="50"/>
      <c r="O289" s="51"/>
      <c r="P289" s="52"/>
      <c r="Q289" s="53"/>
      <c r="R289" s="134"/>
      <c r="S289" s="54"/>
      <c r="T289" s="83"/>
      <c r="U289" s="127"/>
      <c r="W289" s="24"/>
      <c r="X289" s="24"/>
      <c r="Y289" s="24"/>
      <c r="Z289" s="5"/>
      <c r="AA289" s="5"/>
      <c r="AB289" s="5"/>
      <c r="AC289" s="5"/>
      <c r="AI289" s="7">
        <f t="shared" si="58"/>
        <v>0</v>
      </c>
      <c r="AJ289" s="7">
        <f t="shared" si="59"/>
        <v>0</v>
      </c>
      <c r="AK289" s="7">
        <f t="shared" si="60"/>
        <v>0</v>
      </c>
      <c r="AL289" s="7">
        <f t="shared" si="61"/>
        <v>0</v>
      </c>
      <c r="AM289" s="7">
        <f t="shared" si="62"/>
        <v>0</v>
      </c>
      <c r="AN289" s="7">
        <f t="shared" si="63"/>
        <v>0</v>
      </c>
      <c r="AO289" s="7">
        <f t="shared" si="64"/>
        <v>0</v>
      </c>
      <c r="AP289" s="7">
        <f t="shared" si="65"/>
        <v>0</v>
      </c>
      <c r="AQ289" s="7">
        <f t="shared" si="66"/>
        <v>0</v>
      </c>
      <c r="AR289" s="7">
        <f t="shared" si="67"/>
        <v>0</v>
      </c>
      <c r="AS289" s="7">
        <f t="shared" si="68"/>
        <v>0</v>
      </c>
      <c r="AT289" s="7">
        <f t="shared" si="69"/>
        <v>0</v>
      </c>
      <c r="AU289" s="7">
        <f t="shared" si="70"/>
        <v>0</v>
      </c>
      <c r="AV289" s="7">
        <f t="shared" si="71"/>
        <v>0</v>
      </c>
    </row>
    <row r="290" spans="1:48" s="7" customFormat="1" ht="12.75">
      <c r="A290" s="38"/>
      <c r="B290" s="80"/>
      <c r="C290" s="46"/>
      <c r="D290" s="47"/>
      <c r="E290" s="92"/>
      <c r="F290" s="92"/>
      <c r="G290" s="48"/>
      <c r="H290" s="48"/>
      <c r="I290" s="47"/>
      <c r="J290" s="47"/>
      <c r="K290" s="47"/>
      <c r="L290" s="41"/>
      <c r="M290" s="49"/>
      <c r="N290" s="50"/>
      <c r="O290" s="51"/>
      <c r="P290" s="52"/>
      <c r="Q290" s="53"/>
      <c r="R290" s="134"/>
      <c r="S290" s="54"/>
      <c r="T290" s="83"/>
      <c r="U290" s="127"/>
      <c r="W290" s="24"/>
      <c r="X290" s="24"/>
      <c r="Y290" s="24"/>
      <c r="Z290" s="5"/>
      <c r="AA290" s="5"/>
      <c r="AB290" s="5"/>
      <c r="AC290" s="5"/>
      <c r="AI290" s="7">
        <f t="shared" si="58"/>
        <v>0</v>
      </c>
      <c r="AJ290" s="7">
        <f t="shared" si="59"/>
        <v>0</v>
      </c>
      <c r="AK290" s="7">
        <f t="shared" si="60"/>
        <v>0</v>
      </c>
      <c r="AL290" s="7">
        <f t="shared" si="61"/>
        <v>0</v>
      </c>
      <c r="AM290" s="7">
        <f t="shared" si="62"/>
        <v>0</v>
      </c>
      <c r="AN290" s="7">
        <f t="shared" si="63"/>
        <v>0</v>
      </c>
      <c r="AO290" s="7">
        <f t="shared" si="64"/>
        <v>0</v>
      </c>
      <c r="AP290" s="7">
        <f t="shared" si="65"/>
        <v>0</v>
      </c>
      <c r="AQ290" s="7">
        <f t="shared" si="66"/>
        <v>0</v>
      </c>
      <c r="AR290" s="7">
        <f t="shared" si="67"/>
        <v>0</v>
      </c>
      <c r="AS290" s="7">
        <f t="shared" si="68"/>
        <v>0</v>
      </c>
      <c r="AT290" s="7">
        <f t="shared" si="69"/>
        <v>0</v>
      </c>
      <c r="AU290" s="7">
        <f t="shared" si="70"/>
        <v>0</v>
      </c>
      <c r="AV290" s="7">
        <f t="shared" si="71"/>
        <v>0</v>
      </c>
    </row>
    <row r="291" spans="1:48" s="7" customFormat="1" ht="12.75">
      <c r="A291" s="38"/>
      <c r="B291" s="80"/>
      <c r="C291" s="46"/>
      <c r="D291" s="47"/>
      <c r="E291" s="92"/>
      <c r="F291" s="92"/>
      <c r="G291" s="48"/>
      <c r="H291" s="48"/>
      <c r="I291" s="47"/>
      <c r="J291" s="47"/>
      <c r="K291" s="47"/>
      <c r="L291" s="41"/>
      <c r="M291" s="49"/>
      <c r="N291" s="50"/>
      <c r="O291" s="51"/>
      <c r="P291" s="52"/>
      <c r="Q291" s="53"/>
      <c r="R291" s="134"/>
      <c r="S291" s="54"/>
      <c r="T291" s="83"/>
      <c r="U291" s="127"/>
      <c r="W291" s="24"/>
      <c r="X291" s="24"/>
      <c r="Y291" s="24"/>
      <c r="Z291" s="5"/>
      <c r="AA291" s="5"/>
      <c r="AB291" s="5"/>
      <c r="AC291" s="5"/>
      <c r="AI291" s="7">
        <f t="shared" si="58"/>
        <v>0</v>
      </c>
      <c r="AJ291" s="7">
        <f t="shared" si="59"/>
        <v>0</v>
      </c>
      <c r="AK291" s="7">
        <f t="shared" si="60"/>
        <v>0</v>
      </c>
      <c r="AL291" s="7">
        <f t="shared" si="61"/>
        <v>0</v>
      </c>
      <c r="AM291" s="7">
        <f t="shared" si="62"/>
        <v>0</v>
      </c>
      <c r="AN291" s="7">
        <f t="shared" si="63"/>
        <v>0</v>
      </c>
      <c r="AO291" s="7">
        <f t="shared" si="64"/>
        <v>0</v>
      </c>
      <c r="AP291" s="7">
        <f t="shared" si="65"/>
        <v>0</v>
      </c>
      <c r="AQ291" s="7">
        <f t="shared" si="66"/>
        <v>0</v>
      </c>
      <c r="AR291" s="7">
        <f t="shared" si="67"/>
        <v>0</v>
      </c>
      <c r="AS291" s="7">
        <f t="shared" si="68"/>
        <v>0</v>
      </c>
      <c r="AT291" s="7">
        <f t="shared" si="69"/>
        <v>0</v>
      </c>
      <c r="AU291" s="7">
        <f t="shared" si="70"/>
        <v>0</v>
      </c>
      <c r="AV291" s="7">
        <f t="shared" si="71"/>
        <v>0</v>
      </c>
    </row>
    <row r="292" spans="1:48" s="7" customFormat="1" ht="12.75">
      <c r="A292" s="38"/>
      <c r="B292" s="80"/>
      <c r="C292" s="46"/>
      <c r="D292" s="47"/>
      <c r="E292" s="92"/>
      <c r="F292" s="92"/>
      <c r="G292" s="48"/>
      <c r="H292" s="48"/>
      <c r="I292" s="47"/>
      <c r="J292" s="47"/>
      <c r="K292" s="47"/>
      <c r="L292" s="41"/>
      <c r="M292" s="49"/>
      <c r="N292" s="50"/>
      <c r="O292" s="51"/>
      <c r="P292" s="52"/>
      <c r="Q292" s="53"/>
      <c r="R292" s="134"/>
      <c r="S292" s="54"/>
      <c r="T292" s="83"/>
      <c r="U292" s="127"/>
      <c r="W292" s="24"/>
      <c r="X292" s="24"/>
      <c r="Y292" s="24"/>
      <c r="Z292" s="5"/>
      <c r="AA292" s="5"/>
      <c r="AB292" s="5"/>
      <c r="AC292" s="5"/>
      <c r="AI292" s="7">
        <f t="shared" si="58"/>
        <v>0</v>
      </c>
      <c r="AJ292" s="7">
        <f t="shared" si="59"/>
        <v>0</v>
      </c>
      <c r="AK292" s="7">
        <f t="shared" si="60"/>
        <v>0</v>
      </c>
      <c r="AL292" s="7">
        <f t="shared" si="61"/>
        <v>0</v>
      </c>
      <c r="AM292" s="7">
        <f t="shared" si="62"/>
        <v>0</v>
      </c>
      <c r="AN292" s="7">
        <f t="shared" si="63"/>
        <v>0</v>
      </c>
      <c r="AO292" s="7">
        <f t="shared" si="64"/>
        <v>0</v>
      </c>
      <c r="AP292" s="7">
        <f t="shared" si="65"/>
        <v>0</v>
      </c>
      <c r="AQ292" s="7">
        <f t="shared" si="66"/>
        <v>0</v>
      </c>
      <c r="AR292" s="7">
        <f t="shared" si="67"/>
        <v>0</v>
      </c>
      <c r="AS292" s="7">
        <f t="shared" si="68"/>
        <v>0</v>
      </c>
      <c r="AT292" s="7">
        <f t="shared" si="69"/>
        <v>0</v>
      </c>
      <c r="AU292" s="7">
        <f t="shared" si="70"/>
        <v>0</v>
      </c>
      <c r="AV292" s="7">
        <f t="shared" si="71"/>
        <v>0</v>
      </c>
    </row>
    <row r="293" spans="1:48" s="7" customFormat="1" ht="12.75">
      <c r="A293" s="38"/>
      <c r="B293" s="80"/>
      <c r="C293" s="46"/>
      <c r="D293" s="47"/>
      <c r="E293" s="92"/>
      <c r="F293" s="92"/>
      <c r="G293" s="48"/>
      <c r="H293" s="48"/>
      <c r="I293" s="47"/>
      <c r="J293" s="47"/>
      <c r="K293" s="47"/>
      <c r="L293" s="41"/>
      <c r="M293" s="49"/>
      <c r="N293" s="50"/>
      <c r="O293" s="51"/>
      <c r="P293" s="52"/>
      <c r="Q293" s="53"/>
      <c r="R293" s="134"/>
      <c r="S293" s="54"/>
      <c r="T293" s="83"/>
      <c r="U293" s="127"/>
      <c r="W293" s="24"/>
      <c r="X293" s="24"/>
      <c r="Y293" s="24"/>
      <c r="Z293" s="5"/>
      <c r="AA293" s="5"/>
      <c r="AB293" s="5"/>
      <c r="AC293" s="5"/>
      <c r="AI293" s="7">
        <f t="shared" si="58"/>
        <v>0</v>
      </c>
      <c r="AJ293" s="7">
        <f t="shared" si="59"/>
        <v>0</v>
      </c>
      <c r="AK293" s="7">
        <f t="shared" si="60"/>
        <v>0</v>
      </c>
      <c r="AL293" s="7">
        <f t="shared" si="61"/>
        <v>0</v>
      </c>
      <c r="AM293" s="7">
        <f t="shared" si="62"/>
        <v>0</v>
      </c>
      <c r="AN293" s="7">
        <f t="shared" si="63"/>
        <v>0</v>
      </c>
      <c r="AO293" s="7">
        <f t="shared" si="64"/>
        <v>0</v>
      </c>
      <c r="AP293" s="7">
        <f t="shared" si="65"/>
        <v>0</v>
      </c>
      <c r="AQ293" s="7">
        <f t="shared" si="66"/>
        <v>0</v>
      </c>
      <c r="AR293" s="7">
        <f t="shared" si="67"/>
        <v>0</v>
      </c>
      <c r="AS293" s="7">
        <f t="shared" si="68"/>
        <v>0</v>
      </c>
      <c r="AT293" s="7">
        <f t="shared" si="69"/>
        <v>0</v>
      </c>
      <c r="AU293" s="7">
        <f t="shared" si="70"/>
        <v>0</v>
      </c>
      <c r="AV293" s="7">
        <f t="shared" si="71"/>
        <v>0</v>
      </c>
    </row>
    <row r="294" spans="1:48" s="7" customFormat="1" ht="12.75">
      <c r="A294" s="38"/>
      <c r="B294" s="80"/>
      <c r="C294" s="46"/>
      <c r="D294" s="47"/>
      <c r="E294" s="92"/>
      <c r="F294" s="92"/>
      <c r="G294" s="48"/>
      <c r="H294" s="48"/>
      <c r="I294" s="47"/>
      <c r="J294" s="47"/>
      <c r="K294" s="47"/>
      <c r="L294" s="41"/>
      <c r="M294" s="49"/>
      <c r="N294" s="50"/>
      <c r="O294" s="51"/>
      <c r="P294" s="52"/>
      <c r="Q294" s="53"/>
      <c r="R294" s="134"/>
      <c r="S294" s="54"/>
      <c r="T294" s="83"/>
      <c r="U294" s="127"/>
      <c r="W294" s="24"/>
      <c r="X294" s="24"/>
      <c r="Y294" s="24"/>
      <c r="Z294" s="5"/>
      <c r="AA294" s="5"/>
      <c r="AB294" s="5"/>
      <c r="AC294" s="5"/>
      <c r="AI294" s="7">
        <f t="shared" si="58"/>
        <v>0</v>
      </c>
      <c r="AJ294" s="7">
        <f t="shared" si="59"/>
        <v>0</v>
      </c>
      <c r="AK294" s="7">
        <f t="shared" si="60"/>
        <v>0</v>
      </c>
      <c r="AL294" s="7">
        <f t="shared" si="61"/>
        <v>0</v>
      </c>
      <c r="AM294" s="7">
        <f t="shared" si="62"/>
        <v>0</v>
      </c>
      <c r="AN294" s="7">
        <f t="shared" si="63"/>
        <v>0</v>
      </c>
      <c r="AO294" s="7">
        <f t="shared" si="64"/>
        <v>0</v>
      </c>
      <c r="AP294" s="7">
        <f t="shared" si="65"/>
        <v>0</v>
      </c>
      <c r="AQ294" s="7">
        <f t="shared" si="66"/>
        <v>0</v>
      </c>
      <c r="AR294" s="7">
        <f t="shared" si="67"/>
        <v>0</v>
      </c>
      <c r="AS294" s="7">
        <f t="shared" si="68"/>
        <v>0</v>
      </c>
      <c r="AT294" s="7">
        <f t="shared" si="69"/>
        <v>0</v>
      </c>
      <c r="AU294" s="7">
        <f t="shared" si="70"/>
        <v>0</v>
      </c>
      <c r="AV294" s="7">
        <f t="shared" si="71"/>
        <v>0</v>
      </c>
    </row>
    <row r="295" spans="1:48" s="7" customFormat="1" ht="12.75">
      <c r="A295" s="38"/>
      <c r="B295" s="80"/>
      <c r="C295" s="46"/>
      <c r="D295" s="47"/>
      <c r="E295" s="92"/>
      <c r="F295" s="92"/>
      <c r="G295" s="48"/>
      <c r="H295" s="48"/>
      <c r="I295" s="47"/>
      <c r="J295" s="47"/>
      <c r="K295" s="47"/>
      <c r="L295" s="41"/>
      <c r="M295" s="49"/>
      <c r="N295" s="50"/>
      <c r="O295" s="51"/>
      <c r="P295" s="52"/>
      <c r="Q295" s="53"/>
      <c r="R295" s="134"/>
      <c r="S295" s="54"/>
      <c r="T295" s="83"/>
      <c r="U295" s="127"/>
      <c r="W295" s="24"/>
      <c r="X295" s="24"/>
      <c r="Y295" s="24"/>
      <c r="Z295" s="5"/>
      <c r="AA295" s="5"/>
      <c r="AB295" s="5"/>
      <c r="AC295" s="5"/>
      <c r="AI295" s="7">
        <f t="shared" si="58"/>
        <v>0</v>
      </c>
      <c r="AJ295" s="7">
        <f t="shared" si="59"/>
        <v>0</v>
      </c>
      <c r="AK295" s="7">
        <f t="shared" si="60"/>
        <v>0</v>
      </c>
      <c r="AL295" s="7">
        <f t="shared" si="61"/>
        <v>0</v>
      </c>
      <c r="AM295" s="7">
        <f t="shared" si="62"/>
        <v>0</v>
      </c>
      <c r="AN295" s="7">
        <f t="shared" si="63"/>
        <v>0</v>
      </c>
      <c r="AO295" s="7">
        <f t="shared" si="64"/>
        <v>0</v>
      </c>
      <c r="AP295" s="7">
        <f t="shared" si="65"/>
        <v>0</v>
      </c>
      <c r="AQ295" s="7">
        <f t="shared" si="66"/>
        <v>0</v>
      </c>
      <c r="AR295" s="7">
        <f t="shared" si="67"/>
        <v>0</v>
      </c>
      <c r="AS295" s="7">
        <f t="shared" si="68"/>
        <v>0</v>
      </c>
      <c r="AT295" s="7">
        <f t="shared" si="69"/>
        <v>0</v>
      </c>
      <c r="AU295" s="7">
        <f t="shared" si="70"/>
        <v>0</v>
      </c>
      <c r="AV295" s="7">
        <f t="shared" si="71"/>
        <v>0</v>
      </c>
    </row>
    <row r="296" spans="1:48" s="7" customFormat="1" ht="12.75">
      <c r="A296" s="38"/>
      <c r="B296" s="80"/>
      <c r="C296" s="46"/>
      <c r="D296" s="47"/>
      <c r="E296" s="92"/>
      <c r="F296" s="92"/>
      <c r="G296" s="48"/>
      <c r="H296" s="48"/>
      <c r="I296" s="47"/>
      <c r="J296" s="47"/>
      <c r="K296" s="47"/>
      <c r="L296" s="41"/>
      <c r="M296" s="49"/>
      <c r="N296" s="50"/>
      <c r="O296" s="51"/>
      <c r="P296" s="52"/>
      <c r="Q296" s="53"/>
      <c r="R296" s="134"/>
      <c r="S296" s="54"/>
      <c r="T296" s="83"/>
      <c r="U296" s="127"/>
      <c r="W296" s="24"/>
      <c r="X296" s="24"/>
      <c r="Y296" s="24"/>
      <c r="Z296" s="5"/>
      <c r="AA296" s="5"/>
      <c r="AB296" s="5"/>
      <c r="AC296" s="5"/>
      <c r="AI296" s="7">
        <f t="shared" si="58"/>
        <v>0</v>
      </c>
      <c r="AJ296" s="7">
        <f t="shared" si="59"/>
        <v>0</v>
      </c>
      <c r="AK296" s="7">
        <f t="shared" si="60"/>
        <v>0</v>
      </c>
      <c r="AL296" s="7">
        <f t="shared" si="61"/>
        <v>0</v>
      </c>
      <c r="AM296" s="7">
        <f t="shared" si="62"/>
        <v>0</v>
      </c>
      <c r="AN296" s="7">
        <f t="shared" si="63"/>
        <v>0</v>
      </c>
      <c r="AO296" s="7">
        <f t="shared" si="64"/>
        <v>0</v>
      </c>
      <c r="AP296" s="7">
        <f t="shared" si="65"/>
        <v>0</v>
      </c>
      <c r="AQ296" s="7">
        <f t="shared" si="66"/>
        <v>0</v>
      </c>
      <c r="AR296" s="7">
        <f t="shared" si="67"/>
        <v>0</v>
      </c>
      <c r="AS296" s="7">
        <f t="shared" si="68"/>
        <v>0</v>
      </c>
      <c r="AT296" s="7">
        <f t="shared" si="69"/>
        <v>0</v>
      </c>
      <c r="AU296" s="7">
        <f t="shared" si="70"/>
        <v>0</v>
      </c>
      <c r="AV296" s="7">
        <f t="shared" si="71"/>
        <v>0</v>
      </c>
    </row>
    <row r="297" spans="1:48" s="7" customFormat="1" ht="12.75">
      <c r="A297" s="38"/>
      <c r="B297" s="80"/>
      <c r="C297" s="46"/>
      <c r="D297" s="47"/>
      <c r="E297" s="92"/>
      <c r="F297" s="92"/>
      <c r="G297" s="48"/>
      <c r="H297" s="48"/>
      <c r="I297" s="47"/>
      <c r="J297" s="47"/>
      <c r="K297" s="47"/>
      <c r="L297" s="41"/>
      <c r="M297" s="49"/>
      <c r="N297" s="50"/>
      <c r="O297" s="51"/>
      <c r="P297" s="52"/>
      <c r="Q297" s="53"/>
      <c r="R297" s="134"/>
      <c r="S297" s="54"/>
      <c r="T297" s="83"/>
      <c r="U297" s="127"/>
      <c r="W297" s="24"/>
      <c r="X297" s="24"/>
      <c r="Y297" s="24"/>
      <c r="Z297" s="5"/>
      <c r="AA297" s="5"/>
      <c r="AB297" s="5"/>
      <c r="AC297" s="5"/>
      <c r="AI297" s="7">
        <f t="shared" si="58"/>
        <v>0</v>
      </c>
      <c r="AJ297" s="7">
        <f t="shared" si="59"/>
        <v>0</v>
      </c>
      <c r="AK297" s="7">
        <f t="shared" si="60"/>
        <v>0</v>
      </c>
      <c r="AL297" s="7">
        <f t="shared" si="61"/>
        <v>0</v>
      </c>
      <c r="AM297" s="7">
        <f t="shared" si="62"/>
        <v>0</v>
      </c>
      <c r="AN297" s="7">
        <f t="shared" si="63"/>
        <v>0</v>
      </c>
      <c r="AO297" s="7">
        <f t="shared" si="64"/>
        <v>0</v>
      </c>
      <c r="AP297" s="7">
        <f t="shared" si="65"/>
        <v>0</v>
      </c>
      <c r="AQ297" s="7">
        <f t="shared" si="66"/>
        <v>0</v>
      </c>
      <c r="AR297" s="7">
        <f t="shared" si="67"/>
        <v>0</v>
      </c>
      <c r="AS297" s="7">
        <f t="shared" si="68"/>
        <v>0</v>
      </c>
      <c r="AT297" s="7">
        <f t="shared" si="69"/>
        <v>0</v>
      </c>
      <c r="AU297" s="7">
        <f t="shared" si="70"/>
        <v>0</v>
      </c>
      <c r="AV297" s="7">
        <f t="shared" si="71"/>
        <v>0</v>
      </c>
    </row>
    <row r="298" spans="1:48" s="7" customFormat="1" ht="12.75">
      <c r="A298" s="38"/>
      <c r="B298" s="80"/>
      <c r="C298" s="46"/>
      <c r="D298" s="47"/>
      <c r="E298" s="92"/>
      <c r="F298" s="92"/>
      <c r="G298" s="48"/>
      <c r="H298" s="48"/>
      <c r="I298" s="47"/>
      <c r="J298" s="47"/>
      <c r="K298" s="47"/>
      <c r="L298" s="41"/>
      <c r="M298" s="49"/>
      <c r="N298" s="50"/>
      <c r="O298" s="51"/>
      <c r="P298" s="52"/>
      <c r="Q298" s="53"/>
      <c r="R298" s="134"/>
      <c r="S298" s="54"/>
      <c r="T298" s="83"/>
      <c r="U298" s="127"/>
      <c r="W298" s="24"/>
      <c r="X298" s="24"/>
      <c r="Y298" s="24"/>
      <c r="Z298" s="5"/>
      <c r="AA298" s="5"/>
      <c r="AB298" s="5"/>
      <c r="AC298" s="5"/>
      <c r="AI298" s="7">
        <f t="shared" si="58"/>
        <v>0</v>
      </c>
      <c r="AJ298" s="7">
        <f t="shared" si="59"/>
        <v>0</v>
      </c>
      <c r="AK298" s="7">
        <f t="shared" si="60"/>
        <v>0</v>
      </c>
      <c r="AL298" s="7">
        <f t="shared" si="61"/>
        <v>0</v>
      </c>
      <c r="AM298" s="7">
        <f t="shared" si="62"/>
        <v>0</v>
      </c>
      <c r="AN298" s="7">
        <f t="shared" si="63"/>
        <v>0</v>
      </c>
      <c r="AO298" s="7">
        <f t="shared" si="64"/>
        <v>0</v>
      </c>
      <c r="AP298" s="7">
        <f t="shared" si="65"/>
        <v>0</v>
      </c>
      <c r="AQ298" s="7">
        <f t="shared" si="66"/>
        <v>0</v>
      </c>
      <c r="AR298" s="7">
        <f t="shared" si="67"/>
        <v>0</v>
      </c>
      <c r="AS298" s="7">
        <f t="shared" si="68"/>
        <v>0</v>
      </c>
      <c r="AT298" s="7">
        <f t="shared" si="69"/>
        <v>0</v>
      </c>
      <c r="AU298" s="7">
        <f t="shared" si="70"/>
        <v>0</v>
      </c>
      <c r="AV298" s="7">
        <f t="shared" si="71"/>
        <v>0</v>
      </c>
    </row>
    <row r="299" spans="1:48" s="7" customFormat="1" ht="12.75">
      <c r="A299" s="38"/>
      <c r="B299" s="80"/>
      <c r="C299" s="46"/>
      <c r="D299" s="47"/>
      <c r="E299" s="92"/>
      <c r="F299" s="92"/>
      <c r="G299" s="48"/>
      <c r="H299" s="48"/>
      <c r="I299" s="47"/>
      <c r="J299" s="47"/>
      <c r="K299" s="47"/>
      <c r="L299" s="41"/>
      <c r="M299" s="49"/>
      <c r="N299" s="50"/>
      <c r="O299" s="51"/>
      <c r="P299" s="52"/>
      <c r="Q299" s="53"/>
      <c r="R299" s="134"/>
      <c r="S299" s="54"/>
      <c r="T299" s="83"/>
      <c r="U299" s="127"/>
      <c r="W299" s="24"/>
      <c r="X299" s="24"/>
      <c r="Y299" s="24"/>
      <c r="Z299" s="5"/>
      <c r="AA299" s="5"/>
      <c r="AB299" s="5"/>
      <c r="AC299" s="5"/>
      <c r="AI299" s="7">
        <f t="shared" si="58"/>
        <v>0</v>
      </c>
      <c r="AJ299" s="7">
        <f t="shared" si="59"/>
        <v>0</v>
      </c>
      <c r="AK299" s="7">
        <f t="shared" si="60"/>
        <v>0</v>
      </c>
      <c r="AL299" s="7">
        <f t="shared" si="61"/>
        <v>0</v>
      </c>
      <c r="AM299" s="7">
        <f t="shared" si="62"/>
        <v>0</v>
      </c>
      <c r="AN299" s="7">
        <f t="shared" si="63"/>
        <v>0</v>
      </c>
      <c r="AO299" s="7">
        <f t="shared" si="64"/>
        <v>0</v>
      </c>
      <c r="AP299" s="7">
        <f t="shared" si="65"/>
        <v>0</v>
      </c>
      <c r="AQ299" s="7">
        <f t="shared" si="66"/>
        <v>0</v>
      </c>
      <c r="AR299" s="7">
        <f t="shared" si="67"/>
        <v>0</v>
      </c>
      <c r="AS299" s="7">
        <f t="shared" si="68"/>
        <v>0</v>
      </c>
      <c r="AT299" s="7">
        <f t="shared" si="69"/>
        <v>0</v>
      </c>
      <c r="AU299" s="7">
        <f t="shared" si="70"/>
        <v>0</v>
      </c>
      <c r="AV299" s="7">
        <f t="shared" si="71"/>
        <v>0</v>
      </c>
    </row>
    <row r="300" spans="1:48" s="7" customFormat="1" ht="12.75">
      <c r="A300" s="38"/>
      <c r="B300" s="80"/>
      <c r="C300" s="46"/>
      <c r="D300" s="47"/>
      <c r="E300" s="92"/>
      <c r="F300" s="92"/>
      <c r="G300" s="48"/>
      <c r="H300" s="48"/>
      <c r="I300" s="47"/>
      <c r="J300" s="47"/>
      <c r="K300" s="47"/>
      <c r="L300" s="41"/>
      <c r="M300" s="49"/>
      <c r="N300" s="50"/>
      <c r="O300" s="51"/>
      <c r="P300" s="52"/>
      <c r="Q300" s="53"/>
      <c r="R300" s="134"/>
      <c r="S300" s="54"/>
      <c r="T300" s="83"/>
      <c r="U300" s="127"/>
      <c r="W300" s="24"/>
      <c r="X300" s="24"/>
      <c r="Y300" s="24"/>
      <c r="Z300" s="5"/>
      <c r="AA300" s="5"/>
      <c r="AB300" s="5"/>
      <c r="AC300" s="5"/>
      <c r="AI300" s="7">
        <f t="shared" si="58"/>
        <v>0</v>
      </c>
      <c r="AJ300" s="7">
        <f t="shared" si="59"/>
        <v>0</v>
      </c>
      <c r="AK300" s="7">
        <f t="shared" si="60"/>
        <v>0</v>
      </c>
      <c r="AL300" s="7">
        <f t="shared" si="61"/>
        <v>0</v>
      </c>
      <c r="AM300" s="7">
        <f t="shared" si="62"/>
        <v>0</v>
      </c>
      <c r="AN300" s="7">
        <f t="shared" si="63"/>
        <v>0</v>
      </c>
      <c r="AO300" s="7">
        <f t="shared" si="64"/>
        <v>0</v>
      </c>
      <c r="AP300" s="7">
        <f t="shared" si="65"/>
        <v>0</v>
      </c>
      <c r="AQ300" s="7">
        <f t="shared" si="66"/>
        <v>0</v>
      </c>
      <c r="AR300" s="7">
        <f t="shared" si="67"/>
        <v>0</v>
      </c>
      <c r="AS300" s="7">
        <f t="shared" si="68"/>
        <v>0</v>
      </c>
      <c r="AT300" s="7">
        <f t="shared" si="69"/>
        <v>0</v>
      </c>
      <c r="AU300" s="7">
        <f t="shared" si="70"/>
        <v>0</v>
      </c>
      <c r="AV300" s="7">
        <f t="shared" si="71"/>
        <v>0</v>
      </c>
    </row>
    <row r="301" spans="1:48" s="7" customFormat="1" ht="12.75">
      <c r="A301" s="38"/>
      <c r="B301" s="80"/>
      <c r="C301" s="46"/>
      <c r="D301" s="47"/>
      <c r="E301" s="92"/>
      <c r="F301" s="92"/>
      <c r="G301" s="48"/>
      <c r="H301" s="48"/>
      <c r="I301" s="47"/>
      <c r="J301" s="47"/>
      <c r="K301" s="47"/>
      <c r="L301" s="41"/>
      <c r="M301" s="49"/>
      <c r="N301" s="50"/>
      <c r="O301" s="51"/>
      <c r="P301" s="52"/>
      <c r="Q301" s="53"/>
      <c r="R301" s="134"/>
      <c r="S301" s="54"/>
      <c r="T301" s="83"/>
      <c r="U301" s="127"/>
      <c r="W301" s="24"/>
      <c r="X301" s="24"/>
      <c r="Y301" s="24"/>
      <c r="Z301" s="5"/>
      <c r="AA301" s="5"/>
      <c r="AB301" s="5"/>
      <c r="AC301" s="5"/>
      <c r="AI301" s="7">
        <f t="shared" si="58"/>
        <v>0</v>
      </c>
      <c r="AJ301" s="7">
        <f t="shared" si="59"/>
        <v>0</v>
      </c>
      <c r="AK301" s="7">
        <f t="shared" si="60"/>
        <v>0</v>
      </c>
      <c r="AL301" s="7">
        <f t="shared" si="61"/>
        <v>0</v>
      </c>
      <c r="AM301" s="7">
        <f t="shared" si="62"/>
        <v>0</v>
      </c>
      <c r="AN301" s="7">
        <f t="shared" si="63"/>
        <v>0</v>
      </c>
      <c r="AO301" s="7">
        <f t="shared" si="64"/>
        <v>0</v>
      </c>
      <c r="AP301" s="7">
        <f t="shared" si="65"/>
        <v>0</v>
      </c>
      <c r="AQ301" s="7">
        <f t="shared" si="66"/>
        <v>0</v>
      </c>
      <c r="AR301" s="7">
        <f t="shared" si="67"/>
        <v>0</v>
      </c>
      <c r="AS301" s="7">
        <f t="shared" si="68"/>
        <v>0</v>
      </c>
      <c r="AT301" s="7">
        <f t="shared" si="69"/>
        <v>0</v>
      </c>
      <c r="AU301" s="7">
        <f t="shared" si="70"/>
        <v>0</v>
      </c>
      <c r="AV301" s="7">
        <f t="shared" si="71"/>
        <v>0</v>
      </c>
    </row>
    <row r="302" spans="1:48" s="7" customFormat="1" ht="12.75">
      <c r="A302" s="38"/>
      <c r="B302" s="80"/>
      <c r="C302" s="46"/>
      <c r="D302" s="47"/>
      <c r="E302" s="92"/>
      <c r="F302" s="92"/>
      <c r="G302" s="48"/>
      <c r="H302" s="48"/>
      <c r="I302" s="47"/>
      <c r="J302" s="47"/>
      <c r="K302" s="47"/>
      <c r="L302" s="41"/>
      <c r="M302" s="49"/>
      <c r="N302" s="50"/>
      <c r="O302" s="51"/>
      <c r="P302" s="52"/>
      <c r="Q302" s="53"/>
      <c r="R302" s="134"/>
      <c r="S302" s="54"/>
      <c r="T302" s="83"/>
      <c r="U302" s="127"/>
      <c r="W302" s="24"/>
      <c r="X302" s="24"/>
      <c r="Y302" s="24"/>
      <c r="Z302" s="5"/>
      <c r="AA302" s="5"/>
      <c r="AB302" s="5"/>
      <c r="AC302" s="5"/>
      <c r="AI302" s="7">
        <f t="shared" si="58"/>
        <v>0</v>
      </c>
      <c r="AJ302" s="7">
        <f t="shared" si="59"/>
        <v>0</v>
      </c>
      <c r="AK302" s="7">
        <f t="shared" si="60"/>
        <v>0</v>
      </c>
      <c r="AL302" s="7">
        <f t="shared" si="61"/>
        <v>0</v>
      </c>
      <c r="AM302" s="7">
        <f t="shared" si="62"/>
        <v>0</v>
      </c>
      <c r="AN302" s="7">
        <f t="shared" si="63"/>
        <v>0</v>
      </c>
      <c r="AO302" s="7">
        <f t="shared" si="64"/>
        <v>0</v>
      </c>
      <c r="AP302" s="7">
        <f t="shared" si="65"/>
        <v>0</v>
      </c>
      <c r="AQ302" s="7">
        <f t="shared" si="66"/>
        <v>0</v>
      </c>
      <c r="AR302" s="7">
        <f t="shared" si="67"/>
        <v>0</v>
      </c>
      <c r="AS302" s="7">
        <f t="shared" si="68"/>
        <v>0</v>
      </c>
      <c r="AT302" s="7">
        <f t="shared" si="69"/>
        <v>0</v>
      </c>
      <c r="AU302" s="7">
        <f t="shared" si="70"/>
        <v>0</v>
      </c>
      <c r="AV302" s="7">
        <f t="shared" si="71"/>
        <v>0</v>
      </c>
    </row>
    <row r="303" spans="1:48" s="7" customFormat="1" ht="12.75">
      <c r="A303" s="38"/>
      <c r="B303" s="80"/>
      <c r="C303" s="46"/>
      <c r="D303" s="47"/>
      <c r="E303" s="92"/>
      <c r="F303" s="92"/>
      <c r="G303" s="48"/>
      <c r="H303" s="48"/>
      <c r="I303" s="47"/>
      <c r="J303" s="47"/>
      <c r="K303" s="47"/>
      <c r="L303" s="41"/>
      <c r="M303" s="49"/>
      <c r="N303" s="50"/>
      <c r="O303" s="51"/>
      <c r="P303" s="52"/>
      <c r="Q303" s="53"/>
      <c r="R303" s="134"/>
      <c r="S303" s="54"/>
      <c r="T303" s="83"/>
      <c r="U303" s="127"/>
      <c r="W303" s="24"/>
      <c r="X303" s="24"/>
      <c r="Y303" s="24"/>
      <c r="Z303" s="5"/>
      <c r="AA303" s="5"/>
      <c r="AB303" s="5"/>
      <c r="AC303" s="5"/>
      <c r="AI303" s="7">
        <f t="shared" si="58"/>
        <v>0</v>
      </c>
      <c r="AJ303" s="7">
        <f t="shared" si="59"/>
        <v>0</v>
      </c>
      <c r="AK303" s="7">
        <f t="shared" si="60"/>
        <v>0</v>
      </c>
      <c r="AL303" s="7">
        <f t="shared" si="61"/>
        <v>0</v>
      </c>
      <c r="AM303" s="7">
        <f t="shared" si="62"/>
        <v>0</v>
      </c>
      <c r="AN303" s="7">
        <f t="shared" si="63"/>
        <v>0</v>
      </c>
      <c r="AO303" s="7">
        <f t="shared" si="64"/>
        <v>0</v>
      </c>
      <c r="AP303" s="7">
        <f t="shared" si="65"/>
        <v>0</v>
      </c>
      <c r="AQ303" s="7">
        <f t="shared" si="66"/>
        <v>0</v>
      </c>
      <c r="AR303" s="7">
        <f t="shared" si="67"/>
        <v>0</v>
      </c>
      <c r="AS303" s="7">
        <f t="shared" si="68"/>
        <v>0</v>
      </c>
      <c r="AT303" s="7">
        <f t="shared" si="69"/>
        <v>0</v>
      </c>
      <c r="AU303" s="7">
        <f t="shared" si="70"/>
        <v>0</v>
      </c>
      <c r="AV303" s="7">
        <f t="shared" si="71"/>
        <v>0</v>
      </c>
    </row>
    <row r="304" spans="1:48" s="7" customFormat="1" ht="12.75">
      <c r="A304" s="38"/>
      <c r="B304" s="80"/>
      <c r="C304" s="46"/>
      <c r="D304" s="47"/>
      <c r="E304" s="92"/>
      <c r="F304" s="92"/>
      <c r="G304" s="48"/>
      <c r="H304" s="48"/>
      <c r="I304" s="47"/>
      <c r="J304" s="47"/>
      <c r="K304" s="47"/>
      <c r="L304" s="41"/>
      <c r="M304" s="49"/>
      <c r="N304" s="50"/>
      <c r="O304" s="51"/>
      <c r="P304" s="52"/>
      <c r="Q304" s="53"/>
      <c r="R304" s="134"/>
      <c r="S304" s="54"/>
      <c r="T304" s="83"/>
      <c r="U304" s="127"/>
      <c r="W304" s="24"/>
      <c r="X304" s="24"/>
      <c r="Y304" s="24"/>
      <c r="Z304" s="5"/>
      <c r="AA304" s="5"/>
      <c r="AB304" s="5"/>
      <c r="AC304" s="5"/>
      <c r="AI304" s="7">
        <f t="shared" si="58"/>
        <v>0</v>
      </c>
      <c r="AJ304" s="7">
        <f t="shared" si="59"/>
        <v>0</v>
      </c>
      <c r="AK304" s="7">
        <f t="shared" si="60"/>
        <v>0</v>
      </c>
      <c r="AL304" s="7">
        <f t="shared" si="61"/>
        <v>0</v>
      </c>
      <c r="AM304" s="7">
        <f t="shared" si="62"/>
        <v>0</v>
      </c>
      <c r="AN304" s="7">
        <f t="shared" si="63"/>
        <v>0</v>
      </c>
      <c r="AO304" s="7">
        <f t="shared" si="64"/>
        <v>0</v>
      </c>
      <c r="AP304" s="7">
        <f t="shared" si="65"/>
        <v>0</v>
      </c>
      <c r="AQ304" s="7">
        <f t="shared" si="66"/>
        <v>0</v>
      </c>
      <c r="AR304" s="7">
        <f t="shared" si="67"/>
        <v>0</v>
      </c>
      <c r="AS304" s="7">
        <f t="shared" si="68"/>
        <v>0</v>
      </c>
      <c r="AT304" s="7">
        <f t="shared" si="69"/>
        <v>0</v>
      </c>
      <c r="AU304" s="7">
        <f t="shared" si="70"/>
        <v>0</v>
      </c>
      <c r="AV304" s="7">
        <f t="shared" si="71"/>
        <v>0</v>
      </c>
    </row>
    <row r="305" spans="1:48" s="7" customFormat="1" ht="12.75">
      <c r="A305" s="38"/>
      <c r="B305" s="80"/>
      <c r="C305" s="46"/>
      <c r="D305" s="47"/>
      <c r="E305" s="92"/>
      <c r="F305" s="92"/>
      <c r="G305" s="48"/>
      <c r="H305" s="48"/>
      <c r="I305" s="47"/>
      <c r="J305" s="47"/>
      <c r="K305" s="47"/>
      <c r="L305" s="41"/>
      <c r="M305" s="49"/>
      <c r="N305" s="50"/>
      <c r="O305" s="51"/>
      <c r="P305" s="52"/>
      <c r="Q305" s="53"/>
      <c r="R305" s="134"/>
      <c r="S305" s="54"/>
      <c r="T305" s="83"/>
      <c r="U305" s="127"/>
      <c r="W305" s="24"/>
      <c r="X305" s="24"/>
      <c r="Y305" s="24"/>
      <c r="Z305" s="5"/>
      <c r="AA305" s="5"/>
      <c r="AB305" s="5"/>
      <c r="AC305" s="5"/>
      <c r="AI305" s="7">
        <f t="shared" si="58"/>
        <v>0</v>
      </c>
      <c r="AJ305" s="7">
        <f t="shared" si="59"/>
        <v>0</v>
      </c>
      <c r="AK305" s="7">
        <f t="shared" si="60"/>
        <v>0</v>
      </c>
      <c r="AL305" s="7">
        <f t="shared" si="61"/>
        <v>0</v>
      </c>
      <c r="AM305" s="7">
        <f t="shared" si="62"/>
        <v>0</v>
      </c>
      <c r="AN305" s="7">
        <f t="shared" si="63"/>
        <v>0</v>
      </c>
      <c r="AO305" s="7">
        <f t="shared" si="64"/>
        <v>0</v>
      </c>
      <c r="AP305" s="7">
        <f t="shared" si="65"/>
        <v>0</v>
      </c>
      <c r="AQ305" s="7">
        <f t="shared" si="66"/>
        <v>0</v>
      </c>
      <c r="AR305" s="7">
        <f t="shared" si="67"/>
        <v>0</v>
      </c>
      <c r="AS305" s="7">
        <f t="shared" si="68"/>
        <v>0</v>
      </c>
      <c r="AT305" s="7">
        <f t="shared" si="69"/>
        <v>0</v>
      </c>
      <c r="AU305" s="7">
        <f t="shared" si="70"/>
        <v>0</v>
      </c>
      <c r="AV305" s="7">
        <f t="shared" si="71"/>
        <v>0</v>
      </c>
    </row>
    <row r="306" spans="1:48" s="7" customFormat="1" ht="12.75">
      <c r="A306" s="38"/>
      <c r="B306" s="80"/>
      <c r="C306" s="46"/>
      <c r="D306" s="47"/>
      <c r="E306" s="92"/>
      <c r="F306" s="92"/>
      <c r="G306" s="48"/>
      <c r="H306" s="48"/>
      <c r="I306" s="47"/>
      <c r="J306" s="47"/>
      <c r="K306" s="47"/>
      <c r="L306" s="41"/>
      <c r="M306" s="49"/>
      <c r="N306" s="50"/>
      <c r="O306" s="51"/>
      <c r="P306" s="52"/>
      <c r="Q306" s="53"/>
      <c r="R306" s="134"/>
      <c r="S306" s="54"/>
      <c r="T306" s="83"/>
      <c r="U306" s="127"/>
      <c r="W306" s="24"/>
      <c r="X306" s="24"/>
      <c r="Y306" s="24"/>
      <c r="Z306" s="5"/>
      <c r="AA306" s="5"/>
      <c r="AB306" s="5"/>
      <c r="AC306" s="5"/>
      <c r="AI306" s="7">
        <f t="shared" si="58"/>
        <v>0</v>
      </c>
      <c r="AJ306" s="7">
        <f t="shared" si="59"/>
        <v>0</v>
      </c>
      <c r="AK306" s="7">
        <f t="shared" si="60"/>
        <v>0</v>
      </c>
      <c r="AL306" s="7">
        <f t="shared" si="61"/>
        <v>0</v>
      </c>
      <c r="AM306" s="7">
        <f t="shared" si="62"/>
        <v>0</v>
      </c>
      <c r="AN306" s="7">
        <f t="shared" si="63"/>
        <v>0</v>
      </c>
      <c r="AO306" s="7">
        <f t="shared" si="64"/>
        <v>0</v>
      </c>
      <c r="AP306" s="7">
        <f t="shared" si="65"/>
        <v>0</v>
      </c>
      <c r="AQ306" s="7">
        <f t="shared" si="66"/>
        <v>0</v>
      </c>
      <c r="AR306" s="7">
        <f t="shared" si="67"/>
        <v>0</v>
      </c>
      <c r="AS306" s="7">
        <f t="shared" si="68"/>
        <v>0</v>
      </c>
      <c r="AT306" s="7">
        <f t="shared" si="69"/>
        <v>0</v>
      </c>
      <c r="AU306" s="7">
        <f t="shared" si="70"/>
        <v>0</v>
      </c>
      <c r="AV306" s="7">
        <f t="shared" si="71"/>
        <v>0</v>
      </c>
    </row>
    <row r="307" spans="1:48" s="7" customFormat="1" ht="12.75">
      <c r="A307" s="38"/>
      <c r="B307" s="80"/>
      <c r="C307" s="46"/>
      <c r="D307" s="47"/>
      <c r="E307" s="92"/>
      <c r="F307" s="92"/>
      <c r="G307" s="48"/>
      <c r="H307" s="48"/>
      <c r="I307" s="47"/>
      <c r="J307" s="47"/>
      <c r="K307" s="47"/>
      <c r="L307" s="41"/>
      <c r="M307" s="49"/>
      <c r="N307" s="50"/>
      <c r="O307" s="51"/>
      <c r="P307" s="52"/>
      <c r="Q307" s="53"/>
      <c r="R307" s="134"/>
      <c r="S307" s="54"/>
      <c r="T307" s="83"/>
      <c r="U307" s="127"/>
      <c r="W307" s="24"/>
      <c r="X307" s="24"/>
      <c r="Y307" s="24"/>
      <c r="Z307" s="5"/>
      <c r="AA307" s="5"/>
      <c r="AB307" s="5"/>
      <c r="AC307" s="5"/>
      <c r="AI307" s="7">
        <f t="shared" si="58"/>
        <v>0</v>
      </c>
      <c r="AJ307" s="7">
        <f t="shared" si="59"/>
        <v>0</v>
      </c>
      <c r="AK307" s="7">
        <f t="shared" si="60"/>
        <v>0</v>
      </c>
      <c r="AL307" s="7">
        <f t="shared" si="61"/>
        <v>0</v>
      </c>
      <c r="AM307" s="7">
        <f t="shared" si="62"/>
        <v>0</v>
      </c>
      <c r="AN307" s="7">
        <f t="shared" si="63"/>
        <v>0</v>
      </c>
      <c r="AO307" s="7">
        <f t="shared" si="64"/>
        <v>0</v>
      </c>
      <c r="AP307" s="7">
        <f t="shared" si="65"/>
        <v>0</v>
      </c>
      <c r="AQ307" s="7">
        <f t="shared" si="66"/>
        <v>0</v>
      </c>
      <c r="AR307" s="7">
        <f t="shared" si="67"/>
        <v>0</v>
      </c>
      <c r="AS307" s="7">
        <f t="shared" si="68"/>
        <v>0</v>
      </c>
      <c r="AT307" s="7">
        <f t="shared" si="69"/>
        <v>0</v>
      </c>
      <c r="AU307" s="7">
        <f t="shared" si="70"/>
        <v>0</v>
      </c>
      <c r="AV307" s="7">
        <f t="shared" si="71"/>
        <v>0</v>
      </c>
    </row>
    <row r="308" spans="1:48" s="7" customFormat="1" ht="12.75">
      <c r="A308" s="38"/>
      <c r="B308" s="80"/>
      <c r="C308" s="46"/>
      <c r="D308" s="47"/>
      <c r="E308" s="92"/>
      <c r="F308" s="92"/>
      <c r="G308" s="48"/>
      <c r="H308" s="48"/>
      <c r="I308" s="47"/>
      <c r="J308" s="47"/>
      <c r="K308" s="47"/>
      <c r="L308" s="41"/>
      <c r="M308" s="49"/>
      <c r="N308" s="50"/>
      <c r="O308" s="51"/>
      <c r="P308" s="52"/>
      <c r="Q308" s="53"/>
      <c r="R308" s="134"/>
      <c r="S308" s="54"/>
      <c r="T308" s="83"/>
      <c r="U308" s="127"/>
      <c r="W308" s="24"/>
      <c r="X308" s="24"/>
      <c r="Y308" s="24"/>
      <c r="Z308" s="5"/>
      <c r="AA308" s="5"/>
      <c r="AB308" s="5"/>
      <c r="AC308" s="5"/>
      <c r="AI308" s="7">
        <f t="shared" si="58"/>
        <v>0</v>
      </c>
      <c r="AJ308" s="7">
        <f t="shared" si="59"/>
        <v>0</v>
      </c>
      <c r="AK308" s="7">
        <f t="shared" si="60"/>
        <v>0</v>
      </c>
      <c r="AL308" s="7">
        <f t="shared" si="61"/>
        <v>0</v>
      </c>
      <c r="AM308" s="7">
        <f t="shared" si="62"/>
        <v>0</v>
      </c>
      <c r="AN308" s="7">
        <f t="shared" si="63"/>
        <v>0</v>
      </c>
      <c r="AO308" s="7">
        <f t="shared" si="64"/>
        <v>0</v>
      </c>
      <c r="AP308" s="7">
        <f t="shared" si="65"/>
        <v>0</v>
      </c>
      <c r="AQ308" s="7">
        <f t="shared" si="66"/>
        <v>0</v>
      </c>
      <c r="AR308" s="7">
        <f t="shared" si="67"/>
        <v>0</v>
      </c>
      <c r="AS308" s="7">
        <f t="shared" si="68"/>
        <v>0</v>
      </c>
      <c r="AT308" s="7">
        <f t="shared" si="69"/>
        <v>0</v>
      </c>
      <c r="AU308" s="7">
        <f t="shared" si="70"/>
        <v>0</v>
      </c>
      <c r="AV308" s="7">
        <f t="shared" si="71"/>
        <v>0</v>
      </c>
    </row>
    <row r="309" spans="1:48" s="7" customFormat="1" ht="12.75">
      <c r="A309" s="38"/>
      <c r="B309" s="80"/>
      <c r="C309" s="46"/>
      <c r="D309" s="47"/>
      <c r="E309" s="92"/>
      <c r="F309" s="92"/>
      <c r="G309" s="48"/>
      <c r="H309" s="48"/>
      <c r="I309" s="47"/>
      <c r="J309" s="47"/>
      <c r="K309" s="47"/>
      <c r="L309" s="41"/>
      <c r="M309" s="49"/>
      <c r="N309" s="50"/>
      <c r="O309" s="51"/>
      <c r="P309" s="52"/>
      <c r="Q309" s="53"/>
      <c r="R309" s="134"/>
      <c r="S309" s="54"/>
      <c r="T309" s="83"/>
      <c r="U309" s="127"/>
      <c r="W309" s="24"/>
      <c r="X309" s="24"/>
      <c r="Y309" s="24"/>
      <c r="Z309" s="5"/>
      <c r="AA309" s="5"/>
      <c r="AB309" s="5"/>
      <c r="AC309" s="5"/>
      <c r="AI309" s="7">
        <f t="shared" si="58"/>
        <v>0</v>
      </c>
      <c r="AJ309" s="7">
        <f t="shared" si="59"/>
        <v>0</v>
      </c>
      <c r="AK309" s="7">
        <f t="shared" si="60"/>
        <v>0</v>
      </c>
      <c r="AL309" s="7">
        <f t="shared" si="61"/>
        <v>0</v>
      </c>
      <c r="AM309" s="7">
        <f t="shared" si="62"/>
        <v>0</v>
      </c>
      <c r="AN309" s="7">
        <f t="shared" si="63"/>
        <v>0</v>
      </c>
      <c r="AO309" s="7">
        <f t="shared" si="64"/>
        <v>0</v>
      </c>
      <c r="AP309" s="7">
        <f t="shared" si="65"/>
        <v>0</v>
      </c>
      <c r="AQ309" s="7">
        <f t="shared" si="66"/>
        <v>0</v>
      </c>
      <c r="AR309" s="7">
        <f t="shared" si="67"/>
        <v>0</v>
      </c>
      <c r="AS309" s="7">
        <f t="shared" si="68"/>
        <v>0</v>
      </c>
      <c r="AT309" s="7">
        <f t="shared" si="69"/>
        <v>0</v>
      </c>
      <c r="AU309" s="7">
        <f t="shared" si="70"/>
        <v>0</v>
      </c>
      <c r="AV309" s="7">
        <f t="shared" si="71"/>
        <v>0</v>
      </c>
    </row>
    <row r="310" spans="1:48" s="7" customFormat="1" ht="12.75">
      <c r="A310" s="38"/>
      <c r="B310" s="80"/>
      <c r="C310" s="46"/>
      <c r="D310" s="47"/>
      <c r="E310" s="92"/>
      <c r="F310" s="92"/>
      <c r="G310" s="48"/>
      <c r="H310" s="48"/>
      <c r="I310" s="47"/>
      <c r="J310" s="47"/>
      <c r="K310" s="47"/>
      <c r="L310" s="41"/>
      <c r="M310" s="49"/>
      <c r="N310" s="50"/>
      <c r="O310" s="51"/>
      <c r="P310" s="52"/>
      <c r="Q310" s="53"/>
      <c r="R310" s="134"/>
      <c r="S310" s="54"/>
      <c r="T310" s="83"/>
      <c r="U310" s="127"/>
      <c r="W310" s="24"/>
      <c r="X310" s="24"/>
      <c r="Y310" s="24"/>
      <c r="Z310" s="5"/>
      <c r="AA310" s="5"/>
      <c r="AB310" s="5"/>
      <c r="AC310" s="5"/>
      <c r="AI310" s="7">
        <f t="shared" si="58"/>
        <v>0</v>
      </c>
      <c r="AJ310" s="7">
        <f t="shared" si="59"/>
        <v>0</v>
      </c>
      <c r="AK310" s="7">
        <f t="shared" si="60"/>
        <v>0</v>
      </c>
      <c r="AL310" s="7">
        <f t="shared" si="61"/>
        <v>0</v>
      </c>
      <c r="AM310" s="7">
        <f t="shared" si="62"/>
        <v>0</v>
      </c>
      <c r="AN310" s="7">
        <f t="shared" si="63"/>
        <v>0</v>
      </c>
      <c r="AO310" s="7">
        <f t="shared" si="64"/>
        <v>0</v>
      </c>
      <c r="AP310" s="7">
        <f t="shared" si="65"/>
        <v>0</v>
      </c>
      <c r="AQ310" s="7">
        <f t="shared" si="66"/>
        <v>0</v>
      </c>
      <c r="AR310" s="7">
        <f t="shared" si="67"/>
        <v>0</v>
      </c>
      <c r="AS310" s="7">
        <f t="shared" si="68"/>
        <v>0</v>
      </c>
      <c r="AT310" s="7">
        <f t="shared" si="69"/>
        <v>0</v>
      </c>
      <c r="AU310" s="7">
        <f t="shared" si="70"/>
        <v>0</v>
      </c>
      <c r="AV310" s="7">
        <f t="shared" si="71"/>
        <v>0</v>
      </c>
    </row>
    <row r="311" spans="1:48" s="7" customFormat="1" ht="12.75">
      <c r="A311" s="38"/>
      <c r="B311" s="80"/>
      <c r="C311" s="46"/>
      <c r="D311" s="47"/>
      <c r="E311" s="92"/>
      <c r="F311" s="92"/>
      <c r="G311" s="48"/>
      <c r="H311" s="48"/>
      <c r="I311" s="47"/>
      <c r="J311" s="47"/>
      <c r="K311" s="47"/>
      <c r="L311" s="41"/>
      <c r="M311" s="49"/>
      <c r="N311" s="50"/>
      <c r="O311" s="51"/>
      <c r="P311" s="52"/>
      <c r="Q311" s="53"/>
      <c r="R311" s="134"/>
      <c r="S311" s="54"/>
      <c r="T311" s="83"/>
      <c r="U311" s="127"/>
      <c r="W311" s="24"/>
      <c r="X311" s="24"/>
      <c r="Y311" s="24"/>
      <c r="Z311" s="5"/>
      <c r="AA311" s="5"/>
      <c r="AB311" s="5"/>
      <c r="AC311" s="5"/>
      <c r="AI311" s="7">
        <f t="shared" si="58"/>
        <v>0</v>
      </c>
      <c r="AJ311" s="7">
        <f t="shared" si="59"/>
        <v>0</v>
      </c>
      <c r="AK311" s="7">
        <f t="shared" si="60"/>
        <v>0</v>
      </c>
      <c r="AL311" s="7">
        <f t="shared" si="61"/>
        <v>0</v>
      </c>
      <c r="AM311" s="7">
        <f t="shared" si="62"/>
        <v>0</v>
      </c>
      <c r="AN311" s="7">
        <f t="shared" si="63"/>
        <v>0</v>
      </c>
      <c r="AO311" s="7">
        <f t="shared" si="64"/>
        <v>0</v>
      </c>
      <c r="AP311" s="7">
        <f t="shared" si="65"/>
        <v>0</v>
      </c>
      <c r="AQ311" s="7">
        <f t="shared" si="66"/>
        <v>0</v>
      </c>
      <c r="AR311" s="7">
        <f t="shared" si="67"/>
        <v>0</v>
      </c>
      <c r="AS311" s="7">
        <f t="shared" si="68"/>
        <v>0</v>
      </c>
      <c r="AT311" s="7">
        <f t="shared" si="69"/>
        <v>0</v>
      </c>
      <c r="AU311" s="7">
        <f t="shared" si="70"/>
        <v>0</v>
      </c>
      <c r="AV311" s="7">
        <f t="shared" si="71"/>
        <v>0</v>
      </c>
    </row>
    <row r="312" spans="1:48" s="7" customFormat="1" ht="12.75">
      <c r="A312" s="38"/>
      <c r="B312" s="80"/>
      <c r="C312" s="46"/>
      <c r="D312" s="47"/>
      <c r="E312" s="92"/>
      <c r="F312" s="92"/>
      <c r="G312" s="48"/>
      <c r="H312" s="48"/>
      <c r="I312" s="47"/>
      <c r="J312" s="47"/>
      <c r="K312" s="47"/>
      <c r="L312" s="41"/>
      <c r="M312" s="49"/>
      <c r="N312" s="50"/>
      <c r="O312" s="51"/>
      <c r="P312" s="52"/>
      <c r="Q312" s="53"/>
      <c r="R312" s="134"/>
      <c r="S312" s="54"/>
      <c r="T312" s="83"/>
      <c r="U312" s="127"/>
      <c r="W312" s="24"/>
      <c r="X312" s="24"/>
      <c r="Y312" s="24"/>
      <c r="Z312" s="5"/>
      <c r="AA312" s="5"/>
      <c r="AB312" s="5"/>
      <c r="AC312" s="5"/>
      <c r="AI312" s="7">
        <f t="shared" si="58"/>
        <v>0</v>
      </c>
      <c r="AJ312" s="7">
        <f t="shared" si="59"/>
        <v>0</v>
      </c>
      <c r="AK312" s="7">
        <f t="shared" si="60"/>
        <v>0</v>
      </c>
      <c r="AL312" s="7">
        <f t="shared" si="61"/>
        <v>0</v>
      </c>
      <c r="AM312" s="7">
        <f t="shared" si="62"/>
        <v>0</v>
      </c>
      <c r="AN312" s="7">
        <f t="shared" si="63"/>
        <v>0</v>
      </c>
      <c r="AO312" s="7">
        <f t="shared" si="64"/>
        <v>0</v>
      </c>
      <c r="AP312" s="7">
        <f t="shared" si="65"/>
        <v>0</v>
      </c>
      <c r="AQ312" s="7">
        <f t="shared" si="66"/>
        <v>0</v>
      </c>
      <c r="AR312" s="7">
        <f t="shared" si="67"/>
        <v>0</v>
      </c>
      <c r="AS312" s="7">
        <f t="shared" si="68"/>
        <v>0</v>
      </c>
      <c r="AT312" s="7">
        <f t="shared" si="69"/>
        <v>0</v>
      </c>
      <c r="AU312" s="7">
        <f t="shared" si="70"/>
        <v>0</v>
      </c>
      <c r="AV312" s="7">
        <f t="shared" si="71"/>
        <v>0</v>
      </c>
    </row>
    <row r="313" spans="1:48" s="7" customFormat="1" ht="12.75">
      <c r="A313" s="38"/>
      <c r="B313" s="80"/>
      <c r="C313" s="46"/>
      <c r="D313" s="47"/>
      <c r="E313" s="92"/>
      <c r="F313" s="92"/>
      <c r="G313" s="48"/>
      <c r="H313" s="48"/>
      <c r="I313" s="47"/>
      <c r="J313" s="47"/>
      <c r="K313" s="47"/>
      <c r="L313" s="41"/>
      <c r="M313" s="49"/>
      <c r="N313" s="50"/>
      <c r="O313" s="51"/>
      <c r="P313" s="52"/>
      <c r="Q313" s="53"/>
      <c r="R313" s="134"/>
      <c r="S313" s="54"/>
      <c r="T313" s="83"/>
      <c r="U313" s="127"/>
      <c r="W313" s="24"/>
      <c r="X313" s="24"/>
      <c r="Y313" s="24"/>
      <c r="Z313" s="5"/>
      <c r="AA313" s="5"/>
      <c r="AB313" s="5"/>
      <c r="AC313" s="5"/>
      <c r="AI313" s="7">
        <f t="shared" si="58"/>
        <v>0</v>
      </c>
      <c r="AJ313" s="7">
        <f t="shared" si="59"/>
        <v>0</v>
      </c>
      <c r="AK313" s="7">
        <f t="shared" si="60"/>
        <v>0</v>
      </c>
      <c r="AL313" s="7">
        <f t="shared" si="61"/>
        <v>0</v>
      </c>
      <c r="AM313" s="7">
        <f t="shared" si="62"/>
        <v>0</v>
      </c>
      <c r="AN313" s="7">
        <f t="shared" si="63"/>
        <v>0</v>
      </c>
      <c r="AO313" s="7">
        <f t="shared" si="64"/>
        <v>0</v>
      </c>
      <c r="AP313" s="7">
        <f t="shared" si="65"/>
        <v>0</v>
      </c>
      <c r="AQ313" s="7">
        <f t="shared" si="66"/>
        <v>0</v>
      </c>
      <c r="AR313" s="7">
        <f t="shared" si="67"/>
        <v>0</v>
      </c>
      <c r="AS313" s="7">
        <f t="shared" si="68"/>
        <v>0</v>
      </c>
      <c r="AT313" s="7">
        <f t="shared" si="69"/>
        <v>0</v>
      </c>
      <c r="AU313" s="7">
        <f t="shared" si="70"/>
        <v>0</v>
      </c>
      <c r="AV313" s="7">
        <f t="shared" si="71"/>
        <v>0</v>
      </c>
    </row>
    <row r="314" spans="1:48" s="7" customFormat="1" ht="12.75">
      <c r="A314" s="38"/>
      <c r="B314" s="80"/>
      <c r="C314" s="46"/>
      <c r="D314" s="47"/>
      <c r="E314" s="92"/>
      <c r="F314" s="92"/>
      <c r="G314" s="48"/>
      <c r="H314" s="48"/>
      <c r="I314" s="47"/>
      <c r="J314" s="47"/>
      <c r="K314" s="47"/>
      <c r="L314" s="41"/>
      <c r="M314" s="49"/>
      <c r="N314" s="50"/>
      <c r="O314" s="51"/>
      <c r="P314" s="52"/>
      <c r="Q314" s="53"/>
      <c r="R314" s="134"/>
      <c r="S314" s="54"/>
      <c r="T314" s="83"/>
      <c r="U314" s="127"/>
      <c r="W314" s="24"/>
      <c r="X314" s="24"/>
      <c r="Y314" s="24"/>
      <c r="Z314" s="5"/>
      <c r="AA314" s="5"/>
      <c r="AB314" s="5"/>
      <c r="AC314" s="5"/>
      <c r="AI314" s="7">
        <f t="shared" si="58"/>
        <v>0</v>
      </c>
      <c r="AJ314" s="7">
        <f t="shared" si="59"/>
        <v>0</v>
      </c>
      <c r="AK314" s="7">
        <f t="shared" si="60"/>
        <v>0</v>
      </c>
      <c r="AL314" s="7">
        <f t="shared" si="61"/>
        <v>0</v>
      </c>
      <c r="AM314" s="7">
        <f t="shared" si="62"/>
        <v>0</v>
      </c>
      <c r="AN314" s="7">
        <f t="shared" si="63"/>
        <v>0</v>
      </c>
      <c r="AO314" s="7">
        <f t="shared" si="64"/>
        <v>0</v>
      </c>
      <c r="AP314" s="7">
        <f t="shared" si="65"/>
        <v>0</v>
      </c>
      <c r="AQ314" s="7">
        <f t="shared" si="66"/>
        <v>0</v>
      </c>
      <c r="AR314" s="7">
        <f t="shared" si="67"/>
        <v>0</v>
      </c>
      <c r="AS314" s="7">
        <f t="shared" si="68"/>
        <v>0</v>
      </c>
      <c r="AT314" s="7">
        <f t="shared" si="69"/>
        <v>0</v>
      </c>
      <c r="AU314" s="7">
        <f t="shared" si="70"/>
        <v>0</v>
      </c>
      <c r="AV314" s="7">
        <f t="shared" si="71"/>
        <v>0</v>
      </c>
    </row>
    <row r="315" spans="1:48" s="7" customFormat="1" ht="12.75">
      <c r="A315" s="38"/>
      <c r="B315" s="80"/>
      <c r="C315" s="46"/>
      <c r="D315" s="47"/>
      <c r="E315" s="92"/>
      <c r="F315" s="92"/>
      <c r="G315" s="48"/>
      <c r="H315" s="48"/>
      <c r="I315" s="47"/>
      <c r="J315" s="47"/>
      <c r="K315" s="47"/>
      <c r="L315" s="41"/>
      <c r="M315" s="49"/>
      <c r="N315" s="50"/>
      <c r="O315" s="51"/>
      <c r="P315" s="52"/>
      <c r="Q315" s="53"/>
      <c r="R315" s="134"/>
      <c r="S315" s="54"/>
      <c r="T315" s="83"/>
      <c r="U315" s="127"/>
      <c r="W315" s="24"/>
      <c r="X315" s="24"/>
      <c r="Y315" s="24"/>
      <c r="Z315" s="5"/>
      <c r="AA315" s="5"/>
      <c r="AB315" s="5"/>
      <c r="AC315" s="5"/>
      <c r="AI315" s="7">
        <f t="shared" si="58"/>
        <v>0</v>
      </c>
      <c r="AJ315" s="7">
        <f t="shared" si="59"/>
        <v>0</v>
      </c>
      <c r="AK315" s="7">
        <f t="shared" si="60"/>
        <v>0</v>
      </c>
      <c r="AL315" s="7">
        <f t="shared" si="61"/>
        <v>0</v>
      </c>
      <c r="AM315" s="7">
        <f t="shared" si="62"/>
        <v>0</v>
      </c>
      <c r="AN315" s="7">
        <f t="shared" si="63"/>
        <v>0</v>
      </c>
      <c r="AO315" s="7">
        <f t="shared" si="64"/>
        <v>0</v>
      </c>
      <c r="AP315" s="7">
        <f t="shared" si="65"/>
        <v>0</v>
      </c>
      <c r="AQ315" s="7">
        <f t="shared" si="66"/>
        <v>0</v>
      </c>
      <c r="AR315" s="7">
        <f t="shared" si="67"/>
        <v>0</v>
      </c>
      <c r="AS315" s="7">
        <f t="shared" si="68"/>
        <v>0</v>
      </c>
      <c r="AT315" s="7">
        <f t="shared" si="69"/>
        <v>0</v>
      </c>
      <c r="AU315" s="7">
        <f t="shared" si="70"/>
        <v>0</v>
      </c>
      <c r="AV315" s="7">
        <f t="shared" si="71"/>
        <v>0</v>
      </c>
    </row>
    <row r="316" spans="1:48" s="7" customFormat="1" ht="12.75">
      <c r="A316" s="38"/>
      <c r="B316" s="80"/>
      <c r="C316" s="46"/>
      <c r="D316" s="47"/>
      <c r="E316" s="92"/>
      <c r="F316" s="92"/>
      <c r="G316" s="48"/>
      <c r="H316" s="48"/>
      <c r="I316" s="47"/>
      <c r="J316" s="47"/>
      <c r="K316" s="47"/>
      <c r="L316" s="41"/>
      <c r="M316" s="49"/>
      <c r="N316" s="50"/>
      <c r="O316" s="51"/>
      <c r="P316" s="52"/>
      <c r="Q316" s="53"/>
      <c r="R316" s="134"/>
      <c r="S316" s="54"/>
      <c r="T316" s="83"/>
      <c r="U316" s="127"/>
      <c r="W316" s="24"/>
      <c r="X316" s="24"/>
      <c r="Y316" s="24"/>
      <c r="Z316" s="5"/>
      <c r="AA316" s="5"/>
      <c r="AB316" s="5"/>
      <c r="AC316" s="5"/>
      <c r="AI316" s="7">
        <f t="shared" si="58"/>
        <v>0</v>
      </c>
      <c r="AJ316" s="7">
        <f t="shared" si="59"/>
        <v>0</v>
      </c>
      <c r="AK316" s="7">
        <f t="shared" si="60"/>
        <v>0</v>
      </c>
      <c r="AL316" s="7">
        <f t="shared" si="61"/>
        <v>0</v>
      </c>
      <c r="AM316" s="7">
        <f t="shared" si="62"/>
        <v>0</v>
      </c>
      <c r="AN316" s="7">
        <f t="shared" si="63"/>
        <v>0</v>
      </c>
      <c r="AO316" s="7">
        <f t="shared" si="64"/>
        <v>0</v>
      </c>
      <c r="AP316" s="7">
        <f t="shared" si="65"/>
        <v>0</v>
      </c>
      <c r="AQ316" s="7">
        <f t="shared" si="66"/>
        <v>0</v>
      </c>
      <c r="AR316" s="7">
        <f t="shared" si="67"/>
        <v>0</v>
      </c>
      <c r="AS316" s="7">
        <f t="shared" si="68"/>
        <v>0</v>
      </c>
      <c r="AT316" s="7">
        <f t="shared" si="69"/>
        <v>0</v>
      </c>
      <c r="AU316" s="7">
        <f t="shared" si="70"/>
        <v>0</v>
      </c>
      <c r="AV316" s="7">
        <f t="shared" si="71"/>
        <v>0</v>
      </c>
    </row>
    <row r="317" spans="1:48" s="7" customFormat="1" ht="12.75">
      <c r="A317" s="38"/>
      <c r="B317" s="80"/>
      <c r="C317" s="46"/>
      <c r="D317" s="47"/>
      <c r="E317" s="92"/>
      <c r="F317" s="92"/>
      <c r="G317" s="48"/>
      <c r="H317" s="48"/>
      <c r="I317" s="47"/>
      <c r="J317" s="47"/>
      <c r="K317" s="47"/>
      <c r="L317" s="41"/>
      <c r="M317" s="49"/>
      <c r="N317" s="50"/>
      <c r="O317" s="51"/>
      <c r="P317" s="52"/>
      <c r="Q317" s="53"/>
      <c r="R317" s="134"/>
      <c r="S317" s="54"/>
      <c r="T317" s="83"/>
      <c r="U317" s="127"/>
      <c r="W317" s="24"/>
      <c r="X317" s="24"/>
      <c r="Y317" s="24"/>
      <c r="Z317" s="5"/>
      <c r="AA317" s="5"/>
      <c r="AB317" s="5"/>
      <c r="AC317" s="5"/>
      <c r="AI317" s="7">
        <f t="shared" si="58"/>
        <v>0</v>
      </c>
      <c r="AJ317" s="7">
        <f t="shared" si="59"/>
        <v>0</v>
      </c>
      <c r="AK317" s="7">
        <f t="shared" si="60"/>
        <v>0</v>
      </c>
      <c r="AL317" s="7">
        <f t="shared" si="61"/>
        <v>0</v>
      </c>
      <c r="AM317" s="7">
        <f t="shared" si="62"/>
        <v>0</v>
      </c>
      <c r="AN317" s="7">
        <f t="shared" si="63"/>
        <v>0</v>
      </c>
      <c r="AO317" s="7">
        <f t="shared" si="64"/>
        <v>0</v>
      </c>
      <c r="AP317" s="7">
        <f t="shared" si="65"/>
        <v>0</v>
      </c>
      <c r="AQ317" s="7">
        <f t="shared" si="66"/>
        <v>0</v>
      </c>
      <c r="AR317" s="7">
        <f t="shared" si="67"/>
        <v>0</v>
      </c>
      <c r="AS317" s="7">
        <f t="shared" si="68"/>
        <v>0</v>
      </c>
      <c r="AT317" s="7">
        <f t="shared" si="69"/>
        <v>0</v>
      </c>
      <c r="AU317" s="7">
        <f t="shared" si="70"/>
        <v>0</v>
      </c>
      <c r="AV317" s="7">
        <f t="shared" si="71"/>
        <v>0</v>
      </c>
    </row>
    <row r="318" spans="1:48" s="7" customFormat="1" ht="12.75">
      <c r="A318" s="38"/>
      <c r="B318" s="80"/>
      <c r="C318" s="46"/>
      <c r="D318" s="47"/>
      <c r="E318" s="92"/>
      <c r="F318" s="92"/>
      <c r="G318" s="48"/>
      <c r="H318" s="48"/>
      <c r="I318" s="47"/>
      <c r="J318" s="47"/>
      <c r="K318" s="47"/>
      <c r="L318" s="41"/>
      <c r="M318" s="49"/>
      <c r="N318" s="50"/>
      <c r="O318" s="51"/>
      <c r="P318" s="52"/>
      <c r="Q318" s="53"/>
      <c r="R318" s="134"/>
      <c r="S318" s="54"/>
      <c r="T318" s="83"/>
      <c r="U318" s="127"/>
      <c r="W318" s="24"/>
      <c r="X318" s="24"/>
      <c r="Y318" s="24"/>
      <c r="Z318" s="5"/>
      <c r="AA318" s="5"/>
      <c r="AB318" s="5"/>
      <c r="AC318" s="5"/>
      <c r="AI318" s="7">
        <f t="shared" si="58"/>
        <v>0</v>
      </c>
      <c r="AJ318" s="7">
        <f t="shared" si="59"/>
        <v>0</v>
      </c>
      <c r="AK318" s="7">
        <f t="shared" si="60"/>
        <v>0</v>
      </c>
      <c r="AL318" s="7">
        <f t="shared" si="61"/>
        <v>0</v>
      </c>
      <c r="AM318" s="7">
        <f t="shared" si="62"/>
        <v>0</v>
      </c>
      <c r="AN318" s="7">
        <f t="shared" si="63"/>
        <v>0</v>
      </c>
      <c r="AO318" s="7">
        <f t="shared" si="64"/>
        <v>0</v>
      </c>
      <c r="AP318" s="7">
        <f t="shared" si="65"/>
        <v>0</v>
      </c>
      <c r="AQ318" s="7">
        <f t="shared" si="66"/>
        <v>0</v>
      </c>
      <c r="AR318" s="7">
        <f t="shared" si="67"/>
        <v>0</v>
      </c>
      <c r="AS318" s="7">
        <f t="shared" si="68"/>
        <v>0</v>
      </c>
      <c r="AT318" s="7">
        <f t="shared" si="69"/>
        <v>0</v>
      </c>
      <c r="AU318" s="7">
        <f t="shared" si="70"/>
        <v>0</v>
      </c>
      <c r="AV318" s="7">
        <f t="shared" si="71"/>
        <v>0</v>
      </c>
    </row>
    <row r="319" spans="1:48" s="7" customFormat="1" ht="12.75">
      <c r="A319" s="38"/>
      <c r="B319" s="80"/>
      <c r="C319" s="46"/>
      <c r="D319" s="47"/>
      <c r="E319" s="92"/>
      <c r="F319" s="92"/>
      <c r="G319" s="48"/>
      <c r="H319" s="48"/>
      <c r="I319" s="47"/>
      <c r="J319" s="47"/>
      <c r="K319" s="47"/>
      <c r="L319" s="41"/>
      <c r="M319" s="49"/>
      <c r="N319" s="50"/>
      <c r="O319" s="51"/>
      <c r="P319" s="52"/>
      <c r="Q319" s="53"/>
      <c r="R319" s="134"/>
      <c r="S319" s="54"/>
      <c r="T319" s="83"/>
      <c r="U319" s="127"/>
      <c r="W319" s="24"/>
      <c r="X319" s="24"/>
      <c r="Y319" s="24"/>
      <c r="Z319" s="5"/>
      <c r="AA319" s="5"/>
      <c r="AB319" s="5"/>
      <c r="AC319" s="5"/>
      <c r="AI319" s="7">
        <f t="shared" si="58"/>
        <v>0</v>
      </c>
      <c r="AJ319" s="7">
        <f t="shared" si="59"/>
        <v>0</v>
      </c>
      <c r="AK319" s="7">
        <f t="shared" si="60"/>
        <v>0</v>
      </c>
      <c r="AL319" s="7">
        <f t="shared" si="61"/>
        <v>0</v>
      </c>
      <c r="AM319" s="7">
        <f t="shared" si="62"/>
        <v>0</v>
      </c>
      <c r="AN319" s="7">
        <f t="shared" si="63"/>
        <v>0</v>
      </c>
      <c r="AO319" s="7">
        <f t="shared" si="64"/>
        <v>0</v>
      </c>
      <c r="AP319" s="7">
        <f t="shared" si="65"/>
        <v>0</v>
      </c>
      <c r="AQ319" s="7">
        <f t="shared" si="66"/>
        <v>0</v>
      </c>
      <c r="AR319" s="7">
        <f t="shared" si="67"/>
        <v>0</v>
      </c>
      <c r="AS319" s="7">
        <f t="shared" si="68"/>
        <v>0</v>
      </c>
      <c r="AT319" s="7">
        <f t="shared" si="69"/>
        <v>0</v>
      </c>
      <c r="AU319" s="7">
        <f t="shared" si="70"/>
        <v>0</v>
      </c>
      <c r="AV319" s="7">
        <f t="shared" si="71"/>
        <v>0</v>
      </c>
    </row>
    <row r="320" spans="1:48" s="7" customFormat="1" ht="12.75">
      <c r="A320" s="38"/>
      <c r="B320" s="80"/>
      <c r="C320" s="46"/>
      <c r="D320" s="47"/>
      <c r="E320" s="92"/>
      <c r="F320" s="92"/>
      <c r="G320" s="48"/>
      <c r="H320" s="48"/>
      <c r="I320" s="47"/>
      <c r="J320" s="47"/>
      <c r="K320" s="47"/>
      <c r="L320" s="41"/>
      <c r="M320" s="49"/>
      <c r="N320" s="50"/>
      <c r="O320" s="51"/>
      <c r="P320" s="52"/>
      <c r="Q320" s="53"/>
      <c r="R320" s="134"/>
      <c r="S320" s="54"/>
      <c r="T320" s="83"/>
      <c r="U320" s="127"/>
      <c r="W320" s="24"/>
      <c r="X320" s="24"/>
      <c r="Y320" s="24"/>
      <c r="Z320" s="5"/>
      <c r="AA320" s="5"/>
      <c r="AB320" s="5"/>
      <c r="AC320" s="5"/>
      <c r="AI320" s="7">
        <f t="shared" si="58"/>
        <v>0</v>
      </c>
      <c r="AJ320" s="7">
        <f t="shared" si="59"/>
        <v>0</v>
      </c>
      <c r="AK320" s="7">
        <f t="shared" si="60"/>
        <v>0</v>
      </c>
      <c r="AL320" s="7">
        <f t="shared" si="61"/>
        <v>0</v>
      </c>
      <c r="AM320" s="7">
        <f t="shared" si="62"/>
        <v>0</v>
      </c>
      <c r="AN320" s="7">
        <f t="shared" si="63"/>
        <v>0</v>
      </c>
      <c r="AO320" s="7">
        <f t="shared" si="64"/>
        <v>0</v>
      </c>
      <c r="AP320" s="7">
        <f t="shared" si="65"/>
        <v>0</v>
      </c>
      <c r="AQ320" s="7">
        <f t="shared" si="66"/>
        <v>0</v>
      </c>
      <c r="AR320" s="7">
        <f t="shared" si="67"/>
        <v>0</v>
      </c>
      <c r="AS320" s="7">
        <f t="shared" si="68"/>
        <v>0</v>
      </c>
      <c r="AT320" s="7">
        <f t="shared" si="69"/>
        <v>0</v>
      </c>
      <c r="AU320" s="7">
        <f t="shared" si="70"/>
        <v>0</v>
      </c>
      <c r="AV320" s="7">
        <f t="shared" si="71"/>
        <v>0</v>
      </c>
    </row>
    <row r="321" spans="1:48" s="7" customFormat="1" ht="12.75">
      <c r="A321" s="38"/>
      <c r="B321" s="80"/>
      <c r="C321" s="46"/>
      <c r="D321" s="47"/>
      <c r="E321" s="92"/>
      <c r="F321" s="92"/>
      <c r="G321" s="48"/>
      <c r="H321" s="48"/>
      <c r="I321" s="47"/>
      <c r="J321" s="47"/>
      <c r="K321" s="47"/>
      <c r="L321" s="41"/>
      <c r="M321" s="49"/>
      <c r="N321" s="50"/>
      <c r="O321" s="51"/>
      <c r="P321" s="52"/>
      <c r="Q321" s="53"/>
      <c r="R321" s="134"/>
      <c r="S321" s="54"/>
      <c r="T321" s="83"/>
      <c r="U321" s="127"/>
      <c r="W321" s="24"/>
      <c r="X321" s="24"/>
      <c r="Y321" s="24"/>
      <c r="Z321" s="5"/>
      <c r="AA321" s="5"/>
      <c r="AB321" s="5"/>
      <c r="AC321" s="5"/>
      <c r="AI321" s="7">
        <f t="shared" si="58"/>
        <v>0</v>
      </c>
      <c r="AJ321" s="7">
        <f t="shared" si="59"/>
        <v>0</v>
      </c>
      <c r="AK321" s="7">
        <f t="shared" si="60"/>
        <v>0</v>
      </c>
      <c r="AL321" s="7">
        <f t="shared" si="61"/>
        <v>0</v>
      </c>
      <c r="AM321" s="7">
        <f t="shared" si="62"/>
        <v>0</v>
      </c>
      <c r="AN321" s="7">
        <f t="shared" si="63"/>
        <v>0</v>
      </c>
      <c r="AO321" s="7">
        <f t="shared" si="64"/>
        <v>0</v>
      </c>
      <c r="AP321" s="7">
        <f t="shared" si="65"/>
        <v>0</v>
      </c>
      <c r="AQ321" s="7">
        <f t="shared" si="66"/>
        <v>0</v>
      </c>
      <c r="AR321" s="7">
        <f t="shared" si="67"/>
        <v>0</v>
      </c>
      <c r="AS321" s="7">
        <f t="shared" si="68"/>
        <v>0</v>
      </c>
      <c r="AT321" s="7">
        <f t="shared" si="69"/>
        <v>0</v>
      </c>
      <c r="AU321" s="7">
        <f t="shared" si="70"/>
        <v>0</v>
      </c>
      <c r="AV321" s="7">
        <f t="shared" si="71"/>
        <v>0</v>
      </c>
    </row>
    <row r="322" spans="1:48" s="7" customFormat="1" ht="12.75">
      <c r="A322" s="38"/>
      <c r="B322" s="80"/>
      <c r="C322" s="46"/>
      <c r="D322" s="47"/>
      <c r="E322" s="92"/>
      <c r="F322" s="92"/>
      <c r="G322" s="48"/>
      <c r="H322" s="48"/>
      <c r="I322" s="47"/>
      <c r="J322" s="47"/>
      <c r="K322" s="47"/>
      <c r="L322" s="41"/>
      <c r="M322" s="49"/>
      <c r="N322" s="50"/>
      <c r="O322" s="51"/>
      <c r="P322" s="52"/>
      <c r="Q322" s="53"/>
      <c r="R322" s="134"/>
      <c r="S322" s="54"/>
      <c r="T322" s="83"/>
      <c r="U322" s="127"/>
      <c r="W322" s="24"/>
      <c r="X322" s="24"/>
      <c r="Y322" s="24"/>
      <c r="Z322" s="5"/>
      <c r="AA322" s="5"/>
      <c r="AB322" s="5"/>
      <c r="AC322" s="5"/>
      <c r="AI322" s="7">
        <f t="shared" si="58"/>
        <v>0</v>
      </c>
      <c r="AJ322" s="7">
        <f t="shared" si="59"/>
        <v>0</v>
      </c>
      <c r="AK322" s="7">
        <f t="shared" si="60"/>
        <v>0</v>
      </c>
      <c r="AL322" s="7">
        <f t="shared" si="61"/>
        <v>0</v>
      </c>
      <c r="AM322" s="7">
        <f t="shared" si="62"/>
        <v>0</v>
      </c>
      <c r="AN322" s="7">
        <f t="shared" si="63"/>
        <v>0</v>
      </c>
      <c r="AO322" s="7">
        <f t="shared" si="64"/>
        <v>0</v>
      </c>
      <c r="AP322" s="7">
        <f t="shared" si="65"/>
        <v>0</v>
      </c>
      <c r="AQ322" s="7">
        <f t="shared" si="66"/>
        <v>0</v>
      </c>
      <c r="AR322" s="7">
        <f t="shared" si="67"/>
        <v>0</v>
      </c>
      <c r="AS322" s="7">
        <f t="shared" si="68"/>
        <v>0</v>
      </c>
      <c r="AT322" s="7">
        <f t="shared" si="69"/>
        <v>0</v>
      </c>
      <c r="AU322" s="7">
        <f t="shared" si="70"/>
        <v>0</v>
      </c>
      <c r="AV322" s="7">
        <f t="shared" si="71"/>
        <v>0</v>
      </c>
    </row>
    <row r="323" spans="1:48" s="7" customFormat="1" ht="12.75">
      <c r="A323" s="38"/>
      <c r="B323" s="80"/>
      <c r="C323" s="46"/>
      <c r="D323" s="47"/>
      <c r="E323" s="92"/>
      <c r="F323" s="92"/>
      <c r="G323" s="48"/>
      <c r="H323" s="48"/>
      <c r="I323" s="47"/>
      <c r="J323" s="47"/>
      <c r="K323" s="47"/>
      <c r="L323" s="41"/>
      <c r="M323" s="49"/>
      <c r="N323" s="50"/>
      <c r="O323" s="51"/>
      <c r="P323" s="52"/>
      <c r="Q323" s="53"/>
      <c r="R323" s="134"/>
      <c r="S323" s="54"/>
      <c r="T323" s="83"/>
      <c r="U323" s="127"/>
      <c r="W323" s="24"/>
      <c r="X323" s="24"/>
      <c r="Y323" s="24"/>
      <c r="Z323" s="5"/>
      <c r="AA323" s="5"/>
      <c r="AB323" s="5"/>
      <c r="AC323" s="5"/>
      <c r="AI323" s="7">
        <f t="shared" si="58"/>
        <v>0</v>
      </c>
      <c r="AJ323" s="7">
        <f t="shared" si="59"/>
        <v>0</v>
      </c>
      <c r="AK323" s="7">
        <f t="shared" si="60"/>
        <v>0</v>
      </c>
      <c r="AL323" s="7">
        <f t="shared" si="61"/>
        <v>0</v>
      </c>
      <c r="AM323" s="7">
        <f t="shared" si="62"/>
        <v>0</v>
      </c>
      <c r="AN323" s="7">
        <f t="shared" si="63"/>
        <v>0</v>
      </c>
      <c r="AO323" s="7">
        <f t="shared" si="64"/>
        <v>0</v>
      </c>
      <c r="AP323" s="7">
        <f t="shared" si="65"/>
        <v>0</v>
      </c>
      <c r="AQ323" s="7">
        <f t="shared" si="66"/>
        <v>0</v>
      </c>
      <c r="AR323" s="7">
        <f t="shared" si="67"/>
        <v>0</v>
      </c>
      <c r="AS323" s="7">
        <f t="shared" si="68"/>
        <v>0</v>
      </c>
      <c r="AT323" s="7">
        <f t="shared" si="69"/>
        <v>0</v>
      </c>
      <c r="AU323" s="7">
        <f t="shared" si="70"/>
        <v>0</v>
      </c>
      <c r="AV323" s="7">
        <f t="shared" si="71"/>
        <v>0</v>
      </c>
    </row>
    <row r="324" spans="1:48" s="7" customFormat="1" ht="12.75">
      <c r="A324" s="38"/>
      <c r="B324" s="80"/>
      <c r="C324" s="46"/>
      <c r="D324" s="47"/>
      <c r="E324" s="92"/>
      <c r="F324" s="92"/>
      <c r="G324" s="48"/>
      <c r="H324" s="48"/>
      <c r="I324" s="47"/>
      <c r="J324" s="47"/>
      <c r="K324" s="47"/>
      <c r="L324" s="41"/>
      <c r="M324" s="49"/>
      <c r="N324" s="50"/>
      <c r="O324" s="51"/>
      <c r="P324" s="52"/>
      <c r="Q324" s="53"/>
      <c r="R324" s="134"/>
      <c r="S324" s="54"/>
      <c r="T324" s="83"/>
      <c r="U324" s="127"/>
      <c r="W324" s="24"/>
      <c r="X324" s="24"/>
      <c r="Y324" s="24"/>
      <c r="Z324" s="5"/>
      <c r="AA324" s="5"/>
      <c r="AB324" s="5"/>
      <c r="AC324" s="5"/>
      <c r="AI324" s="7">
        <f t="shared" si="58"/>
        <v>0</v>
      </c>
      <c r="AJ324" s="7">
        <f t="shared" si="59"/>
        <v>0</v>
      </c>
      <c r="AK324" s="7">
        <f t="shared" si="60"/>
        <v>0</v>
      </c>
      <c r="AL324" s="7">
        <f t="shared" si="61"/>
        <v>0</v>
      </c>
      <c r="AM324" s="7">
        <f t="shared" si="62"/>
        <v>0</v>
      </c>
      <c r="AN324" s="7">
        <f t="shared" si="63"/>
        <v>0</v>
      </c>
      <c r="AO324" s="7">
        <f t="shared" si="64"/>
        <v>0</v>
      </c>
      <c r="AP324" s="7">
        <f t="shared" si="65"/>
        <v>0</v>
      </c>
      <c r="AQ324" s="7">
        <f t="shared" si="66"/>
        <v>0</v>
      </c>
      <c r="AR324" s="7">
        <f t="shared" si="67"/>
        <v>0</v>
      </c>
      <c r="AS324" s="7">
        <f t="shared" si="68"/>
        <v>0</v>
      </c>
      <c r="AT324" s="7">
        <f t="shared" si="69"/>
        <v>0</v>
      </c>
      <c r="AU324" s="7">
        <f t="shared" si="70"/>
        <v>0</v>
      </c>
      <c r="AV324" s="7">
        <f t="shared" si="71"/>
        <v>0</v>
      </c>
    </row>
    <row r="325" spans="1:48" s="7" customFormat="1" ht="12.75">
      <c r="A325" s="38"/>
      <c r="B325" s="80"/>
      <c r="C325" s="46"/>
      <c r="D325" s="47"/>
      <c r="E325" s="92"/>
      <c r="F325" s="92"/>
      <c r="G325" s="48"/>
      <c r="H325" s="48"/>
      <c r="I325" s="47"/>
      <c r="J325" s="47"/>
      <c r="K325" s="47"/>
      <c r="L325" s="41"/>
      <c r="M325" s="49"/>
      <c r="N325" s="50"/>
      <c r="O325" s="51"/>
      <c r="P325" s="52"/>
      <c r="Q325" s="53"/>
      <c r="R325" s="134"/>
      <c r="S325" s="54"/>
      <c r="T325" s="83"/>
      <c r="U325" s="127"/>
      <c r="W325" s="24"/>
      <c r="X325" s="24"/>
      <c r="Y325" s="24"/>
      <c r="Z325" s="5"/>
      <c r="AA325" s="5"/>
      <c r="AB325" s="5"/>
      <c r="AC325" s="5"/>
      <c r="AI325" s="7">
        <f t="shared" si="58"/>
        <v>0</v>
      </c>
      <c r="AJ325" s="7">
        <f t="shared" si="59"/>
        <v>0</v>
      </c>
      <c r="AK325" s="7">
        <f t="shared" si="60"/>
        <v>0</v>
      </c>
      <c r="AL325" s="7">
        <f t="shared" si="61"/>
        <v>0</v>
      </c>
      <c r="AM325" s="7">
        <f t="shared" si="62"/>
        <v>0</v>
      </c>
      <c r="AN325" s="7">
        <f t="shared" si="63"/>
        <v>0</v>
      </c>
      <c r="AO325" s="7">
        <f t="shared" si="64"/>
        <v>0</v>
      </c>
      <c r="AP325" s="7">
        <f t="shared" si="65"/>
        <v>0</v>
      </c>
      <c r="AQ325" s="7">
        <f t="shared" si="66"/>
        <v>0</v>
      </c>
      <c r="AR325" s="7">
        <f t="shared" si="67"/>
        <v>0</v>
      </c>
      <c r="AS325" s="7">
        <f t="shared" si="68"/>
        <v>0</v>
      </c>
      <c r="AT325" s="7">
        <f t="shared" si="69"/>
        <v>0</v>
      </c>
      <c r="AU325" s="7">
        <f t="shared" si="70"/>
        <v>0</v>
      </c>
      <c r="AV325" s="7">
        <f t="shared" si="71"/>
        <v>0</v>
      </c>
    </row>
    <row r="326" spans="1:48" s="7" customFormat="1" ht="12.75">
      <c r="A326" s="38"/>
      <c r="B326" s="80"/>
      <c r="C326" s="46"/>
      <c r="D326" s="47"/>
      <c r="E326" s="92"/>
      <c r="F326" s="92"/>
      <c r="G326" s="48"/>
      <c r="H326" s="48"/>
      <c r="I326" s="47"/>
      <c r="J326" s="47"/>
      <c r="K326" s="47"/>
      <c r="L326" s="41"/>
      <c r="M326" s="49"/>
      <c r="N326" s="50"/>
      <c r="O326" s="51"/>
      <c r="P326" s="52"/>
      <c r="Q326" s="53"/>
      <c r="R326" s="134"/>
      <c r="S326" s="54"/>
      <c r="T326" s="83"/>
      <c r="U326" s="127"/>
      <c r="W326" s="24"/>
      <c r="X326" s="24"/>
      <c r="Y326" s="24"/>
      <c r="Z326" s="5"/>
      <c r="AA326" s="5"/>
      <c r="AB326" s="5"/>
      <c r="AC326" s="5"/>
      <c r="AI326" s="7">
        <f t="shared" si="58"/>
        <v>0</v>
      </c>
      <c r="AJ326" s="7">
        <f t="shared" si="59"/>
        <v>0</v>
      </c>
      <c r="AK326" s="7">
        <f t="shared" si="60"/>
        <v>0</v>
      </c>
      <c r="AL326" s="7">
        <f t="shared" si="61"/>
        <v>0</v>
      </c>
      <c r="AM326" s="7">
        <f t="shared" si="62"/>
        <v>0</v>
      </c>
      <c r="AN326" s="7">
        <f t="shared" si="63"/>
        <v>0</v>
      </c>
      <c r="AO326" s="7">
        <f t="shared" si="64"/>
        <v>0</v>
      </c>
      <c r="AP326" s="7">
        <f t="shared" si="65"/>
        <v>0</v>
      </c>
      <c r="AQ326" s="7">
        <f t="shared" si="66"/>
        <v>0</v>
      </c>
      <c r="AR326" s="7">
        <f t="shared" si="67"/>
        <v>0</v>
      </c>
      <c r="AS326" s="7">
        <f t="shared" si="68"/>
        <v>0</v>
      </c>
      <c r="AT326" s="7">
        <f t="shared" si="69"/>
        <v>0</v>
      </c>
      <c r="AU326" s="7">
        <f t="shared" si="70"/>
        <v>0</v>
      </c>
      <c r="AV326" s="7">
        <f t="shared" si="71"/>
        <v>0</v>
      </c>
    </row>
    <row r="327" spans="1:48" s="7" customFormat="1" ht="12.75">
      <c r="A327" s="38"/>
      <c r="B327" s="80"/>
      <c r="C327" s="46"/>
      <c r="D327" s="47"/>
      <c r="E327" s="92"/>
      <c r="F327" s="92"/>
      <c r="G327" s="48"/>
      <c r="H327" s="48"/>
      <c r="I327" s="47"/>
      <c r="J327" s="47"/>
      <c r="K327" s="47"/>
      <c r="L327" s="41"/>
      <c r="M327" s="49"/>
      <c r="N327" s="50"/>
      <c r="O327" s="51"/>
      <c r="P327" s="52"/>
      <c r="Q327" s="53"/>
      <c r="R327" s="134"/>
      <c r="S327" s="54"/>
      <c r="T327" s="83"/>
      <c r="U327" s="127"/>
      <c r="W327" s="24"/>
      <c r="X327" s="24"/>
      <c r="Y327" s="24"/>
      <c r="Z327" s="5"/>
      <c r="AA327" s="5"/>
      <c r="AB327" s="5"/>
      <c r="AC327" s="5"/>
      <c r="AI327" s="7">
        <f t="shared" si="58"/>
        <v>0</v>
      </c>
      <c r="AJ327" s="7">
        <f t="shared" si="59"/>
        <v>0</v>
      </c>
      <c r="AK327" s="7">
        <f t="shared" si="60"/>
        <v>0</v>
      </c>
      <c r="AL327" s="7">
        <f t="shared" si="61"/>
        <v>0</v>
      </c>
      <c r="AM327" s="7">
        <f t="shared" si="62"/>
        <v>0</v>
      </c>
      <c r="AN327" s="7">
        <f t="shared" si="63"/>
        <v>0</v>
      </c>
      <c r="AO327" s="7">
        <f t="shared" si="64"/>
        <v>0</v>
      </c>
      <c r="AP327" s="7">
        <f t="shared" si="65"/>
        <v>0</v>
      </c>
      <c r="AQ327" s="7">
        <f t="shared" si="66"/>
        <v>0</v>
      </c>
      <c r="AR327" s="7">
        <f t="shared" si="67"/>
        <v>0</v>
      </c>
      <c r="AS327" s="7">
        <f t="shared" si="68"/>
        <v>0</v>
      </c>
      <c r="AT327" s="7">
        <f t="shared" si="69"/>
        <v>0</v>
      </c>
      <c r="AU327" s="7">
        <f t="shared" si="70"/>
        <v>0</v>
      </c>
      <c r="AV327" s="7">
        <f t="shared" si="71"/>
        <v>0</v>
      </c>
    </row>
    <row r="328" spans="1:48" s="7" customFormat="1" ht="12.75">
      <c r="A328" s="38"/>
      <c r="B328" s="80"/>
      <c r="C328" s="46"/>
      <c r="D328" s="47"/>
      <c r="E328" s="92"/>
      <c r="F328" s="92"/>
      <c r="G328" s="48"/>
      <c r="H328" s="48"/>
      <c r="I328" s="47"/>
      <c r="J328" s="47"/>
      <c r="K328" s="47"/>
      <c r="L328" s="41"/>
      <c r="M328" s="49"/>
      <c r="N328" s="50"/>
      <c r="O328" s="51"/>
      <c r="P328" s="52"/>
      <c r="Q328" s="53"/>
      <c r="R328" s="134"/>
      <c r="S328" s="54"/>
      <c r="T328" s="83"/>
      <c r="U328" s="127"/>
      <c r="W328" s="24"/>
      <c r="X328" s="24"/>
      <c r="Y328" s="24"/>
      <c r="Z328" s="5"/>
      <c r="AA328" s="5"/>
      <c r="AB328" s="5"/>
      <c r="AC328" s="5"/>
      <c r="AI328" s="7">
        <f t="shared" si="58"/>
        <v>0</v>
      </c>
      <c r="AJ328" s="7">
        <f t="shared" si="59"/>
        <v>0</v>
      </c>
      <c r="AK328" s="7">
        <f t="shared" si="60"/>
        <v>0</v>
      </c>
      <c r="AL328" s="7">
        <f t="shared" si="61"/>
        <v>0</v>
      </c>
      <c r="AM328" s="7">
        <f t="shared" si="62"/>
        <v>0</v>
      </c>
      <c r="AN328" s="7">
        <f t="shared" si="63"/>
        <v>0</v>
      </c>
      <c r="AO328" s="7">
        <f t="shared" si="64"/>
        <v>0</v>
      </c>
      <c r="AP328" s="7">
        <f t="shared" si="65"/>
        <v>0</v>
      </c>
      <c r="AQ328" s="7">
        <f t="shared" si="66"/>
        <v>0</v>
      </c>
      <c r="AR328" s="7">
        <f t="shared" si="67"/>
        <v>0</v>
      </c>
      <c r="AS328" s="7">
        <f t="shared" si="68"/>
        <v>0</v>
      </c>
      <c r="AT328" s="7">
        <f t="shared" si="69"/>
        <v>0</v>
      </c>
      <c r="AU328" s="7">
        <f t="shared" si="70"/>
        <v>0</v>
      </c>
      <c r="AV328" s="7">
        <f t="shared" si="71"/>
        <v>0</v>
      </c>
    </row>
    <row r="329" spans="1:48" s="7" customFormat="1" ht="12.75">
      <c r="A329" s="38"/>
      <c r="B329" s="80"/>
      <c r="C329" s="46"/>
      <c r="D329" s="47"/>
      <c r="E329" s="92"/>
      <c r="F329" s="92"/>
      <c r="G329" s="48"/>
      <c r="H329" s="48"/>
      <c r="I329" s="47"/>
      <c r="J329" s="47"/>
      <c r="K329" s="47"/>
      <c r="L329" s="41"/>
      <c r="M329" s="49"/>
      <c r="N329" s="50"/>
      <c r="O329" s="51"/>
      <c r="P329" s="52"/>
      <c r="Q329" s="53"/>
      <c r="R329" s="134"/>
      <c r="S329" s="54"/>
      <c r="T329" s="83"/>
      <c r="U329" s="127"/>
      <c r="W329" s="24"/>
      <c r="X329" s="24"/>
      <c r="Y329" s="24"/>
      <c r="Z329" s="5"/>
      <c r="AA329" s="5"/>
      <c r="AB329" s="5"/>
      <c r="AC329" s="5"/>
      <c r="AI329" s="7">
        <f t="shared" si="58"/>
        <v>0</v>
      </c>
      <c r="AJ329" s="7">
        <f t="shared" si="59"/>
        <v>0</v>
      </c>
      <c r="AK329" s="7">
        <f t="shared" si="60"/>
        <v>0</v>
      </c>
      <c r="AL329" s="7">
        <f t="shared" si="61"/>
        <v>0</v>
      </c>
      <c r="AM329" s="7">
        <f t="shared" si="62"/>
        <v>0</v>
      </c>
      <c r="AN329" s="7">
        <f t="shared" si="63"/>
        <v>0</v>
      </c>
      <c r="AO329" s="7">
        <f t="shared" si="64"/>
        <v>0</v>
      </c>
      <c r="AP329" s="7">
        <f t="shared" si="65"/>
        <v>0</v>
      </c>
      <c r="AQ329" s="7">
        <f t="shared" si="66"/>
        <v>0</v>
      </c>
      <c r="AR329" s="7">
        <f t="shared" si="67"/>
        <v>0</v>
      </c>
      <c r="AS329" s="7">
        <f t="shared" si="68"/>
        <v>0</v>
      </c>
      <c r="AT329" s="7">
        <f t="shared" si="69"/>
        <v>0</v>
      </c>
      <c r="AU329" s="7">
        <f t="shared" si="70"/>
        <v>0</v>
      </c>
      <c r="AV329" s="7">
        <f t="shared" si="71"/>
        <v>0</v>
      </c>
    </row>
    <row r="330" spans="1:48" s="7" customFormat="1" ht="12.75">
      <c r="A330" s="38"/>
      <c r="B330" s="80"/>
      <c r="C330" s="46"/>
      <c r="D330" s="47"/>
      <c r="E330" s="92"/>
      <c r="F330" s="92"/>
      <c r="G330" s="48"/>
      <c r="H330" s="48"/>
      <c r="I330" s="47"/>
      <c r="J330" s="47"/>
      <c r="K330" s="47"/>
      <c r="L330" s="41"/>
      <c r="M330" s="49"/>
      <c r="N330" s="50"/>
      <c r="O330" s="51"/>
      <c r="P330" s="52"/>
      <c r="Q330" s="53"/>
      <c r="R330" s="134"/>
      <c r="S330" s="54"/>
      <c r="T330" s="83"/>
      <c r="U330" s="127"/>
      <c r="W330" s="24"/>
      <c r="X330" s="24"/>
      <c r="Y330" s="24"/>
      <c r="Z330" s="5"/>
      <c r="AA330" s="5"/>
      <c r="AB330" s="5"/>
      <c r="AC330" s="5"/>
      <c r="AI330" s="7">
        <f t="shared" si="58"/>
        <v>0</v>
      </c>
      <c r="AJ330" s="7">
        <f t="shared" si="59"/>
        <v>0</v>
      </c>
      <c r="AK330" s="7">
        <f t="shared" si="60"/>
        <v>0</v>
      </c>
      <c r="AL330" s="7">
        <f t="shared" si="61"/>
        <v>0</v>
      </c>
      <c r="AM330" s="7">
        <f t="shared" si="62"/>
        <v>0</v>
      </c>
      <c r="AN330" s="7">
        <f t="shared" si="63"/>
        <v>0</v>
      </c>
      <c r="AO330" s="7">
        <f t="shared" si="64"/>
        <v>0</v>
      </c>
      <c r="AP330" s="7">
        <f t="shared" si="65"/>
        <v>0</v>
      </c>
      <c r="AQ330" s="7">
        <f t="shared" si="66"/>
        <v>0</v>
      </c>
      <c r="AR330" s="7">
        <f t="shared" si="67"/>
        <v>0</v>
      </c>
      <c r="AS330" s="7">
        <f t="shared" si="68"/>
        <v>0</v>
      </c>
      <c r="AT330" s="7">
        <f t="shared" si="69"/>
        <v>0</v>
      </c>
      <c r="AU330" s="7">
        <f t="shared" si="70"/>
        <v>0</v>
      </c>
      <c r="AV330" s="7">
        <f t="shared" si="71"/>
        <v>0</v>
      </c>
    </row>
    <row r="331" spans="1:48" s="7" customFormat="1" ht="12.75">
      <c r="A331" s="38"/>
      <c r="B331" s="80"/>
      <c r="C331" s="46"/>
      <c r="D331" s="47"/>
      <c r="E331" s="92"/>
      <c r="F331" s="92"/>
      <c r="G331" s="48"/>
      <c r="H331" s="48"/>
      <c r="I331" s="47"/>
      <c r="J331" s="47"/>
      <c r="K331" s="47"/>
      <c r="L331" s="41"/>
      <c r="M331" s="49"/>
      <c r="N331" s="50"/>
      <c r="O331" s="51"/>
      <c r="P331" s="52"/>
      <c r="Q331" s="53"/>
      <c r="R331" s="134"/>
      <c r="S331" s="54"/>
      <c r="T331" s="83"/>
      <c r="U331" s="127"/>
      <c r="W331" s="24"/>
      <c r="X331" s="24"/>
      <c r="Y331" s="24"/>
      <c r="Z331" s="5"/>
      <c r="AA331" s="5"/>
      <c r="AB331" s="5"/>
      <c r="AC331" s="5"/>
      <c r="AI331" s="7">
        <f t="shared" si="58"/>
        <v>0</v>
      </c>
      <c r="AJ331" s="7">
        <f t="shared" si="59"/>
        <v>0</v>
      </c>
      <c r="AK331" s="7">
        <f t="shared" si="60"/>
        <v>0</v>
      </c>
      <c r="AL331" s="7">
        <f t="shared" si="61"/>
        <v>0</v>
      </c>
      <c r="AM331" s="7">
        <f t="shared" si="62"/>
        <v>0</v>
      </c>
      <c r="AN331" s="7">
        <f t="shared" si="63"/>
        <v>0</v>
      </c>
      <c r="AO331" s="7">
        <f t="shared" si="64"/>
        <v>0</v>
      </c>
      <c r="AP331" s="7">
        <f t="shared" si="65"/>
        <v>0</v>
      </c>
      <c r="AQ331" s="7">
        <f t="shared" si="66"/>
        <v>0</v>
      </c>
      <c r="AR331" s="7">
        <f t="shared" si="67"/>
        <v>0</v>
      </c>
      <c r="AS331" s="7">
        <f t="shared" si="68"/>
        <v>0</v>
      </c>
      <c r="AT331" s="7">
        <f t="shared" si="69"/>
        <v>0</v>
      </c>
      <c r="AU331" s="7">
        <f t="shared" si="70"/>
        <v>0</v>
      </c>
      <c r="AV331" s="7">
        <f t="shared" si="71"/>
        <v>0</v>
      </c>
    </row>
    <row r="332" spans="1:48" s="7" customFormat="1" ht="12.75">
      <c r="A332" s="38"/>
      <c r="B332" s="80"/>
      <c r="C332" s="46"/>
      <c r="D332" s="47"/>
      <c r="E332" s="92"/>
      <c r="F332" s="92"/>
      <c r="G332" s="48"/>
      <c r="H332" s="48"/>
      <c r="I332" s="47"/>
      <c r="J332" s="47"/>
      <c r="K332" s="47"/>
      <c r="L332" s="41"/>
      <c r="M332" s="49"/>
      <c r="N332" s="50"/>
      <c r="O332" s="51"/>
      <c r="P332" s="52"/>
      <c r="Q332" s="53"/>
      <c r="R332" s="134"/>
      <c r="S332" s="54"/>
      <c r="T332" s="83"/>
      <c r="U332" s="127"/>
      <c r="W332" s="24"/>
      <c r="X332" s="24"/>
      <c r="Y332" s="24"/>
      <c r="Z332" s="5"/>
      <c r="AA332" s="5"/>
      <c r="AB332" s="5"/>
      <c r="AC332" s="5"/>
      <c r="AI332" s="7">
        <f t="shared" si="58"/>
        <v>0</v>
      </c>
      <c r="AJ332" s="7">
        <f t="shared" si="59"/>
        <v>0</v>
      </c>
      <c r="AK332" s="7">
        <f t="shared" si="60"/>
        <v>0</v>
      </c>
      <c r="AL332" s="7">
        <f t="shared" si="61"/>
        <v>0</v>
      </c>
      <c r="AM332" s="7">
        <f t="shared" si="62"/>
        <v>0</v>
      </c>
      <c r="AN332" s="7">
        <f t="shared" si="63"/>
        <v>0</v>
      </c>
      <c r="AO332" s="7">
        <f t="shared" si="64"/>
        <v>0</v>
      </c>
      <c r="AP332" s="7">
        <f t="shared" si="65"/>
        <v>0</v>
      </c>
      <c r="AQ332" s="7">
        <f t="shared" si="66"/>
        <v>0</v>
      </c>
      <c r="AR332" s="7">
        <f t="shared" si="67"/>
        <v>0</v>
      </c>
      <c r="AS332" s="7">
        <f t="shared" si="68"/>
        <v>0</v>
      </c>
      <c r="AT332" s="7">
        <f t="shared" si="69"/>
        <v>0</v>
      </c>
      <c r="AU332" s="7">
        <f t="shared" si="70"/>
        <v>0</v>
      </c>
      <c r="AV332" s="7">
        <f t="shared" si="71"/>
        <v>0</v>
      </c>
    </row>
    <row r="333" spans="1:48" s="7" customFormat="1" ht="12.75">
      <c r="A333" s="38"/>
      <c r="B333" s="80"/>
      <c r="C333" s="46"/>
      <c r="D333" s="47"/>
      <c r="E333" s="92"/>
      <c r="F333" s="92"/>
      <c r="G333" s="48"/>
      <c r="H333" s="48"/>
      <c r="I333" s="47"/>
      <c r="J333" s="47"/>
      <c r="K333" s="47"/>
      <c r="L333" s="41"/>
      <c r="M333" s="49"/>
      <c r="N333" s="50"/>
      <c r="O333" s="51"/>
      <c r="P333" s="52"/>
      <c r="Q333" s="53"/>
      <c r="R333" s="134"/>
      <c r="S333" s="54"/>
      <c r="T333" s="83"/>
      <c r="U333" s="127"/>
      <c r="W333" s="24"/>
      <c r="X333" s="24"/>
      <c r="Y333" s="24"/>
      <c r="Z333" s="5"/>
      <c r="AA333" s="5"/>
      <c r="AB333" s="5"/>
      <c r="AC333" s="5"/>
      <c r="AI333" s="7">
        <f t="shared" si="58"/>
        <v>0</v>
      </c>
      <c r="AJ333" s="7">
        <f t="shared" si="59"/>
        <v>0</v>
      </c>
      <c r="AK333" s="7">
        <f t="shared" si="60"/>
        <v>0</v>
      </c>
      <c r="AL333" s="7">
        <f t="shared" si="61"/>
        <v>0</v>
      </c>
      <c r="AM333" s="7">
        <f t="shared" si="62"/>
        <v>0</v>
      </c>
      <c r="AN333" s="7">
        <f t="shared" si="63"/>
        <v>0</v>
      </c>
      <c r="AO333" s="7">
        <f t="shared" si="64"/>
        <v>0</v>
      </c>
      <c r="AP333" s="7">
        <f t="shared" si="65"/>
        <v>0</v>
      </c>
      <c r="AQ333" s="7">
        <f t="shared" si="66"/>
        <v>0</v>
      </c>
      <c r="AR333" s="7">
        <f t="shared" si="67"/>
        <v>0</v>
      </c>
      <c r="AS333" s="7">
        <f t="shared" si="68"/>
        <v>0</v>
      </c>
      <c r="AT333" s="7">
        <f t="shared" si="69"/>
        <v>0</v>
      </c>
      <c r="AU333" s="7">
        <f t="shared" si="70"/>
        <v>0</v>
      </c>
      <c r="AV333" s="7">
        <f t="shared" si="71"/>
        <v>0</v>
      </c>
    </row>
    <row r="334" spans="1:48" s="7" customFormat="1" ht="12.75">
      <c r="A334" s="38"/>
      <c r="B334" s="80"/>
      <c r="C334" s="46"/>
      <c r="D334" s="47"/>
      <c r="E334" s="92"/>
      <c r="F334" s="92"/>
      <c r="G334" s="48"/>
      <c r="H334" s="48"/>
      <c r="I334" s="47"/>
      <c r="J334" s="47"/>
      <c r="K334" s="47"/>
      <c r="L334" s="41"/>
      <c r="M334" s="49"/>
      <c r="N334" s="50"/>
      <c r="O334" s="51"/>
      <c r="P334" s="52"/>
      <c r="Q334" s="53"/>
      <c r="R334" s="134"/>
      <c r="S334" s="54"/>
      <c r="T334" s="83"/>
      <c r="U334" s="127"/>
      <c r="W334" s="24"/>
      <c r="X334" s="24"/>
      <c r="Y334" s="24"/>
      <c r="Z334" s="5"/>
      <c r="AA334" s="5"/>
      <c r="AB334" s="5"/>
      <c r="AC334" s="5"/>
      <c r="AI334" s="7">
        <f t="shared" si="58"/>
        <v>0</v>
      </c>
      <c r="AJ334" s="7">
        <f t="shared" si="59"/>
        <v>0</v>
      </c>
      <c r="AK334" s="7">
        <f t="shared" si="60"/>
        <v>0</v>
      </c>
      <c r="AL334" s="7">
        <f t="shared" si="61"/>
        <v>0</v>
      </c>
      <c r="AM334" s="7">
        <f t="shared" si="62"/>
        <v>0</v>
      </c>
      <c r="AN334" s="7">
        <f t="shared" si="63"/>
        <v>0</v>
      </c>
      <c r="AO334" s="7">
        <f t="shared" si="64"/>
        <v>0</v>
      </c>
      <c r="AP334" s="7">
        <f t="shared" si="65"/>
        <v>0</v>
      </c>
      <c r="AQ334" s="7">
        <f t="shared" si="66"/>
        <v>0</v>
      </c>
      <c r="AR334" s="7">
        <f t="shared" si="67"/>
        <v>0</v>
      </c>
      <c r="AS334" s="7">
        <f t="shared" si="68"/>
        <v>0</v>
      </c>
      <c r="AT334" s="7">
        <f t="shared" si="69"/>
        <v>0</v>
      </c>
      <c r="AU334" s="7">
        <f t="shared" si="70"/>
        <v>0</v>
      </c>
      <c r="AV334" s="7">
        <f t="shared" si="71"/>
        <v>0</v>
      </c>
    </row>
    <row r="335" spans="1:48" s="7" customFormat="1" ht="12.75">
      <c r="A335" s="38"/>
      <c r="B335" s="80"/>
      <c r="C335" s="46"/>
      <c r="D335" s="47"/>
      <c r="E335" s="92"/>
      <c r="F335" s="92"/>
      <c r="G335" s="48"/>
      <c r="H335" s="48"/>
      <c r="I335" s="47"/>
      <c r="J335" s="47"/>
      <c r="K335" s="47"/>
      <c r="L335" s="41"/>
      <c r="M335" s="49"/>
      <c r="N335" s="50"/>
      <c r="O335" s="51"/>
      <c r="P335" s="52"/>
      <c r="Q335" s="53"/>
      <c r="R335" s="134"/>
      <c r="S335" s="54"/>
      <c r="T335" s="83"/>
      <c r="U335" s="127"/>
      <c r="W335" s="24"/>
      <c r="X335" s="24"/>
      <c r="Y335" s="24"/>
      <c r="Z335" s="5"/>
      <c r="AA335" s="5"/>
      <c r="AB335" s="5"/>
      <c r="AC335" s="5"/>
      <c r="AI335" s="7">
        <f t="shared" si="58"/>
        <v>0</v>
      </c>
      <c r="AJ335" s="7">
        <f t="shared" si="59"/>
        <v>0</v>
      </c>
      <c r="AK335" s="7">
        <f t="shared" si="60"/>
        <v>0</v>
      </c>
      <c r="AL335" s="7">
        <f t="shared" si="61"/>
        <v>0</v>
      </c>
      <c r="AM335" s="7">
        <f t="shared" si="62"/>
        <v>0</v>
      </c>
      <c r="AN335" s="7">
        <f t="shared" si="63"/>
        <v>0</v>
      </c>
      <c r="AO335" s="7">
        <f t="shared" si="64"/>
        <v>0</v>
      </c>
      <c r="AP335" s="7">
        <f t="shared" si="65"/>
        <v>0</v>
      </c>
      <c r="AQ335" s="7">
        <f t="shared" si="66"/>
        <v>0</v>
      </c>
      <c r="AR335" s="7">
        <f t="shared" si="67"/>
        <v>0</v>
      </c>
      <c r="AS335" s="7">
        <f t="shared" si="68"/>
        <v>0</v>
      </c>
      <c r="AT335" s="7">
        <f t="shared" si="69"/>
        <v>0</v>
      </c>
      <c r="AU335" s="7">
        <f t="shared" si="70"/>
        <v>0</v>
      </c>
      <c r="AV335" s="7">
        <f t="shared" si="71"/>
        <v>0</v>
      </c>
    </row>
    <row r="336" spans="1:48" s="7" customFormat="1" ht="12.75">
      <c r="A336" s="38"/>
      <c r="B336" s="80"/>
      <c r="C336" s="46"/>
      <c r="D336" s="47"/>
      <c r="E336" s="92"/>
      <c r="F336" s="92"/>
      <c r="G336" s="48"/>
      <c r="H336" s="48"/>
      <c r="I336" s="47"/>
      <c r="J336" s="47"/>
      <c r="K336" s="47"/>
      <c r="L336" s="41"/>
      <c r="M336" s="49"/>
      <c r="N336" s="50"/>
      <c r="O336" s="51"/>
      <c r="P336" s="52"/>
      <c r="Q336" s="53"/>
      <c r="R336" s="134"/>
      <c r="S336" s="54"/>
      <c r="T336" s="83"/>
      <c r="U336" s="127"/>
      <c r="W336" s="24"/>
      <c r="X336" s="24"/>
      <c r="Y336" s="24"/>
      <c r="Z336" s="5"/>
      <c r="AA336" s="5"/>
      <c r="AB336" s="5"/>
      <c r="AC336" s="5"/>
      <c r="AI336" s="7">
        <f t="shared" si="58"/>
        <v>0</v>
      </c>
      <c r="AJ336" s="7">
        <f t="shared" si="59"/>
        <v>0</v>
      </c>
      <c r="AK336" s="7">
        <f t="shared" si="60"/>
        <v>0</v>
      </c>
      <c r="AL336" s="7">
        <f t="shared" si="61"/>
        <v>0</v>
      </c>
      <c r="AM336" s="7">
        <f t="shared" si="62"/>
        <v>0</v>
      </c>
      <c r="AN336" s="7">
        <f t="shared" si="63"/>
        <v>0</v>
      </c>
      <c r="AO336" s="7">
        <f t="shared" si="64"/>
        <v>0</v>
      </c>
      <c r="AP336" s="7">
        <f t="shared" si="65"/>
        <v>0</v>
      </c>
      <c r="AQ336" s="7">
        <f t="shared" si="66"/>
        <v>0</v>
      </c>
      <c r="AR336" s="7">
        <f t="shared" si="67"/>
        <v>0</v>
      </c>
      <c r="AS336" s="7">
        <f t="shared" si="68"/>
        <v>0</v>
      </c>
      <c r="AT336" s="7">
        <f t="shared" si="69"/>
        <v>0</v>
      </c>
      <c r="AU336" s="7">
        <f t="shared" si="70"/>
        <v>0</v>
      </c>
      <c r="AV336" s="7">
        <f t="shared" si="71"/>
        <v>0</v>
      </c>
    </row>
    <row r="337" spans="1:48" s="7" customFormat="1" ht="12.75">
      <c r="A337" s="38"/>
      <c r="B337" s="80"/>
      <c r="C337" s="46"/>
      <c r="D337" s="47"/>
      <c r="E337" s="92"/>
      <c r="F337" s="92"/>
      <c r="G337" s="48"/>
      <c r="H337" s="48"/>
      <c r="I337" s="47"/>
      <c r="J337" s="47"/>
      <c r="K337" s="47"/>
      <c r="L337" s="41"/>
      <c r="M337" s="49"/>
      <c r="N337" s="50"/>
      <c r="O337" s="51"/>
      <c r="P337" s="52"/>
      <c r="Q337" s="53"/>
      <c r="R337" s="134"/>
      <c r="S337" s="54"/>
      <c r="T337" s="83"/>
      <c r="U337" s="127"/>
      <c r="W337" s="24"/>
      <c r="X337" s="24"/>
      <c r="Y337" s="24"/>
      <c r="Z337" s="5"/>
      <c r="AA337" s="5"/>
      <c r="AB337" s="5"/>
      <c r="AC337" s="5"/>
      <c r="AI337" s="7">
        <f aca="true" t="shared" si="72" ref="AI337:AI360">IF(AND($U337="BLM",$K337="L"),1,0)</f>
        <v>0</v>
      </c>
      <c r="AJ337" s="7">
        <f aca="true" t="shared" si="73" ref="AJ337:AJ360">IF(AND($U337="BLM",$K337="P"),1,0)</f>
        <v>0</v>
      </c>
      <c r="AK337" s="7">
        <f aca="true" t="shared" si="74" ref="AK337:AK360">IF(AND($U337="FS",$K337="L"),1,0)</f>
        <v>0</v>
      </c>
      <c r="AL337" s="7">
        <f aca="true" t="shared" si="75" ref="AL337:AL360">IF(AND($U337="FS",$K337="P"),1,0)</f>
        <v>0</v>
      </c>
      <c r="AM337" s="7">
        <f aca="true" t="shared" si="76" ref="AM337:AM360">IF(AND($U337="STATE",$K337="L"),1,0)</f>
        <v>0</v>
      </c>
      <c r="AN337" s="7">
        <f aca="true" t="shared" si="77" ref="AN337:AN360">IF(AND($U337="STATE",$K337="P"),1,0)</f>
        <v>0</v>
      </c>
      <c r="AO337" s="7">
        <f aca="true" t="shared" si="78" ref="AO337:AO360">IF(AND($U337="PRIVATE",$K337="L"),1,0)</f>
        <v>0</v>
      </c>
      <c r="AP337" s="7">
        <f aca="true" t="shared" si="79" ref="AP337:AP360">IF(AND($U337="PRIVATE",$K337="P"),1,0)</f>
        <v>0</v>
      </c>
      <c r="AQ337" s="7">
        <f aca="true" t="shared" si="80" ref="AQ337:AQ360">IF(AND($U337="MILITARY",$K337="L"),1,0)</f>
        <v>0</v>
      </c>
      <c r="AR337" s="7">
        <f aca="true" t="shared" si="81" ref="AR337:AR360">IF(AND($U337="MILITARY",$K337="P"),1,0)</f>
        <v>0</v>
      </c>
      <c r="AS337" s="7">
        <f aca="true" t="shared" si="82" ref="AS337:AS360">IF(AND($U337="FWS",$K337="L"),1,0)</f>
        <v>0</v>
      </c>
      <c r="AT337" s="7">
        <f aca="true" t="shared" si="83" ref="AT337:AT360">IF(AND($U337="FWS",$K337="P"),1,0)</f>
        <v>0</v>
      </c>
      <c r="AU337" s="7">
        <f aca="true" t="shared" si="84" ref="AU337:AU360">IF(AND($U337="OTHER",$K337="L"),1,0)</f>
        <v>0</v>
      </c>
      <c r="AV337" s="7">
        <f aca="true" t="shared" si="85" ref="AV337:AV360">IF(AND($U337="OTHER",$K337="P"),1,0)</f>
        <v>0</v>
      </c>
    </row>
    <row r="338" spans="1:48" s="7" customFormat="1" ht="12.75">
      <c r="A338" s="38"/>
      <c r="B338" s="80"/>
      <c r="C338" s="46"/>
      <c r="D338" s="47"/>
      <c r="E338" s="92"/>
      <c r="F338" s="92"/>
      <c r="G338" s="48"/>
      <c r="H338" s="48"/>
      <c r="I338" s="47"/>
      <c r="J338" s="47"/>
      <c r="K338" s="47"/>
      <c r="L338" s="41"/>
      <c r="M338" s="49"/>
      <c r="N338" s="50"/>
      <c r="O338" s="51"/>
      <c r="P338" s="52"/>
      <c r="Q338" s="53"/>
      <c r="R338" s="134"/>
      <c r="S338" s="54"/>
      <c r="T338" s="83"/>
      <c r="U338" s="127"/>
      <c r="W338" s="24"/>
      <c r="X338" s="24"/>
      <c r="Y338" s="24"/>
      <c r="Z338" s="5"/>
      <c r="AA338" s="5"/>
      <c r="AB338" s="5"/>
      <c r="AC338" s="5"/>
      <c r="AI338" s="7">
        <f t="shared" si="72"/>
        <v>0</v>
      </c>
      <c r="AJ338" s="7">
        <f t="shared" si="73"/>
        <v>0</v>
      </c>
      <c r="AK338" s="7">
        <f t="shared" si="74"/>
        <v>0</v>
      </c>
      <c r="AL338" s="7">
        <f t="shared" si="75"/>
        <v>0</v>
      </c>
      <c r="AM338" s="7">
        <f t="shared" si="76"/>
        <v>0</v>
      </c>
      <c r="AN338" s="7">
        <f t="shared" si="77"/>
        <v>0</v>
      </c>
      <c r="AO338" s="7">
        <f t="shared" si="78"/>
        <v>0</v>
      </c>
      <c r="AP338" s="7">
        <f t="shared" si="79"/>
        <v>0</v>
      </c>
      <c r="AQ338" s="7">
        <f t="shared" si="80"/>
        <v>0</v>
      </c>
      <c r="AR338" s="7">
        <f t="shared" si="81"/>
        <v>0</v>
      </c>
      <c r="AS338" s="7">
        <f t="shared" si="82"/>
        <v>0</v>
      </c>
      <c r="AT338" s="7">
        <f t="shared" si="83"/>
        <v>0</v>
      </c>
      <c r="AU338" s="7">
        <f t="shared" si="84"/>
        <v>0</v>
      </c>
      <c r="AV338" s="7">
        <f t="shared" si="85"/>
        <v>0</v>
      </c>
    </row>
    <row r="339" spans="1:48" s="7" customFormat="1" ht="12.75">
      <c r="A339" s="38"/>
      <c r="B339" s="80"/>
      <c r="C339" s="46"/>
      <c r="D339" s="47"/>
      <c r="E339" s="92"/>
      <c r="F339" s="92"/>
      <c r="G339" s="48"/>
      <c r="H339" s="48"/>
      <c r="I339" s="47"/>
      <c r="J339" s="47"/>
      <c r="K339" s="47"/>
      <c r="L339" s="41"/>
      <c r="M339" s="49"/>
      <c r="N339" s="50"/>
      <c r="O339" s="51"/>
      <c r="P339" s="52"/>
      <c r="Q339" s="53"/>
      <c r="R339" s="134"/>
      <c r="S339" s="54"/>
      <c r="T339" s="83"/>
      <c r="U339" s="127"/>
      <c r="W339" s="24"/>
      <c r="X339" s="24"/>
      <c r="Y339" s="24"/>
      <c r="Z339" s="5"/>
      <c r="AA339" s="5"/>
      <c r="AB339" s="5"/>
      <c r="AC339" s="5"/>
      <c r="AI339" s="7">
        <f t="shared" si="72"/>
        <v>0</v>
      </c>
      <c r="AJ339" s="7">
        <f t="shared" si="73"/>
        <v>0</v>
      </c>
      <c r="AK339" s="7">
        <f t="shared" si="74"/>
        <v>0</v>
      </c>
      <c r="AL339" s="7">
        <f t="shared" si="75"/>
        <v>0</v>
      </c>
      <c r="AM339" s="7">
        <f t="shared" si="76"/>
        <v>0</v>
      </c>
      <c r="AN339" s="7">
        <f t="shared" si="77"/>
        <v>0</v>
      </c>
      <c r="AO339" s="7">
        <f t="shared" si="78"/>
        <v>0</v>
      </c>
      <c r="AP339" s="7">
        <f t="shared" si="79"/>
        <v>0</v>
      </c>
      <c r="AQ339" s="7">
        <f t="shared" si="80"/>
        <v>0</v>
      </c>
      <c r="AR339" s="7">
        <f t="shared" si="81"/>
        <v>0</v>
      </c>
      <c r="AS339" s="7">
        <f t="shared" si="82"/>
        <v>0</v>
      </c>
      <c r="AT339" s="7">
        <f t="shared" si="83"/>
        <v>0</v>
      </c>
      <c r="AU339" s="7">
        <f t="shared" si="84"/>
        <v>0</v>
      </c>
      <c r="AV339" s="7">
        <f t="shared" si="85"/>
        <v>0</v>
      </c>
    </row>
    <row r="340" spans="1:48" s="7" customFormat="1" ht="12.75">
      <c r="A340" s="38"/>
      <c r="B340" s="80"/>
      <c r="C340" s="46"/>
      <c r="D340" s="47"/>
      <c r="E340" s="92"/>
      <c r="F340" s="92"/>
      <c r="G340" s="48"/>
      <c r="H340" s="48"/>
      <c r="I340" s="47"/>
      <c r="J340" s="47"/>
      <c r="K340" s="47"/>
      <c r="L340" s="41"/>
      <c r="M340" s="49"/>
      <c r="N340" s="50"/>
      <c r="O340" s="51"/>
      <c r="P340" s="52"/>
      <c r="Q340" s="53"/>
      <c r="R340" s="134"/>
      <c r="S340" s="54"/>
      <c r="T340" s="83"/>
      <c r="U340" s="127"/>
      <c r="W340" s="24"/>
      <c r="X340" s="24"/>
      <c r="Y340" s="24"/>
      <c r="Z340" s="5"/>
      <c r="AA340" s="5"/>
      <c r="AB340" s="5"/>
      <c r="AC340" s="5"/>
      <c r="AI340" s="7">
        <f t="shared" si="72"/>
        <v>0</v>
      </c>
      <c r="AJ340" s="7">
        <f t="shared" si="73"/>
        <v>0</v>
      </c>
      <c r="AK340" s="7">
        <f t="shared" si="74"/>
        <v>0</v>
      </c>
      <c r="AL340" s="7">
        <f t="shared" si="75"/>
        <v>0</v>
      </c>
      <c r="AM340" s="7">
        <f t="shared" si="76"/>
        <v>0</v>
      </c>
      <c r="AN340" s="7">
        <f t="shared" si="77"/>
        <v>0</v>
      </c>
      <c r="AO340" s="7">
        <f t="shared" si="78"/>
        <v>0</v>
      </c>
      <c r="AP340" s="7">
        <f t="shared" si="79"/>
        <v>0</v>
      </c>
      <c r="AQ340" s="7">
        <f t="shared" si="80"/>
        <v>0</v>
      </c>
      <c r="AR340" s="7">
        <f t="shared" si="81"/>
        <v>0</v>
      </c>
      <c r="AS340" s="7">
        <f t="shared" si="82"/>
        <v>0</v>
      </c>
      <c r="AT340" s="7">
        <f t="shared" si="83"/>
        <v>0</v>
      </c>
      <c r="AU340" s="7">
        <f t="shared" si="84"/>
        <v>0</v>
      </c>
      <c r="AV340" s="7">
        <f t="shared" si="85"/>
        <v>0</v>
      </c>
    </row>
    <row r="341" spans="1:48" s="7" customFormat="1" ht="12.75">
      <c r="A341" s="38"/>
      <c r="B341" s="80"/>
      <c r="C341" s="46"/>
      <c r="D341" s="47"/>
      <c r="E341" s="92"/>
      <c r="F341" s="92"/>
      <c r="G341" s="48"/>
      <c r="H341" s="48"/>
      <c r="I341" s="47"/>
      <c r="J341" s="47"/>
      <c r="K341" s="47"/>
      <c r="L341" s="41"/>
      <c r="M341" s="49"/>
      <c r="N341" s="50"/>
      <c r="O341" s="51"/>
      <c r="P341" s="52"/>
      <c r="Q341" s="53"/>
      <c r="R341" s="134"/>
      <c r="S341" s="54"/>
      <c r="T341" s="83"/>
      <c r="U341" s="127"/>
      <c r="W341" s="24"/>
      <c r="X341" s="24"/>
      <c r="Y341" s="24"/>
      <c r="Z341" s="5"/>
      <c r="AA341" s="5"/>
      <c r="AB341" s="5"/>
      <c r="AC341" s="5"/>
      <c r="AI341" s="7">
        <f t="shared" si="72"/>
        <v>0</v>
      </c>
      <c r="AJ341" s="7">
        <f t="shared" si="73"/>
        <v>0</v>
      </c>
      <c r="AK341" s="7">
        <f t="shared" si="74"/>
        <v>0</v>
      </c>
      <c r="AL341" s="7">
        <f t="shared" si="75"/>
        <v>0</v>
      </c>
      <c r="AM341" s="7">
        <f t="shared" si="76"/>
        <v>0</v>
      </c>
      <c r="AN341" s="7">
        <f t="shared" si="77"/>
        <v>0</v>
      </c>
      <c r="AO341" s="7">
        <f t="shared" si="78"/>
        <v>0</v>
      </c>
      <c r="AP341" s="7">
        <f t="shared" si="79"/>
        <v>0</v>
      </c>
      <c r="AQ341" s="7">
        <f t="shared" si="80"/>
        <v>0</v>
      </c>
      <c r="AR341" s="7">
        <f t="shared" si="81"/>
        <v>0</v>
      </c>
      <c r="AS341" s="7">
        <f t="shared" si="82"/>
        <v>0</v>
      </c>
      <c r="AT341" s="7">
        <f t="shared" si="83"/>
        <v>0</v>
      </c>
      <c r="AU341" s="7">
        <f t="shared" si="84"/>
        <v>0</v>
      </c>
      <c r="AV341" s="7">
        <f t="shared" si="85"/>
        <v>0</v>
      </c>
    </row>
    <row r="342" spans="1:48" s="7" customFormat="1" ht="12.75">
      <c r="A342" s="38"/>
      <c r="B342" s="80"/>
      <c r="C342" s="46"/>
      <c r="D342" s="47"/>
      <c r="E342" s="92"/>
      <c r="F342" s="92"/>
      <c r="G342" s="48"/>
      <c r="H342" s="48"/>
      <c r="I342" s="47"/>
      <c r="J342" s="47"/>
      <c r="K342" s="47"/>
      <c r="L342" s="41"/>
      <c r="M342" s="49"/>
      <c r="N342" s="50"/>
      <c r="O342" s="51"/>
      <c r="P342" s="52"/>
      <c r="Q342" s="53"/>
      <c r="R342" s="134"/>
      <c r="S342" s="54"/>
      <c r="T342" s="83"/>
      <c r="U342" s="127"/>
      <c r="W342" s="24"/>
      <c r="X342" s="24"/>
      <c r="Y342" s="24"/>
      <c r="Z342" s="5"/>
      <c r="AA342" s="5"/>
      <c r="AB342" s="5"/>
      <c r="AC342" s="5"/>
      <c r="AI342" s="7">
        <f t="shared" si="72"/>
        <v>0</v>
      </c>
      <c r="AJ342" s="7">
        <f t="shared" si="73"/>
        <v>0</v>
      </c>
      <c r="AK342" s="7">
        <f t="shared" si="74"/>
        <v>0</v>
      </c>
      <c r="AL342" s="7">
        <f t="shared" si="75"/>
        <v>0</v>
      </c>
      <c r="AM342" s="7">
        <f t="shared" si="76"/>
        <v>0</v>
      </c>
      <c r="AN342" s="7">
        <f t="shared" si="77"/>
        <v>0</v>
      </c>
      <c r="AO342" s="7">
        <f t="shared" si="78"/>
        <v>0</v>
      </c>
      <c r="AP342" s="7">
        <f t="shared" si="79"/>
        <v>0</v>
      </c>
      <c r="AQ342" s="7">
        <f t="shared" si="80"/>
        <v>0</v>
      </c>
      <c r="AR342" s="7">
        <f t="shared" si="81"/>
        <v>0</v>
      </c>
      <c r="AS342" s="7">
        <f t="shared" si="82"/>
        <v>0</v>
      </c>
      <c r="AT342" s="7">
        <f t="shared" si="83"/>
        <v>0</v>
      </c>
      <c r="AU342" s="7">
        <f t="shared" si="84"/>
        <v>0</v>
      </c>
      <c r="AV342" s="7">
        <f t="shared" si="85"/>
        <v>0</v>
      </c>
    </row>
    <row r="343" spans="1:48" s="7" customFormat="1" ht="12.75">
      <c r="A343" s="38"/>
      <c r="B343" s="80"/>
      <c r="C343" s="46"/>
      <c r="D343" s="47"/>
      <c r="E343" s="92"/>
      <c r="F343" s="92"/>
      <c r="G343" s="48"/>
      <c r="H343" s="48"/>
      <c r="I343" s="47"/>
      <c r="J343" s="47"/>
      <c r="K343" s="47"/>
      <c r="L343" s="41"/>
      <c r="M343" s="49"/>
      <c r="N343" s="50"/>
      <c r="O343" s="51"/>
      <c r="P343" s="52"/>
      <c r="Q343" s="53"/>
      <c r="R343" s="134"/>
      <c r="S343" s="54"/>
      <c r="T343" s="83"/>
      <c r="U343" s="127"/>
      <c r="W343" s="24"/>
      <c r="X343" s="24"/>
      <c r="Y343" s="24"/>
      <c r="Z343" s="5"/>
      <c r="AA343" s="5"/>
      <c r="AB343" s="5"/>
      <c r="AC343" s="5"/>
      <c r="AI343" s="7">
        <f t="shared" si="72"/>
        <v>0</v>
      </c>
      <c r="AJ343" s="7">
        <f t="shared" si="73"/>
        <v>0</v>
      </c>
      <c r="AK343" s="7">
        <f t="shared" si="74"/>
        <v>0</v>
      </c>
      <c r="AL343" s="7">
        <f t="shared" si="75"/>
        <v>0</v>
      </c>
      <c r="AM343" s="7">
        <f t="shared" si="76"/>
        <v>0</v>
      </c>
      <c r="AN343" s="7">
        <f t="shared" si="77"/>
        <v>0</v>
      </c>
      <c r="AO343" s="7">
        <f t="shared" si="78"/>
        <v>0</v>
      </c>
      <c r="AP343" s="7">
        <f t="shared" si="79"/>
        <v>0</v>
      </c>
      <c r="AQ343" s="7">
        <f t="shared" si="80"/>
        <v>0</v>
      </c>
      <c r="AR343" s="7">
        <f t="shared" si="81"/>
        <v>0</v>
      </c>
      <c r="AS343" s="7">
        <f t="shared" si="82"/>
        <v>0</v>
      </c>
      <c r="AT343" s="7">
        <f t="shared" si="83"/>
        <v>0</v>
      </c>
      <c r="AU343" s="7">
        <f t="shared" si="84"/>
        <v>0</v>
      </c>
      <c r="AV343" s="7">
        <f t="shared" si="85"/>
        <v>0</v>
      </c>
    </row>
    <row r="344" spans="1:48" s="7" customFormat="1" ht="12.75">
      <c r="A344" s="38"/>
      <c r="B344" s="80"/>
      <c r="C344" s="46"/>
      <c r="D344" s="47"/>
      <c r="E344" s="92"/>
      <c r="F344" s="92"/>
      <c r="G344" s="48"/>
      <c r="H344" s="48"/>
      <c r="I344" s="47"/>
      <c r="J344" s="47"/>
      <c r="K344" s="47"/>
      <c r="L344" s="41"/>
      <c r="M344" s="49"/>
      <c r="N344" s="50"/>
      <c r="O344" s="51"/>
      <c r="P344" s="52"/>
      <c r="Q344" s="53"/>
      <c r="R344" s="134"/>
      <c r="S344" s="54"/>
      <c r="T344" s="83"/>
      <c r="U344" s="127"/>
      <c r="W344" s="24"/>
      <c r="X344" s="24"/>
      <c r="Y344" s="24"/>
      <c r="Z344" s="5"/>
      <c r="AA344" s="5"/>
      <c r="AB344" s="5"/>
      <c r="AC344" s="5"/>
      <c r="AI344" s="7">
        <f t="shared" si="72"/>
        <v>0</v>
      </c>
      <c r="AJ344" s="7">
        <f t="shared" si="73"/>
        <v>0</v>
      </c>
      <c r="AK344" s="7">
        <f t="shared" si="74"/>
        <v>0</v>
      </c>
      <c r="AL344" s="7">
        <f t="shared" si="75"/>
        <v>0</v>
      </c>
      <c r="AM344" s="7">
        <f t="shared" si="76"/>
        <v>0</v>
      </c>
      <c r="AN344" s="7">
        <f t="shared" si="77"/>
        <v>0</v>
      </c>
      <c r="AO344" s="7">
        <f t="shared" si="78"/>
        <v>0</v>
      </c>
      <c r="AP344" s="7">
        <f t="shared" si="79"/>
        <v>0</v>
      </c>
      <c r="AQ344" s="7">
        <f t="shared" si="80"/>
        <v>0</v>
      </c>
      <c r="AR344" s="7">
        <f t="shared" si="81"/>
        <v>0</v>
      </c>
      <c r="AS344" s="7">
        <f t="shared" si="82"/>
        <v>0</v>
      </c>
      <c r="AT344" s="7">
        <f t="shared" si="83"/>
        <v>0</v>
      </c>
      <c r="AU344" s="7">
        <f t="shared" si="84"/>
        <v>0</v>
      </c>
      <c r="AV344" s="7">
        <f t="shared" si="85"/>
        <v>0</v>
      </c>
    </row>
    <row r="345" spans="1:48" s="7" customFormat="1" ht="12.75">
      <c r="A345" s="38"/>
      <c r="B345" s="80"/>
      <c r="C345" s="46"/>
      <c r="D345" s="47"/>
      <c r="E345" s="92"/>
      <c r="F345" s="92"/>
      <c r="G345" s="48"/>
      <c r="H345" s="48"/>
      <c r="I345" s="47"/>
      <c r="J345" s="47"/>
      <c r="K345" s="47"/>
      <c r="L345" s="41"/>
      <c r="M345" s="49"/>
      <c r="N345" s="50"/>
      <c r="O345" s="51"/>
      <c r="P345" s="52"/>
      <c r="Q345" s="53"/>
      <c r="R345" s="134"/>
      <c r="S345" s="54"/>
      <c r="T345" s="83"/>
      <c r="U345" s="127"/>
      <c r="W345" s="24"/>
      <c r="X345" s="24"/>
      <c r="Y345" s="24"/>
      <c r="Z345" s="5"/>
      <c r="AA345" s="5"/>
      <c r="AB345" s="5"/>
      <c r="AC345" s="5"/>
      <c r="AI345" s="7">
        <f t="shared" si="72"/>
        <v>0</v>
      </c>
      <c r="AJ345" s="7">
        <f t="shared" si="73"/>
        <v>0</v>
      </c>
      <c r="AK345" s="7">
        <f t="shared" si="74"/>
        <v>0</v>
      </c>
      <c r="AL345" s="7">
        <f t="shared" si="75"/>
        <v>0</v>
      </c>
      <c r="AM345" s="7">
        <f t="shared" si="76"/>
        <v>0</v>
      </c>
      <c r="AN345" s="7">
        <f t="shared" si="77"/>
        <v>0</v>
      </c>
      <c r="AO345" s="7">
        <f t="shared" si="78"/>
        <v>0</v>
      </c>
      <c r="AP345" s="7">
        <f t="shared" si="79"/>
        <v>0</v>
      </c>
      <c r="AQ345" s="7">
        <f t="shared" si="80"/>
        <v>0</v>
      </c>
      <c r="AR345" s="7">
        <f t="shared" si="81"/>
        <v>0</v>
      </c>
      <c r="AS345" s="7">
        <f t="shared" si="82"/>
        <v>0</v>
      </c>
      <c r="AT345" s="7">
        <f t="shared" si="83"/>
        <v>0</v>
      </c>
      <c r="AU345" s="7">
        <f t="shared" si="84"/>
        <v>0</v>
      </c>
      <c r="AV345" s="7">
        <f t="shared" si="85"/>
        <v>0</v>
      </c>
    </row>
    <row r="346" spans="1:49" s="7" customFormat="1" ht="12.75">
      <c r="A346" s="38"/>
      <c r="B346" s="80"/>
      <c r="C346" s="46"/>
      <c r="D346" s="47"/>
      <c r="E346" s="92"/>
      <c r="F346" s="92"/>
      <c r="G346" s="48"/>
      <c r="H346" s="48"/>
      <c r="I346" s="47"/>
      <c r="J346" s="47"/>
      <c r="K346" s="47"/>
      <c r="L346" s="41"/>
      <c r="M346" s="49"/>
      <c r="N346" s="50"/>
      <c r="O346" s="51"/>
      <c r="P346" s="52"/>
      <c r="Q346" s="53"/>
      <c r="R346" s="134"/>
      <c r="S346" s="54"/>
      <c r="T346" s="83"/>
      <c r="U346" s="127"/>
      <c r="W346" s="24"/>
      <c r="X346" s="24"/>
      <c r="Y346" s="24"/>
      <c r="Z346" s="5"/>
      <c r="AA346" s="5"/>
      <c r="AB346" s="5"/>
      <c r="AC346" s="5"/>
      <c r="AI346" s="7">
        <f t="shared" si="72"/>
        <v>0</v>
      </c>
      <c r="AJ346" s="7">
        <f t="shared" si="73"/>
        <v>0</v>
      </c>
      <c r="AK346" s="7">
        <f t="shared" si="74"/>
        <v>0</v>
      </c>
      <c r="AL346" s="7">
        <f t="shared" si="75"/>
        <v>0</v>
      </c>
      <c r="AM346" s="7">
        <f t="shared" si="76"/>
        <v>0</v>
      </c>
      <c r="AN346" s="7">
        <f t="shared" si="77"/>
        <v>0</v>
      </c>
      <c r="AO346" s="7">
        <f t="shared" si="78"/>
        <v>0</v>
      </c>
      <c r="AP346" s="7">
        <f t="shared" si="79"/>
        <v>0</v>
      </c>
      <c r="AQ346" s="7">
        <f t="shared" si="80"/>
        <v>0</v>
      </c>
      <c r="AR346" s="7">
        <f t="shared" si="81"/>
        <v>0</v>
      </c>
      <c r="AS346" s="7">
        <f t="shared" si="82"/>
        <v>0</v>
      </c>
      <c r="AT346" s="7">
        <f t="shared" si="83"/>
        <v>0</v>
      </c>
      <c r="AU346" s="7">
        <f t="shared" si="84"/>
        <v>0</v>
      </c>
      <c r="AV346" s="7">
        <f t="shared" si="85"/>
        <v>0</v>
      </c>
      <c r="AW346" s="7" t="s">
        <v>46</v>
      </c>
    </row>
    <row r="347" spans="1:48" s="7" customFormat="1" ht="12.75">
      <c r="A347" s="38"/>
      <c r="B347" s="80"/>
      <c r="C347" s="46"/>
      <c r="D347" s="47"/>
      <c r="E347" s="92"/>
      <c r="F347" s="92"/>
      <c r="G347" s="48"/>
      <c r="H347" s="48"/>
      <c r="I347" s="47"/>
      <c r="J347" s="47"/>
      <c r="K347" s="47"/>
      <c r="L347" s="41"/>
      <c r="M347" s="49"/>
      <c r="N347" s="50"/>
      <c r="O347" s="51"/>
      <c r="P347" s="52"/>
      <c r="Q347" s="53"/>
      <c r="R347" s="134"/>
      <c r="S347" s="54"/>
      <c r="T347" s="83"/>
      <c r="U347" s="127"/>
      <c r="W347" s="24"/>
      <c r="X347" s="24"/>
      <c r="Y347" s="24"/>
      <c r="Z347" s="5"/>
      <c r="AA347" s="5"/>
      <c r="AB347" s="5"/>
      <c r="AC347" s="5"/>
      <c r="AI347" s="7">
        <f t="shared" si="72"/>
        <v>0</v>
      </c>
      <c r="AJ347" s="7">
        <f t="shared" si="73"/>
        <v>0</v>
      </c>
      <c r="AK347" s="7">
        <f t="shared" si="74"/>
        <v>0</v>
      </c>
      <c r="AL347" s="7">
        <f t="shared" si="75"/>
        <v>0</v>
      </c>
      <c r="AM347" s="7">
        <f t="shared" si="76"/>
        <v>0</v>
      </c>
      <c r="AN347" s="7">
        <f t="shared" si="77"/>
        <v>0</v>
      </c>
      <c r="AO347" s="7">
        <f t="shared" si="78"/>
        <v>0</v>
      </c>
      <c r="AP347" s="7">
        <f t="shared" si="79"/>
        <v>0</v>
      </c>
      <c r="AQ347" s="7">
        <f t="shared" si="80"/>
        <v>0</v>
      </c>
      <c r="AR347" s="7">
        <f t="shared" si="81"/>
        <v>0</v>
      </c>
      <c r="AS347" s="7">
        <f t="shared" si="82"/>
        <v>0</v>
      </c>
      <c r="AT347" s="7">
        <f t="shared" si="83"/>
        <v>0</v>
      </c>
      <c r="AU347" s="7">
        <f t="shared" si="84"/>
        <v>0</v>
      </c>
      <c r="AV347" s="7">
        <f t="shared" si="85"/>
        <v>0</v>
      </c>
    </row>
    <row r="348" spans="1:48" s="7" customFormat="1" ht="12.75">
      <c r="A348" s="38"/>
      <c r="B348" s="80"/>
      <c r="C348" s="46"/>
      <c r="D348" s="47"/>
      <c r="E348" s="92"/>
      <c r="F348" s="92"/>
      <c r="G348" s="48"/>
      <c r="H348" s="48"/>
      <c r="I348" s="47"/>
      <c r="J348" s="47"/>
      <c r="K348" s="47"/>
      <c r="L348" s="41"/>
      <c r="M348" s="49"/>
      <c r="N348" s="50"/>
      <c r="O348" s="51"/>
      <c r="P348" s="52"/>
      <c r="Q348" s="53"/>
      <c r="R348" s="134"/>
      <c r="S348" s="54"/>
      <c r="T348" s="83"/>
      <c r="U348" s="127"/>
      <c r="W348" s="24"/>
      <c r="X348" s="24"/>
      <c r="Y348" s="24"/>
      <c r="Z348" s="5"/>
      <c r="AA348" s="5"/>
      <c r="AB348" s="5"/>
      <c r="AC348" s="5"/>
      <c r="AI348" s="7">
        <f t="shared" si="72"/>
        <v>0</v>
      </c>
      <c r="AJ348" s="7">
        <f t="shared" si="73"/>
        <v>0</v>
      </c>
      <c r="AK348" s="7">
        <f t="shared" si="74"/>
        <v>0</v>
      </c>
      <c r="AL348" s="7">
        <f t="shared" si="75"/>
        <v>0</v>
      </c>
      <c r="AM348" s="7">
        <f t="shared" si="76"/>
        <v>0</v>
      </c>
      <c r="AN348" s="7">
        <f t="shared" si="77"/>
        <v>0</v>
      </c>
      <c r="AO348" s="7">
        <f t="shared" si="78"/>
        <v>0</v>
      </c>
      <c r="AP348" s="7">
        <f t="shared" si="79"/>
        <v>0</v>
      </c>
      <c r="AQ348" s="7">
        <f t="shared" si="80"/>
        <v>0</v>
      </c>
      <c r="AR348" s="7">
        <f t="shared" si="81"/>
        <v>0</v>
      </c>
      <c r="AS348" s="7">
        <f t="shared" si="82"/>
        <v>0</v>
      </c>
      <c r="AT348" s="7">
        <f t="shared" si="83"/>
        <v>0</v>
      </c>
      <c r="AU348" s="7">
        <f t="shared" si="84"/>
        <v>0</v>
      </c>
      <c r="AV348" s="7">
        <f t="shared" si="85"/>
        <v>0</v>
      </c>
    </row>
    <row r="349" spans="1:48" s="7" customFormat="1" ht="12.75">
      <c r="A349" s="38"/>
      <c r="B349" s="80"/>
      <c r="C349" s="46"/>
      <c r="D349" s="47"/>
      <c r="E349" s="92"/>
      <c r="F349" s="92"/>
      <c r="G349" s="48"/>
      <c r="H349" s="48"/>
      <c r="I349" s="47"/>
      <c r="J349" s="47"/>
      <c r="K349" s="47"/>
      <c r="L349" s="41"/>
      <c r="M349" s="49"/>
      <c r="N349" s="50"/>
      <c r="O349" s="51"/>
      <c r="P349" s="52"/>
      <c r="Q349" s="53"/>
      <c r="R349" s="134"/>
      <c r="S349" s="54"/>
      <c r="T349" s="83"/>
      <c r="U349" s="127"/>
      <c r="W349" s="24"/>
      <c r="X349" s="24"/>
      <c r="Y349" s="24"/>
      <c r="Z349" s="5"/>
      <c r="AA349" s="5"/>
      <c r="AB349" s="5"/>
      <c r="AC349" s="5"/>
      <c r="AI349" s="7">
        <f t="shared" si="72"/>
        <v>0</v>
      </c>
      <c r="AJ349" s="7">
        <f t="shared" si="73"/>
        <v>0</v>
      </c>
      <c r="AK349" s="7">
        <f t="shared" si="74"/>
        <v>0</v>
      </c>
      <c r="AL349" s="7">
        <f t="shared" si="75"/>
        <v>0</v>
      </c>
      <c r="AM349" s="7">
        <f t="shared" si="76"/>
        <v>0</v>
      </c>
      <c r="AN349" s="7">
        <f t="shared" si="77"/>
        <v>0</v>
      </c>
      <c r="AO349" s="7">
        <f t="shared" si="78"/>
        <v>0</v>
      </c>
      <c r="AP349" s="7">
        <f t="shared" si="79"/>
        <v>0</v>
      </c>
      <c r="AQ349" s="7">
        <f t="shared" si="80"/>
        <v>0</v>
      </c>
      <c r="AR349" s="7">
        <f t="shared" si="81"/>
        <v>0</v>
      </c>
      <c r="AS349" s="7">
        <f t="shared" si="82"/>
        <v>0</v>
      </c>
      <c r="AT349" s="7">
        <f t="shared" si="83"/>
        <v>0</v>
      </c>
      <c r="AU349" s="7">
        <f t="shared" si="84"/>
        <v>0</v>
      </c>
      <c r="AV349" s="7">
        <f t="shared" si="85"/>
        <v>0</v>
      </c>
    </row>
    <row r="350" spans="1:48" s="7" customFormat="1" ht="12.75">
      <c r="A350" s="38"/>
      <c r="B350" s="80"/>
      <c r="C350" s="46"/>
      <c r="D350" s="47"/>
      <c r="E350" s="92"/>
      <c r="F350" s="92"/>
      <c r="G350" s="48"/>
      <c r="H350" s="48"/>
      <c r="I350" s="47"/>
      <c r="J350" s="47"/>
      <c r="K350" s="47"/>
      <c r="L350" s="41"/>
      <c r="M350" s="49"/>
      <c r="N350" s="50"/>
      <c r="O350" s="51"/>
      <c r="P350" s="52"/>
      <c r="Q350" s="53"/>
      <c r="R350" s="134"/>
      <c r="S350" s="54"/>
      <c r="T350" s="83"/>
      <c r="U350" s="127"/>
      <c r="W350" s="24"/>
      <c r="X350" s="24"/>
      <c r="Y350" s="24"/>
      <c r="Z350" s="5"/>
      <c r="AA350" s="5"/>
      <c r="AB350" s="5"/>
      <c r="AC350" s="5"/>
      <c r="AI350" s="7">
        <f t="shared" si="72"/>
        <v>0</v>
      </c>
      <c r="AJ350" s="7">
        <f t="shared" si="73"/>
        <v>0</v>
      </c>
      <c r="AK350" s="7">
        <f t="shared" si="74"/>
        <v>0</v>
      </c>
      <c r="AL350" s="7">
        <f t="shared" si="75"/>
        <v>0</v>
      </c>
      <c r="AM350" s="7">
        <f t="shared" si="76"/>
        <v>0</v>
      </c>
      <c r="AN350" s="7">
        <f t="shared" si="77"/>
        <v>0</v>
      </c>
      <c r="AO350" s="7">
        <f t="shared" si="78"/>
        <v>0</v>
      </c>
      <c r="AP350" s="7">
        <f t="shared" si="79"/>
        <v>0</v>
      </c>
      <c r="AQ350" s="7">
        <f t="shared" si="80"/>
        <v>0</v>
      </c>
      <c r="AR350" s="7">
        <f t="shared" si="81"/>
        <v>0</v>
      </c>
      <c r="AS350" s="7">
        <f t="shared" si="82"/>
        <v>0</v>
      </c>
      <c r="AT350" s="7">
        <f t="shared" si="83"/>
        <v>0</v>
      </c>
      <c r="AU350" s="7">
        <f t="shared" si="84"/>
        <v>0</v>
      </c>
      <c r="AV350" s="7">
        <f t="shared" si="85"/>
        <v>0</v>
      </c>
    </row>
    <row r="351" spans="1:48" s="7" customFormat="1" ht="12.75">
      <c r="A351" s="38"/>
      <c r="B351" s="80"/>
      <c r="C351" s="46"/>
      <c r="D351" s="47"/>
      <c r="E351" s="92"/>
      <c r="F351" s="92"/>
      <c r="G351" s="48"/>
      <c r="H351" s="48"/>
      <c r="I351" s="47"/>
      <c r="J351" s="47"/>
      <c r="K351" s="47"/>
      <c r="L351" s="41"/>
      <c r="M351" s="49"/>
      <c r="N351" s="50"/>
      <c r="O351" s="51"/>
      <c r="P351" s="52"/>
      <c r="Q351" s="53"/>
      <c r="R351" s="134"/>
      <c r="S351" s="54"/>
      <c r="T351" s="83"/>
      <c r="U351" s="127"/>
      <c r="W351" s="24"/>
      <c r="X351" s="24"/>
      <c r="Y351" s="24"/>
      <c r="Z351" s="5"/>
      <c r="AA351" s="5"/>
      <c r="AB351" s="5"/>
      <c r="AC351" s="5"/>
      <c r="AI351" s="7">
        <f t="shared" si="72"/>
        <v>0</v>
      </c>
      <c r="AJ351" s="7">
        <f t="shared" si="73"/>
        <v>0</v>
      </c>
      <c r="AK351" s="7">
        <f t="shared" si="74"/>
        <v>0</v>
      </c>
      <c r="AL351" s="7">
        <f t="shared" si="75"/>
        <v>0</v>
      </c>
      <c r="AM351" s="7">
        <f t="shared" si="76"/>
        <v>0</v>
      </c>
      <c r="AN351" s="7">
        <f t="shared" si="77"/>
        <v>0</v>
      </c>
      <c r="AO351" s="7">
        <f t="shared" si="78"/>
        <v>0</v>
      </c>
      <c r="AP351" s="7">
        <f t="shared" si="79"/>
        <v>0</v>
      </c>
      <c r="AQ351" s="7">
        <f t="shared" si="80"/>
        <v>0</v>
      </c>
      <c r="AR351" s="7">
        <f t="shared" si="81"/>
        <v>0</v>
      </c>
      <c r="AS351" s="7">
        <f t="shared" si="82"/>
        <v>0</v>
      </c>
      <c r="AT351" s="7">
        <f t="shared" si="83"/>
        <v>0</v>
      </c>
      <c r="AU351" s="7">
        <f t="shared" si="84"/>
        <v>0</v>
      </c>
      <c r="AV351" s="7">
        <f t="shared" si="85"/>
        <v>0</v>
      </c>
    </row>
    <row r="352" spans="1:48" s="7" customFormat="1" ht="12.75">
      <c r="A352" s="38"/>
      <c r="B352" s="80"/>
      <c r="C352" s="46"/>
      <c r="D352" s="47"/>
      <c r="E352" s="92"/>
      <c r="F352" s="92"/>
      <c r="G352" s="48"/>
      <c r="H352" s="48"/>
      <c r="I352" s="47"/>
      <c r="J352" s="47"/>
      <c r="K352" s="47"/>
      <c r="L352" s="41"/>
      <c r="M352" s="49"/>
      <c r="N352" s="50"/>
      <c r="O352" s="51"/>
      <c r="P352" s="52"/>
      <c r="Q352" s="53"/>
      <c r="R352" s="134"/>
      <c r="S352" s="54"/>
      <c r="T352" s="83"/>
      <c r="U352" s="127"/>
      <c r="W352" s="24"/>
      <c r="X352" s="24"/>
      <c r="Y352" s="24"/>
      <c r="Z352" s="5"/>
      <c r="AA352" s="5"/>
      <c r="AB352" s="5"/>
      <c r="AC352" s="5"/>
      <c r="AI352" s="7">
        <f t="shared" si="72"/>
        <v>0</v>
      </c>
      <c r="AJ352" s="7">
        <f t="shared" si="73"/>
        <v>0</v>
      </c>
      <c r="AK352" s="7">
        <f t="shared" si="74"/>
        <v>0</v>
      </c>
      <c r="AL352" s="7">
        <f t="shared" si="75"/>
        <v>0</v>
      </c>
      <c r="AM352" s="7">
        <f t="shared" si="76"/>
        <v>0</v>
      </c>
      <c r="AN352" s="7">
        <f t="shared" si="77"/>
        <v>0</v>
      </c>
      <c r="AO352" s="7">
        <f t="shared" si="78"/>
        <v>0</v>
      </c>
      <c r="AP352" s="7">
        <f t="shared" si="79"/>
        <v>0</v>
      </c>
      <c r="AQ352" s="7">
        <f t="shared" si="80"/>
        <v>0</v>
      </c>
      <c r="AR352" s="7">
        <f t="shared" si="81"/>
        <v>0</v>
      </c>
      <c r="AS352" s="7">
        <f t="shared" si="82"/>
        <v>0</v>
      </c>
      <c r="AT352" s="7">
        <f t="shared" si="83"/>
        <v>0</v>
      </c>
      <c r="AU352" s="7">
        <f t="shared" si="84"/>
        <v>0</v>
      </c>
      <c r="AV352" s="7">
        <f t="shared" si="85"/>
        <v>0</v>
      </c>
    </row>
    <row r="353" spans="1:48" s="7" customFormat="1" ht="12.75">
      <c r="A353" s="38"/>
      <c r="B353" s="80"/>
      <c r="C353" s="46"/>
      <c r="D353" s="47"/>
      <c r="E353" s="92"/>
      <c r="F353" s="92"/>
      <c r="G353" s="48"/>
      <c r="H353" s="48"/>
      <c r="I353" s="47"/>
      <c r="J353" s="47"/>
      <c r="K353" s="47"/>
      <c r="L353" s="41"/>
      <c r="M353" s="49"/>
      <c r="N353" s="50"/>
      <c r="O353" s="51"/>
      <c r="P353" s="52"/>
      <c r="Q353" s="53"/>
      <c r="R353" s="134"/>
      <c r="S353" s="54"/>
      <c r="T353" s="83"/>
      <c r="U353" s="127"/>
      <c r="W353" s="24"/>
      <c r="X353" s="24"/>
      <c r="Y353" s="24"/>
      <c r="Z353" s="5"/>
      <c r="AA353" s="5"/>
      <c r="AB353" s="5"/>
      <c r="AC353" s="5"/>
      <c r="AI353" s="7">
        <f t="shared" si="72"/>
        <v>0</v>
      </c>
      <c r="AJ353" s="7">
        <f t="shared" si="73"/>
        <v>0</v>
      </c>
      <c r="AK353" s="7">
        <f t="shared" si="74"/>
        <v>0</v>
      </c>
      <c r="AL353" s="7">
        <f t="shared" si="75"/>
        <v>0</v>
      </c>
      <c r="AM353" s="7">
        <f t="shared" si="76"/>
        <v>0</v>
      </c>
      <c r="AN353" s="7">
        <f t="shared" si="77"/>
        <v>0</v>
      </c>
      <c r="AO353" s="7">
        <f t="shared" si="78"/>
        <v>0</v>
      </c>
      <c r="AP353" s="7">
        <f t="shared" si="79"/>
        <v>0</v>
      </c>
      <c r="AQ353" s="7">
        <f t="shared" si="80"/>
        <v>0</v>
      </c>
      <c r="AR353" s="7">
        <f t="shared" si="81"/>
        <v>0</v>
      </c>
      <c r="AS353" s="7">
        <f t="shared" si="82"/>
        <v>0</v>
      </c>
      <c r="AT353" s="7">
        <f t="shared" si="83"/>
        <v>0</v>
      </c>
      <c r="AU353" s="7">
        <f t="shared" si="84"/>
        <v>0</v>
      </c>
      <c r="AV353" s="7">
        <f t="shared" si="85"/>
        <v>0</v>
      </c>
    </row>
    <row r="354" spans="1:48" s="7" customFormat="1" ht="12.75">
      <c r="A354" s="38"/>
      <c r="B354" s="80"/>
      <c r="C354" s="46"/>
      <c r="D354" s="47"/>
      <c r="E354" s="92"/>
      <c r="F354" s="92"/>
      <c r="G354" s="48"/>
      <c r="H354" s="48"/>
      <c r="I354" s="47"/>
      <c r="J354" s="47"/>
      <c r="K354" s="47"/>
      <c r="L354" s="41"/>
      <c r="M354" s="49"/>
      <c r="N354" s="50"/>
      <c r="O354" s="51"/>
      <c r="P354" s="52"/>
      <c r="Q354" s="53"/>
      <c r="R354" s="134"/>
      <c r="S354" s="54"/>
      <c r="T354" s="83"/>
      <c r="U354" s="127"/>
      <c r="W354" s="24"/>
      <c r="X354" s="24"/>
      <c r="Y354" s="24"/>
      <c r="Z354" s="5"/>
      <c r="AA354" s="5"/>
      <c r="AB354" s="5"/>
      <c r="AC354" s="5"/>
      <c r="AI354" s="7">
        <f t="shared" si="72"/>
        <v>0</v>
      </c>
      <c r="AJ354" s="7">
        <f t="shared" si="73"/>
        <v>0</v>
      </c>
      <c r="AK354" s="7">
        <f t="shared" si="74"/>
        <v>0</v>
      </c>
      <c r="AL354" s="7">
        <f t="shared" si="75"/>
        <v>0</v>
      </c>
      <c r="AM354" s="7">
        <f t="shared" si="76"/>
        <v>0</v>
      </c>
      <c r="AN354" s="7">
        <f t="shared" si="77"/>
        <v>0</v>
      </c>
      <c r="AO354" s="7">
        <f t="shared" si="78"/>
        <v>0</v>
      </c>
      <c r="AP354" s="7">
        <f t="shared" si="79"/>
        <v>0</v>
      </c>
      <c r="AQ354" s="7">
        <f t="shared" si="80"/>
        <v>0</v>
      </c>
      <c r="AR354" s="7">
        <f t="shared" si="81"/>
        <v>0</v>
      </c>
      <c r="AS354" s="7">
        <f t="shared" si="82"/>
        <v>0</v>
      </c>
      <c r="AT354" s="7">
        <f t="shared" si="83"/>
        <v>0</v>
      </c>
      <c r="AU354" s="7">
        <f t="shared" si="84"/>
        <v>0</v>
      </c>
      <c r="AV354" s="7">
        <f t="shared" si="85"/>
        <v>0</v>
      </c>
    </row>
    <row r="355" spans="1:48" s="7" customFormat="1" ht="12.75">
      <c r="A355" s="38"/>
      <c r="B355" s="80"/>
      <c r="C355" s="46"/>
      <c r="D355" s="47"/>
      <c r="E355" s="92"/>
      <c r="F355" s="92"/>
      <c r="G355" s="48"/>
      <c r="H355" s="48"/>
      <c r="I355" s="47"/>
      <c r="J355" s="47"/>
      <c r="K355" s="47"/>
      <c r="L355" s="41"/>
      <c r="M355" s="49"/>
      <c r="N355" s="50"/>
      <c r="O355" s="51"/>
      <c r="P355" s="52"/>
      <c r="Q355" s="53"/>
      <c r="R355" s="134"/>
      <c r="S355" s="54"/>
      <c r="T355" s="83"/>
      <c r="U355" s="127"/>
      <c r="W355" s="24"/>
      <c r="X355" s="24"/>
      <c r="Y355" s="24"/>
      <c r="Z355" s="5"/>
      <c r="AA355" s="5"/>
      <c r="AB355" s="5"/>
      <c r="AC355" s="5"/>
      <c r="AI355" s="7">
        <f t="shared" si="72"/>
        <v>0</v>
      </c>
      <c r="AJ355" s="7">
        <f t="shared" si="73"/>
        <v>0</v>
      </c>
      <c r="AK355" s="7">
        <f t="shared" si="74"/>
        <v>0</v>
      </c>
      <c r="AL355" s="7">
        <f t="shared" si="75"/>
        <v>0</v>
      </c>
      <c r="AM355" s="7">
        <f t="shared" si="76"/>
        <v>0</v>
      </c>
      <c r="AN355" s="7">
        <f t="shared" si="77"/>
        <v>0</v>
      </c>
      <c r="AO355" s="7">
        <f t="shared" si="78"/>
        <v>0</v>
      </c>
      <c r="AP355" s="7">
        <f t="shared" si="79"/>
        <v>0</v>
      </c>
      <c r="AQ355" s="7">
        <f t="shared" si="80"/>
        <v>0</v>
      </c>
      <c r="AR355" s="7">
        <f t="shared" si="81"/>
        <v>0</v>
      </c>
      <c r="AS355" s="7">
        <f t="shared" si="82"/>
        <v>0</v>
      </c>
      <c r="AT355" s="7">
        <f t="shared" si="83"/>
        <v>0</v>
      </c>
      <c r="AU355" s="7">
        <f t="shared" si="84"/>
        <v>0</v>
      </c>
      <c r="AV355" s="7">
        <f t="shared" si="85"/>
        <v>0</v>
      </c>
    </row>
    <row r="356" spans="1:48" s="7" customFormat="1" ht="12.75">
      <c r="A356" s="38"/>
      <c r="B356" s="80"/>
      <c r="C356" s="46"/>
      <c r="D356" s="47"/>
      <c r="E356" s="92"/>
      <c r="F356" s="92"/>
      <c r="G356" s="48"/>
      <c r="H356" s="48"/>
      <c r="I356" s="47"/>
      <c r="J356" s="47"/>
      <c r="K356" s="47"/>
      <c r="L356" s="41"/>
      <c r="M356" s="49"/>
      <c r="N356" s="50"/>
      <c r="O356" s="51"/>
      <c r="P356" s="52"/>
      <c r="Q356" s="53"/>
      <c r="R356" s="134"/>
      <c r="S356" s="54"/>
      <c r="T356" s="83"/>
      <c r="U356" s="127"/>
      <c r="W356" s="24"/>
      <c r="X356" s="24"/>
      <c r="Y356" s="24"/>
      <c r="Z356" s="5"/>
      <c r="AA356" s="5"/>
      <c r="AB356" s="5"/>
      <c r="AC356" s="5"/>
      <c r="AI356" s="7">
        <f t="shared" si="72"/>
        <v>0</v>
      </c>
      <c r="AJ356" s="7">
        <f t="shared" si="73"/>
        <v>0</v>
      </c>
      <c r="AK356" s="7">
        <f t="shared" si="74"/>
        <v>0</v>
      </c>
      <c r="AL356" s="7">
        <f t="shared" si="75"/>
        <v>0</v>
      </c>
      <c r="AM356" s="7">
        <f t="shared" si="76"/>
        <v>0</v>
      </c>
      <c r="AN356" s="7">
        <f t="shared" si="77"/>
        <v>0</v>
      </c>
      <c r="AO356" s="7">
        <f t="shared" si="78"/>
        <v>0</v>
      </c>
      <c r="AP356" s="7">
        <f t="shared" si="79"/>
        <v>0</v>
      </c>
      <c r="AQ356" s="7">
        <f t="shared" si="80"/>
        <v>0</v>
      </c>
      <c r="AR356" s="7">
        <f t="shared" si="81"/>
        <v>0</v>
      </c>
      <c r="AS356" s="7">
        <f t="shared" si="82"/>
        <v>0</v>
      </c>
      <c r="AT356" s="7">
        <f t="shared" si="83"/>
        <v>0</v>
      </c>
      <c r="AU356" s="7">
        <f t="shared" si="84"/>
        <v>0</v>
      </c>
      <c r="AV356" s="7">
        <f t="shared" si="85"/>
        <v>0</v>
      </c>
    </row>
    <row r="357" spans="1:48" s="7" customFormat="1" ht="12.75">
      <c r="A357" s="38"/>
      <c r="B357" s="80"/>
      <c r="C357" s="46"/>
      <c r="D357" s="47"/>
      <c r="E357" s="92"/>
      <c r="F357" s="92"/>
      <c r="G357" s="48"/>
      <c r="H357" s="48"/>
      <c r="I357" s="47"/>
      <c r="J357" s="47"/>
      <c r="K357" s="47"/>
      <c r="L357" s="41"/>
      <c r="M357" s="49"/>
      <c r="N357" s="50"/>
      <c r="O357" s="51"/>
      <c r="P357" s="52"/>
      <c r="Q357" s="53"/>
      <c r="R357" s="134"/>
      <c r="S357" s="54"/>
      <c r="T357" s="83"/>
      <c r="U357" s="127"/>
      <c r="W357" s="24"/>
      <c r="X357" s="24"/>
      <c r="Y357" s="24"/>
      <c r="Z357" s="5"/>
      <c r="AA357" s="5"/>
      <c r="AB357" s="5"/>
      <c r="AC357" s="5"/>
      <c r="AI357" s="7">
        <f t="shared" si="72"/>
        <v>0</v>
      </c>
      <c r="AJ357" s="7">
        <f t="shared" si="73"/>
        <v>0</v>
      </c>
      <c r="AK357" s="7">
        <f t="shared" si="74"/>
        <v>0</v>
      </c>
      <c r="AL357" s="7">
        <f t="shared" si="75"/>
        <v>0</v>
      </c>
      <c r="AM357" s="7">
        <f t="shared" si="76"/>
        <v>0</v>
      </c>
      <c r="AN357" s="7">
        <f t="shared" si="77"/>
        <v>0</v>
      </c>
      <c r="AO357" s="7">
        <f t="shared" si="78"/>
        <v>0</v>
      </c>
      <c r="AP357" s="7">
        <f t="shared" si="79"/>
        <v>0</v>
      </c>
      <c r="AQ357" s="7">
        <f t="shared" si="80"/>
        <v>0</v>
      </c>
      <c r="AR357" s="7">
        <f t="shared" si="81"/>
        <v>0</v>
      </c>
      <c r="AS357" s="7">
        <f t="shared" si="82"/>
        <v>0</v>
      </c>
      <c r="AT357" s="7">
        <f t="shared" si="83"/>
        <v>0</v>
      </c>
      <c r="AU357" s="7">
        <f t="shared" si="84"/>
        <v>0</v>
      </c>
      <c r="AV357" s="7">
        <f t="shared" si="85"/>
        <v>0</v>
      </c>
    </row>
    <row r="358" spans="1:48" s="7" customFormat="1" ht="12.75">
      <c r="A358" s="38"/>
      <c r="B358" s="80"/>
      <c r="C358" s="46"/>
      <c r="D358" s="47"/>
      <c r="E358" s="92"/>
      <c r="F358" s="92"/>
      <c r="G358" s="48"/>
      <c r="H358" s="48"/>
      <c r="I358" s="47"/>
      <c r="J358" s="47"/>
      <c r="K358" s="47"/>
      <c r="L358" s="41"/>
      <c r="M358" s="49"/>
      <c r="N358" s="50"/>
      <c r="O358" s="51"/>
      <c r="P358" s="52"/>
      <c r="Q358" s="53"/>
      <c r="R358" s="134"/>
      <c r="S358" s="54"/>
      <c r="T358" s="83"/>
      <c r="U358" s="127"/>
      <c r="W358" s="24"/>
      <c r="X358" s="24"/>
      <c r="Y358" s="24"/>
      <c r="Z358" s="5"/>
      <c r="AA358" s="5"/>
      <c r="AB358" s="5"/>
      <c r="AC358" s="5"/>
      <c r="AI358" s="7">
        <f t="shared" si="72"/>
        <v>0</v>
      </c>
      <c r="AJ358" s="7">
        <f t="shared" si="73"/>
        <v>0</v>
      </c>
      <c r="AK358" s="7">
        <f t="shared" si="74"/>
        <v>0</v>
      </c>
      <c r="AL358" s="7">
        <f t="shared" si="75"/>
        <v>0</v>
      </c>
      <c r="AM358" s="7">
        <f t="shared" si="76"/>
        <v>0</v>
      </c>
      <c r="AN358" s="7">
        <f t="shared" si="77"/>
        <v>0</v>
      </c>
      <c r="AO358" s="7">
        <f t="shared" si="78"/>
        <v>0</v>
      </c>
      <c r="AP358" s="7">
        <f t="shared" si="79"/>
        <v>0</v>
      </c>
      <c r="AQ358" s="7">
        <f t="shared" si="80"/>
        <v>0</v>
      </c>
      <c r="AR358" s="7">
        <f t="shared" si="81"/>
        <v>0</v>
      </c>
      <c r="AS358" s="7">
        <f t="shared" si="82"/>
        <v>0</v>
      </c>
      <c r="AT358" s="7">
        <f t="shared" si="83"/>
        <v>0</v>
      </c>
      <c r="AU358" s="7">
        <f t="shared" si="84"/>
        <v>0</v>
      </c>
      <c r="AV358" s="7">
        <f t="shared" si="85"/>
        <v>0</v>
      </c>
    </row>
    <row r="359" spans="1:48" s="7" customFormat="1" ht="12.75">
      <c r="A359" s="38"/>
      <c r="B359" s="80"/>
      <c r="C359" s="46"/>
      <c r="D359" s="47"/>
      <c r="E359" s="92"/>
      <c r="F359" s="92"/>
      <c r="G359" s="48"/>
      <c r="H359" s="48"/>
      <c r="I359" s="47"/>
      <c r="J359" s="47"/>
      <c r="K359" s="47"/>
      <c r="L359" s="41"/>
      <c r="M359" s="49"/>
      <c r="N359" s="50"/>
      <c r="O359" s="51"/>
      <c r="P359" s="52"/>
      <c r="Q359" s="53"/>
      <c r="R359" s="134"/>
      <c r="S359" s="54"/>
      <c r="T359" s="83"/>
      <c r="U359" s="127"/>
      <c r="W359" s="24"/>
      <c r="X359" s="24"/>
      <c r="Y359" s="24"/>
      <c r="Z359" s="5"/>
      <c r="AA359" s="5"/>
      <c r="AB359" s="5"/>
      <c r="AC359" s="5"/>
      <c r="AI359" s="7">
        <f t="shared" si="72"/>
        <v>0</v>
      </c>
      <c r="AJ359" s="7">
        <f t="shared" si="73"/>
        <v>0</v>
      </c>
      <c r="AK359" s="7">
        <f t="shared" si="74"/>
        <v>0</v>
      </c>
      <c r="AL359" s="7">
        <f t="shared" si="75"/>
        <v>0</v>
      </c>
      <c r="AM359" s="7">
        <f t="shared" si="76"/>
        <v>0</v>
      </c>
      <c r="AN359" s="7">
        <f t="shared" si="77"/>
        <v>0</v>
      </c>
      <c r="AO359" s="7">
        <f t="shared" si="78"/>
        <v>0</v>
      </c>
      <c r="AP359" s="7">
        <f t="shared" si="79"/>
        <v>0</v>
      </c>
      <c r="AQ359" s="7">
        <f t="shared" si="80"/>
        <v>0</v>
      </c>
      <c r="AR359" s="7">
        <f t="shared" si="81"/>
        <v>0</v>
      </c>
      <c r="AS359" s="7">
        <f t="shared" si="82"/>
        <v>0</v>
      </c>
      <c r="AT359" s="7">
        <f t="shared" si="83"/>
        <v>0</v>
      </c>
      <c r="AU359" s="7">
        <f t="shared" si="84"/>
        <v>0</v>
      </c>
      <c r="AV359" s="7">
        <f t="shared" si="85"/>
        <v>0</v>
      </c>
    </row>
    <row r="360" spans="1:48" s="7" customFormat="1" ht="12.75">
      <c r="A360" s="38"/>
      <c r="B360" s="80"/>
      <c r="C360" s="46"/>
      <c r="D360" s="47"/>
      <c r="E360" s="92"/>
      <c r="F360" s="92"/>
      <c r="G360" s="48"/>
      <c r="H360" s="48"/>
      <c r="I360" s="47"/>
      <c r="J360" s="47"/>
      <c r="K360" s="47"/>
      <c r="L360" s="41"/>
      <c r="M360" s="49"/>
      <c r="N360" s="50"/>
      <c r="O360" s="51"/>
      <c r="P360" s="52"/>
      <c r="Q360" s="53"/>
      <c r="R360" s="134"/>
      <c r="S360" s="54"/>
      <c r="T360" s="83"/>
      <c r="U360" s="127"/>
      <c r="W360" s="24"/>
      <c r="X360" s="24"/>
      <c r="Y360" s="24"/>
      <c r="Z360" s="5"/>
      <c r="AA360" s="5"/>
      <c r="AB360" s="5"/>
      <c r="AC360" s="5"/>
      <c r="AI360" s="7">
        <f t="shared" si="72"/>
        <v>0</v>
      </c>
      <c r="AJ360" s="7">
        <f t="shared" si="73"/>
        <v>0</v>
      </c>
      <c r="AK360" s="7">
        <f t="shared" si="74"/>
        <v>0</v>
      </c>
      <c r="AL360" s="7">
        <f t="shared" si="75"/>
        <v>0</v>
      </c>
      <c r="AM360" s="7">
        <f t="shared" si="76"/>
        <v>0</v>
      </c>
      <c r="AN360" s="7">
        <f t="shared" si="77"/>
        <v>0</v>
      </c>
      <c r="AO360" s="7">
        <f t="shared" si="78"/>
        <v>0</v>
      </c>
      <c r="AP360" s="7">
        <f t="shared" si="79"/>
        <v>0</v>
      </c>
      <c r="AQ360" s="7">
        <f t="shared" si="80"/>
        <v>0</v>
      </c>
      <c r="AR360" s="7">
        <f t="shared" si="81"/>
        <v>0</v>
      </c>
      <c r="AS360" s="7">
        <f t="shared" si="82"/>
        <v>0</v>
      </c>
      <c r="AT360" s="7">
        <f t="shared" si="83"/>
        <v>0</v>
      </c>
      <c r="AU360" s="7">
        <f t="shared" si="84"/>
        <v>0</v>
      </c>
      <c r="AV360" s="7">
        <f t="shared" si="85"/>
        <v>0</v>
      </c>
    </row>
    <row r="361" spans="1:29" s="7" customFormat="1" ht="12.75">
      <c r="A361" s="25"/>
      <c r="B361" s="81"/>
      <c r="C361" s="26"/>
      <c r="E361" s="94"/>
      <c r="F361" s="94"/>
      <c r="G361" s="55"/>
      <c r="H361" s="55"/>
      <c r="L361" s="8"/>
      <c r="M361" s="8"/>
      <c r="N361" s="8"/>
      <c r="O361" s="8"/>
      <c r="P361" s="8"/>
      <c r="Q361" s="8"/>
      <c r="R361" s="8"/>
      <c r="S361" s="9"/>
      <c r="T361" s="84"/>
      <c r="U361" s="128"/>
      <c r="W361" s="24"/>
      <c r="X361" s="24"/>
      <c r="Y361" s="24"/>
      <c r="Z361" s="5"/>
      <c r="AA361" s="5"/>
      <c r="AB361" s="5"/>
      <c r="AC361" s="5"/>
    </row>
    <row r="362" spans="1:29" s="7" customFormat="1" ht="12.75">
      <c r="A362" s="25"/>
      <c r="B362" s="81"/>
      <c r="C362" s="26"/>
      <c r="E362" s="94"/>
      <c r="F362" s="94"/>
      <c r="G362" s="55"/>
      <c r="H362" s="55"/>
      <c r="L362" s="8"/>
      <c r="M362" s="8"/>
      <c r="N362" s="8"/>
      <c r="O362" s="8"/>
      <c r="P362" s="8"/>
      <c r="Q362" s="8"/>
      <c r="R362" s="8"/>
      <c r="S362" s="9"/>
      <c r="T362" s="84"/>
      <c r="U362" s="128"/>
      <c r="W362" s="24"/>
      <c r="X362" s="24"/>
      <c r="Y362" s="24"/>
      <c r="Z362" s="5"/>
      <c r="AA362" s="5"/>
      <c r="AB362" s="5"/>
      <c r="AC362" s="5"/>
    </row>
    <row r="363" spans="1:29" s="7" customFormat="1" ht="12.75">
      <c r="A363" s="25"/>
      <c r="B363" s="81"/>
      <c r="C363" s="26"/>
      <c r="E363" s="94"/>
      <c r="F363" s="94"/>
      <c r="G363" s="55"/>
      <c r="H363" s="55"/>
      <c r="L363" s="8"/>
      <c r="M363" s="8"/>
      <c r="N363" s="8"/>
      <c r="O363" s="8"/>
      <c r="P363" s="8"/>
      <c r="Q363" s="8"/>
      <c r="R363" s="8"/>
      <c r="S363" s="9"/>
      <c r="T363" s="84"/>
      <c r="U363" s="128"/>
      <c r="W363" s="24"/>
      <c r="X363" s="24"/>
      <c r="Y363" s="24"/>
      <c r="Z363" s="5"/>
      <c r="AA363" s="5"/>
      <c r="AB363" s="5"/>
      <c r="AC363" s="5"/>
    </row>
    <row r="364" spans="1:29" s="7" customFormat="1" ht="12.75">
      <c r="A364" s="25"/>
      <c r="B364" s="81"/>
      <c r="C364" s="26"/>
      <c r="E364" s="94"/>
      <c r="F364" s="94"/>
      <c r="G364" s="55"/>
      <c r="H364" s="55"/>
      <c r="L364" s="8"/>
      <c r="M364" s="8"/>
      <c r="N364" s="8"/>
      <c r="O364" s="8"/>
      <c r="P364" s="8"/>
      <c r="Q364" s="8"/>
      <c r="R364" s="8"/>
      <c r="S364" s="9"/>
      <c r="T364" s="84"/>
      <c r="U364" s="128"/>
      <c r="W364" s="24"/>
      <c r="X364" s="24"/>
      <c r="Y364" s="24"/>
      <c r="Z364" s="5"/>
      <c r="AA364" s="5"/>
      <c r="AB364" s="5"/>
      <c r="AC364" s="5"/>
    </row>
    <row r="365" spans="1:29" s="7" customFormat="1" ht="12.75">
      <c r="A365" s="25"/>
      <c r="B365" s="81"/>
      <c r="C365" s="26"/>
      <c r="E365" s="94"/>
      <c r="F365" s="94"/>
      <c r="G365" s="55"/>
      <c r="H365" s="55"/>
      <c r="L365" s="8"/>
      <c r="M365" s="8"/>
      <c r="N365" s="8"/>
      <c r="O365" s="8"/>
      <c r="P365" s="8"/>
      <c r="Q365" s="8"/>
      <c r="R365" s="8"/>
      <c r="S365" s="9"/>
      <c r="T365" s="84"/>
      <c r="U365" s="128"/>
      <c r="W365" s="24"/>
      <c r="X365" s="24"/>
      <c r="Y365" s="24"/>
      <c r="Z365" s="5"/>
      <c r="AA365" s="5"/>
      <c r="AB365" s="5"/>
      <c r="AC365" s="5"/>
    </row>
    <row r="366" spans="1:29" s="7" customFormat="1" ht="12.75">
      <c r="A366" s="25"/>
      <c r="B366" s="81"/>
      <c r="C366" s="26"/>
      <c r="E366" s="94"/>
      <c r="F366" s="94"/>
      <c r="G366" s="55"/>
      <c r="H366" s="55"/>
      <c r="L366" s="8"/>
      <c r="M366" s="8"/>
      <c r="N366" s="8"/>
      <c r="O366" s="8"/>
      <c r="P366" s="8"/>
      <c r="Q366" s="8"/>
      <c r="R366" s="8"/>
      <c r="S366" s="9"/>
      <c r="T366" s="84"/>
      <c r="U366" s="128"/>
      <c r="W366" s="24"/>
      <c r="X366" s="24"/>
      <c r="Y366" s="24"/>
      <c r="Z366" s="5"/>
      <c r="AA366" s="5"/>
      <c r="AB366" s="5"/>
      <c r="AC366" s="5"/>
    </row>
    <row r="367" spans="1:29" s="7" customFormat="1" ht="12.75">
      <c r="A367" s="25"/>
      <c r="B367" s="81"/>
      <c r="C367" s="26"/>
      <c r="E367" s="94"/>
      <c r="F367" s="94"/>
      <c r="G367" s="55"/>
      <c r="H367" s="55"/>
      <c r="L367" s="8"/>
      <c r="M367" s="8"/>
      <c r="N367" s="8"/>
      <c r="O367" s="8"/>
      <c r="P367" s="8"/>
      <c r="Q367" s="8"/>
      <c r="R367" s="8"/>
      <c r="S367" s="9"/>
      <c r="T367" s="84"/>
      <c r="U367" s="128"/>
      <c r="W367" s="24"/>
      <c r="X367" s="24"/>
      <c r="Y367" s="24"/>
      <c r="Z367" s="5"/>
      <c r="AA367" s="5"/>
      <c r="AB367" s="5"/>
      <c r="AC367" s="5"/>
    </row>
    <row r="368" spans="1:29" s="7" customFormat="1" ht="12.75">
      <c r="A368" s="25"/>
      <c r="B368" s="81"/>
      <c r="C368" s="26"/>
      <c r="E368" s="94"/>
      <c r="F368" s="94"/>
      <c r="G368" s="55"/>
      <c r="H368" s="55"/>
      <c r="L368" s="8"/>
      <c r="M368" s="8"/>
      <c r="N368" s="8"/>
      <c r="O368" s="8"/>
      <c r="P368" s="8"/>
      <c r="Q368" s="8"/>
      <c r="R368" s="8"/>
      <c r="S368" s="9"/>
      <c r="T368" s="84"/>
      <c r="U368" s="128"/>
      <c r="W368" s="24"/>
      <c r="X368" s="24"/>
      <c r="Y368" s="24"/>
      <c r="Z368" s="5"/>
      <c r="AA368" s="5"/>
      <c r="AB368" s="5"/>
      <c r="AC368" s="5"/>
    </row>
    <row r="369" spans="1:29" s="7" customFormat="1" ht="12.75">
      <c r="A369" s="25"/>
      <c r="B369" s="81"/>
      <c r="C369" s="26"/>
      <c r="E369" s="94"/>
      <c r="F369" s="94"/>
      <c r="G369" s="55"/>
      <c r="H369" s="55"/>
      <c r="L369" s="8"/>
      <c r="M369" s="8"/>
      <c r="N369" s="8"/>
      <c r="O369" s="8"/>
      <c r="P369" s="8"/>
      <c r="Q369" s="8"/>
      <c r="R369" s="8"/>
      <c r="S369" s="9"/>
      <c r="T369" s="84"/>
      <c r="U369" s="128"/>
      <c r="W369" s="24"/>
      <c r="X369" s="24"/>
      <c r="Y369" s="24"/>
      <c r="Z369" s="5"/>
      <c r="AA369" s="5"/>
      <c r="AB369" s="5"/>
      <c r="AC369" s="5"/>
    </row>
    <row r="370" spans="1:29" s="7" customFormat="1" ht="12.75">
      <c r="A370" s="25"/>
      <c r="B370" s="81"/>
      <c r="C370" s="26"/>
      <c r="E370" s="94"/>
      <c r="F370" s="94"/>
      <c r="G370" s="55"/>
      <c r="H370" s="55"/>
      <c r="L370" s="8"/>
      <c r="M370" s="8"/>
      <c r="N370" s="8"/>
      <c r="O370" s="8"/>
      <c r="P370" s="8"/>
      <c r="Q370" s="8"/>
      <c r="R370" s="8"/>
      <c r="S370" s="9"/>
      <c r="T370" s="84"/>
      <c r="U370" s="128"/>
      <c r="W370" s="24"/>
      <c r="X370" s="24"/>
      <c r="Y370" s="24"/>
      <c r="Z370" s="5"/>
      <c r="AA370" s="5"/>
      <c r="AB370" s="5"/>
      <c r="AC370" s="5"/>
    </row>
    <row r="371" spans="1:29" s="7" customFormat="1" ht="12.75">
      <c r="A371" s="25"/>
      <c r="B371" s="81"/>
      <c r="C371" s="26"/>
      <c r="E371" s="94"/>
      <c r="F371" s="94"/>
      <c r="G371" s="55"/>
      <c r="H371" s="55"/>
      <c r="L371" s="8"/>
      <c r="M371" s="8"/>
      <c r="N371" s="8"/>
      <c r="O371" s="8"/>
      <c r="P371" s="8"/>
      <c r="Q371" s="8"/>
      <c r="R371" s="8"/>
      <c r="S371" s="9"/>
      <c r="T371" s="84"/>
      <c r="U371" s="128"/>
      <c r="W371" s="24"/>
      <c r="X371" s="24"/>
      <c r="Y371" s="24"/>
      <c r="Z371" s="5"/>
      <c r="AA371" s="5"/>
      <c r="AB371" s="5"/>
      <c r="AC371" s="5"/>
    </row>
    <row r="372" spans="1:29" s="7" customFormat="1" ht="12.75">
      <c r="A372" s="25"/>
      <c r="B372" s="81"/>
      <c r="C372" s="26"/>
      <c r="E372" s="94"/>
      <c r="F372" s="94"/>
      <c r="G372" s="55"/>
      <c r="H372" s="55"/>
      <c r="L372" s="8"/>
      <c r="M372" s="8"/>
      <c r="N372" s="8"/>
      <c r="O372" s="8"/>
      <c r="P372" s="8"/>
      <c r="Q372" s="8"/>
      <c r="R372" s="8"/>
      <c r="S372" s="9"/>
      <c r="T372" s="84"/>
      <c r="U372" s="128"/>
      <c r="W372" s="24"/>
      <c r="X372" s="24"/>
      <c r="Y372" s="24"/>
      <c r="Z372" s="5"/>
      <c r="AA372" s="5"/>
      <c r="AB372" s="5"/>
      <c r="AC372" s="5"/>
    </row>
    <row r="373" spans="1:29" s="7" customFormat="1" ht="12.75">
      <c r="A373" s="25"/>
      <c r="B373" s="81"/>
      <c r="C373" s="26"/>
      <c r="E373" s="94"/>
      <c r="F373" s="94"/>
      <c r="G373" s="55"/>
      <c r="H373" s="55"/>
      <c r="L373" s="8"/>
      <c r="M373" s="8"/>
      <c r="N373" s="8"/>
      <c r="O373" s="8"/>
      <c r="P373" s="8"/>
      <c r="Q373" s="8"/>
      <c r="R373" s="8"/>
      <c r="S373" s="9"/>
      <c r="T373" s="84"/>
      <c r="U373" s="128"/>
      <c r="W373" s="24"/>
      <c r="X373" s="24"/>
      <c r="Y373" s="24"/>
      <c r="Z373" s="5"/>
      <c r="AA373" s="5"/>
      <c r="AB373" s="5"/>
      <c r="AC373" s="5"/>
    </row>
    <row r="374" spans="1:29" s="7" customFormat="1" ht="12.75">
      <c r="A374" s="25"/>
      <c r="B374" s="81"/>
      <c r="C374" s="26"/>
      <c r="E374" s="94"/>
      <c r="F374" s="94"/>
      <c r="G374" s="55"/>
      <c r="H374" s="55"/>
      <c r="L374" s="8"/>
      <c r="M374" s="8"/>
      <c r="N374" s="8"/>
      <c r="O374" s="8"/>
      <c r="P374" s="8"/>
      <c r="Q374" s="8"/>
      <c r="R374" s="8"/>
      <c r="S374" s="9"/>
      <c r="T374" s="84"/>
      <c r="U374" s="128"/>
      <c r="W374" s="24"/>
      <c r="X374" s="24"/>
      <c r="Y374" s="24"/>
      <c r="Z374" s="5"/>
      <c r="AA374" s="5"/>
      <c r="AB374" s="5"/>
      <c r="AC374" s="5"/>
    </row>
    <row r="375" spans="1:29" s="7" customFormat="1" ht="12.75">
      <c r="A375" s="25"/>
      <c r="B375" s="81"/>
      <c r="C375" s="26"/>
      <c r="E375" s="94"/>
      <c r="F375" s="94"/>
      <c r="G375" s="55"/>
      <c r="H375" s="55"/>
      <c r="L375" s="8"/>
      <c r="M375" s="8"/>
      <c r="N375" s="8"/>
      <c r="O375" s="8"/>
      <c r="P375" s="8"/>
      <c r="Q375" s="8"/>
      <c r="R375" s="8"/>
      <c r="S375" s="9"/>
      <c r="T375" s="84"/>
      <c r="U375" s="128"/>
      <c r="W375" s="24"/>
      <c r="X375" s="24"/>
      <c r="Y375" s="24"/>
      <c r="Z375" s="5"/>
      <c r="AA375" s="5"/>
      <c r="AB375" s="5"/>
      <c r="AC375" s="5"/>
    </row>
    <row r="376" spans="1:29" s="7" customFormat="1" ht="12.75">
      <c r="A376" s="25"/>
      <c r="B376" s="81"/>
      <c r="C376" s="26"/>
      <c r="E376" s="94"/>
      <c r="F376" s="94"/>
      <c r="G376" s="55"/>
      <c r="H376" s="55"/>
      <c r="L376" s="8"/>
      <c r="M376" s="8"/>
      <c r="N376" s="8"/>
      <c r="O376" s="8"/>
      <c r="P376" s="8"/>
      <c r="Q376" s="8"/>
      <c r="R376" s="8"/>
      <c r="S376" s="9"/>
      <c r="T376" s="84"/>
      <c r="U376" s="128"/>
      <c r="W376" s="24"/>
      <c r="X376" s="24"/>
      <c r="Y376" s="24"/>
      <c r="Z376" s="5"/>
      <c r="AA376" s="5"/>
      <c r="AB376" s="5"/>
      <c r="AC376" s="5"/>
    </row>
    <row r="377" spans="1:29" s="7" customFormat="1" ht="12.75">
      <c r="A377" s="25"/>
      <c r="B377" s="81"/>
      <c r="C377" s="26"/>
      <c r="E377" s="94"/>
      <c r="F377" s="94"/>
      <c r="G377" s="55"/>
      <c r="H377" s="55"/>
      <c r="L377" s="8"/>
      <c r="M377" s="8"/>
      <c r="N377" s="8"/>
      <c r="O377" s="8"/>
      <c r="P377" s="8"/>
      <c r="Q377" s="8"/>
      <c r="R377" s="8"/>
      <c r="S377" s="9"/>
      <c r="T377" s="84"/>
      <c r="U377" s="128"/>
      <c r="W377" s="24"/>
      <c r="X377" s="24"/>
      <c r="Y377" s="24"/>
      <c r="Z377" s="5"/>
      <c r="AA377" s="5"/>
      <c r="AB377" s="5"/>
      <c r="AC377" s="5"/>
    </row>
    <row r="378" spans="1:29" s="7" customFormat="1" ht="12.75">
      <c r="A378" s="25"/>
      <c r="B378" s="81"/>
      <c r="C378" s="26"/>
      <c r="E378" s="94"/>
      <c r="F378" s="94"/>
      <c r="G378" s="55"/>
      <c r="H378" s="55"/>
      <c r="L378" s="8"/>
      <c r="M378" s="8"/>
      <c r="N378" s="8"/>
      <c r="O378" s="8"/>
      <c r="P378" s="8"/>
      <c r="Q378" s="8"/>
      <c r="R378" s="8"/>
      <c r="S378" s="9"/>
      <c r="T378" s="84"/>
      <c r="U378" s="128"/>
      <c r="W378" s="24"/>
      <c r="X378" s="24"/>
      <c r="Y378" s="24"/>
      <c r="Z378" s="5"/>
      <c r="AA378" s="5"/>
      <c r="AB378" s="5"/>
      <c r="AC378" s="5"/>
    </row>
    <row r="379" spans="1:29" s="7" customFormat="1" ht="12.75">
      <c r="A379" s="25"/>
      <c r="B379" s="81"/>
      <c r="C379" s="26"/>
      <c r="E379" s="94"/>
      <c r="F379" s="94"/>
      <c r="G379" s="55"/>
      <c r="H379" s="55"/>
      <c r="L379" s="8"/>
      <c r="M379" s="8"/>
      <c r="N379" s="8"/>
      <c r="O379" s="8"/>
      <c r="P379" s="8"/>
      <c r="Q379" s="8"/>
      <c r="R379" s="8"/>
      <c r="S379" s="9"/>
      <c r="T379" s="84"/>
      <c r="U379" s="128"/>
      <c r="W379" s="24"/>
      <c r="X379" s="24"/>
      <c r="Y379" s="24"/>
      <c r="Z379" s="5"/>
      <c r="AA379" s="5"/>
      <c r="AB379" s="5"/>
      <c r="AC379" s="5"/>
    </row>
    <row r="380" spans="1:29" s="7" customFormat="1" ht="12.75">
      <c r="A380" s="25"/>
      <c r="B380" s="81"/>
      <c r="C380" s="26"/>
      <c r="E380" s="94"/>
      <c r="F380" s="94"/>
      <c r="G380" s="55"/>
      <c r="H380" s="55"/>
      <c r="L380" s="8"/>
      <c r="M380" s="8"/>
      <c r="N380" s="8"/>
      <c r="O380" s="8"/>
      <c r="P380" s="8"/>
      <c r="Q380" s="8"/>
      <c r="R380" s="8"/>
      <c r="S380" s="9"/>
      <c r="T380" s="84"/>
      <c r="U380" s="128"/>
      <c r="W380" s="24"/>
      <c r="X380" s="24"/>
      <c r="Y380" s="24"/>
      <c r="Z380" s="5"/>
      <c r="AA380" s="5"/>
      <c r="AB380" s="5"/>
      <c r="AC380" s="5"/>
    </row>
    <row r="381" spans="1:29" s="7" customFormat="1" ht="12.75">
      <c r="A381" s="25"/>
      <c r="B381" s="81"/>
      <c r="C381" s="26"/>
      <c r="E381" s="94"/>
      <c r="F381" s="94"/>
      <c r="G381" s="55"/>
      <c r="H381" s="55"/>
      <c r="L381" s="8"/>
      <c r="M381" s="8"/>
      <c r="N381" s="8"/>
      <c r="O381" s="8"/>
      <c r="P381" s="8"/>
      <c r="Q381" s="8"/>
      <c r="R381" s="8"/>
      <c r="S381" s="9"/>
      <c r="T381" s="84"/>
      <c r="U381" s="128"/>
      <c r="W381" s="24"/>
      <c r="X381" s="24"/>
      <c r="Y381" s="24"/>
      <c r="Z381" s="5"/>
      <c r="AA381" s="5"/>
      <c r="AB381" s="5"/>
      <c r="AC381" s="5"/>
    </row>
    <row r="382" spans="1:29" s="7" customFormat="1" ht="12.75">
      <c r="A382" s="25"/>
      <c r="B382" s="81"/>
      <c r="C382" s="26"/>
      <c r="E382" s="94"/>
      <c r="F382" s="94"/>
      <c r="G382" s="55"/>
      <c r="H382" s="55"/>
      <c r="L382" s="8"/>
      <c r="M382" s="8"/>
      <c r="N382" s="8"/>
      <c r="O382" s="8"/>
      <c r="P382" s="8"/>
      <c r="Q382" s="8"/>
      <c r="R382" s="8"/>
      <c r="S382" s="9"/>
      <c r="T382" s="84"/>
      <c r="U382" s="128"/>
      <c r="W382" s="24"/>
      <c r="X382" s="24"/>
      <c r="Y382" s="24"/>
      <c r="Z382" s="5"/>
      <c r="AA382" s="5"/>
      <c r="AB382" s="5"/>
      <c r="AC382" s="5"/>
    </row>
    <row r="383" spans="1:29" s="7" customFormat="1" ht="12.75">
      <c r="A383" s="25"/>
      <c r="B383" s="81"/>
      <c r="C383" s="26"/>
      <c r="E383" s="94"/>
      <c r="F383" s="94"/>
      <c r="G383" s="55"/>
      <c r="H383" s="55"/>
      <c r="L383" s="8"/>
      <c r="M383" s="8"/>
      <c r="N383" s="8"/>
      <c r="O383" s="8"/>
      <c r="P383" s="8"/>
      <c r="Q383" s="8"/>
      <c r="R383" s="8"/>
      <c r="S383" s="9"/>
      <c r="T383" s="84"/>
      <c r="U383" s="128"/>
      <c r="W383" s="24"/>
      <c r="X383" s="24"/>
      <c r="Y383" s="24"/>
      <c r="Z383" s="5"/>
      <c r="AA383" s="5"/>
      <c r="AB383" s="5"/>
      <c r="AC383" s="5"/>
    </row>
    <row r="384" spans="1:29" s="7" customFormat="1" ht="12.75">
      <c r="A384" s="25"/>
      <c r="B384" s="81"/>
      <c r="C384" s="26"/>
      <c r="E384" s="94"/>
      <c r="F384" s="94"/>
      <c r="G384" s="55"/>
      <c r="H384" s="55"/>
      <c r="L384" s="8"/>
      <c r="M384" s="8"/>
      <c r="N384" s="8"/>
      <c r="O384" s="8"/>
      <c r="P384" s="8"/>
      <c r="Q384" s="8"/>
      <c r="R384" s="8"/>
      <c r="S384" s="9"/>
      <c r="T384" s="84"/>
      <c r="U384" s="128"/>
      <c r="W384" s="24"/>
      <c r="X384" s="24"/>
      <c r="Y384" s="24"/>
      <c r="Z384" s="5"/>
      <c r="AA384" s="5"/>
      <c r="AB384" s="5"/>
      <c r="AC384" s="5"/>
    </row>
    <row r="385" spans="1:29" s="7" customFormat="1" ht="12.75">
      <c r="A385" s="25"/>
      <c r="B385" s="81"/>
      <c r="C385" s="26"/>
      <c r="E385" s="94"/>
      <c r="F385" s="94"/>
      <c r="G385" s="55"/>
      <c r="H385" s="55"/>
      <c r="L385" s="8"/>
      <c r="M385" s="8"/>
      <c r="N385" s="8"/>
      <c r="O385" s="8"/>
      <c r="P385" s="8"/>
      <c r="Q385" s="8"/>
      <c r="R385" s="8"/>
      <c r="S385" s="9"/>
      <c r="T385" s="84"/>
      <c r="U385" s="128"/>
      <c r="W385" s="24"/>
      <c r="X385" s="24"/>
      <c r="Y385" s="24"/>
      <c r="Z385" s="5"/>
      <c r="AA385" s="5"/>
      <c r="AB385" s="5"/>
      <c r="AC385" s="5"/>
    </row>
    <row r="386" spans="1:29" s="7" customFormat="1" ht="12.75">
      <c r="A386" s="25"/>
      <c r="B386" s="81"/>
      <c r="C386" s="26"/>
      <c r="E386" s="94"/>
      <c r="F386" s="94"/>
      <c r="G386" s="55"/>
      <c r="H386" s="55"/>
      <c r="L386" s="8"/>
      <c r="M386" s="8"/>
      <c r="N386" s="8"/>
      <c r="O386" s="8"/>
      <c r="P386" s="8"/>
      <c r="Q386" s="8"/>
      <c r="R386" s="8"/>
      <c r="S386" s="9"/>
      <c r="T386" s="84"/>
      <c r="U386" s="128"/>
      <c r="W386" s="24"/>
      <c r="X386" s="24"/>
      <c r="Y386" s="24"/>
      <c r="Z386" s="5"/>
      <c r="AA386" s="5"/>
      <c r="AB386" s="5"/>
      <c r="AC386" s="5"/>
    </row>
    <row r="387" spans="1:29" s="7" customFormat="1" ht="12.75">
      <c r="A387" s="25"/>
      <c r="B387" s="81"/>
      <c r="C387" s="26"/>
      <c r="E387" s="94"/>
      <c r="F387" s="94"/>
      <c r="G387" s="55"/>
      <c r="H387" s="55"/>
      <c r="L387" s="8"/>
      <c r="M387" s="8"/>
      <c r="N387" s="8"/>
      <c r="O387" s="8"/>
      <c r="P387" s="8"/>
      <c r="Q387" s="8"/>
      <c r="R387" s="8"/>
      <c r="S387" s="9"/>
      <c r="T387" s="84"/>
      <c r="U387" s="128"/>
      <c r="W387" s="24"/>
      <c r="X387" s="24"/>
      <c r="Y387" s="24"/>
      <c r="Z387" s="5"/>
      <c r="AA387" s="5"/>
      <c r="AB387" s="5"/>
      <c r="AC387" s="5"/>
    </row>
    <row r="388" spans="1:29" s="7" customFormat="1" ht="12.75">
      <c r="A388" s="25"/>
      <c r="B388" s="81"/>
      <c r="C388" s="26"/>
      <c r="E388" s="94"/>
      <c r="F388" s="94"/>
      <c r="G388" s="55"/>
      <c r="H388" s="55"/>
      <c r="L388" s="8"/>
      <c r="M388" s="8"/>
      <c r="N388" s="8"/>
      <c r="O388" s="8"/>
      <c r="P388" s="8"/>
      <c r="Q388" s="8"/>
      <c r="R388" s="8"/>
      <c r="S388" s="9"/>
      <c r="T388" s="84"/>
      <c r="U388" s="128"/>
      <c r="W388" s="24"/>
      <c r="X388" s="24"/>
      <c r="Y388" s="24"/>
      <c r="Z388" s="5"/>
      <c r="AA388" s="5"/>
      <c r="AB388" s="5"/>
      <c r="AC388" s="5"/>
    </row>
    <row r="389" spans="1:29" s="7" customFormat="1" ht="12.75">
      <c r="A389" s="25"/>
      <c r="B389" s="81"/>
      <c r="C389" s="26"/>
      <c r="E389" s="94"/>
      <c r="F389" s="94"/>
      <c r="G389" s="55"/>
      <c r="H389" s="55"/>
      <c r="L389" s="8"/>
      <c r="M389" s="8"/>
      <c r="N389" s="8"/>
      <c r="O389" s="8"/>
      <c r="P389" s="8"/>
      <c r="Q389" s="8"/>
      <c r="R389" s="8"/>
      <c r="S389" s="9"/>
      <c r="T389" s="84"/>
      <c r="U389" s="128"/>
      <c r="W389" s="24"/>
      <c r="X389" s="24"/>
      <c r="Y389" s="24"/>
      <c r="Z389" s="5"/>
      <c r="AA389" s="5"/>
      <c r="AB389" s="5"/>
      <c r="AC389" s="5"/>
    </row>
    <row r="390" spans="1:29" s="7" customFormat="1" ht="12.75">
      <c r="A390" s="25"/>
      <c r="B390" s="81"/>
      <c r="C390" s="26"/>
      <c r="E390" s="94"/>
      <c r="F390" s="94"/>
      <c r="G390" s="55"/>
      <c r="H390" s="55"/>
      <c r="L390" s="8"/>
      <c r="M390" s="8"/>
      <c r="N390" s="8"/>
      <c r="O390" s="8"/>
      <c r="P390" s="8"/>
      <c r="Q390" s="8"/>
      <c r="R390" s="8"/>
      <c r="S390" s="9"/>
      <c r="T390" s="84"/>
      <c r="U390" s="128"/>
      <c r="W390" s="24"/>
      <c r="X390" s="24"/>
      <c r="Y390" s="24"/>
      <c r="Z390" s="5"/>
      <c r="AA390" s="5"/>
      <c r="AB390" s="5"/>
      <c r="AC390" s="5"/>
    </row>
    <row r="391" spans="1:29" s="7" customFormat="1" ht="12.75">
      <c r="A391" s="25"/>
      <c r="B391" s="81"/>
      <c r="C391" s="26"/>
      <c r="E391" s="94"/>
      <c r="F391" s="94"/>
      <c r="G391" s="55"/>
      <c r="H391" s="55"/>
      <c r="L391" s="8"/>
      <c r="M391" s="8"/>
      <c r="N391" s="8"/>
      <c r="O391" s="8"/>
      <c r="P391" s="8"/>
      <c r="Q391" s="8"/>
      <c r="R391" s="8"/>
      <c r="S391" s="9"/>
      <c r="T391" s="84"/>
      <c r="U391" s="128"/>
      <c r="W391" s="24"/>
      <c r="X391" s="24"/>
      <c r="Y391" s="24"/>
      <c r="Z391" s="5"/>
      <c r="AA391" s="5"/>
      <c r="AB391" s="5"/>
      <c r="AC391" s="5"/>
    </row>
    <row r="392" spans="1:29" s="7" customFormat="1" ht="12.75">
      <c r="A392" s="25"/>
      <c r="B392" s="81"/>
      <c r="C392" s="26"/>
      <c r="E392" s="94"/>
      <c r="F392" s="94"/>
      <c r="G392" s="55"/>
      <c r="H392" s="55"/>
      <c r="L392" s="8"/>
      <c r="M392" s="8"/>
      <c r="N392" s="8"/>
      <c r="O392" s="8"/>
      <c r="P392" s="8"/>
      <c r="Q392" s="8"/>
      <c r="R392" s="8"/>
      <c r="S392" s="9"/>
      <c r="T392" s="84"/>
      <c r="U392" s="128"/>
      <c r="W392" s="24"/>
      <c r="X392" s="24"/>
      <c r="Y392" s="24"/>
      <c r="Z392" s="5"/>
      <c r="AA392" s="5"/>
      <c r="AB392" s="5"/>
      <c r="AC392" s="5"/>
    </row>
    <row r="393" spans="1:29" s="7" customFormat="1" ht="12.75">
      <c r="A393" s="25"/>
      <c r="B393" s="81"/>
      <c r="C393" s="26"/>
      <c r="E393" s="94"/>
      <c r="F393" s="94"/>
      <c r="G393" s="55"/>
      <c r="H393" s="55"/>
      <c r="L393" s="8"/>
      <c r="M393" s="8"/>
      <c r="N393" s="8"/>
      <c r="O393" s="8"/>
      <c r="P393" s="8"/>
      <c r="Q393" s="8"/>
      <c r="R393" s="8"/>
      <c r="S393" s="9"/>
      <c r="T393" s="84"/>
      <c r="U393" s="128"/>
      <c r="W393" s="24"/>
      <c r="X393" s="24"/>
      <c r="Y393" s="24"/>
      <c r="Z393" s="5"/>
      <c r="AA393" s="5"/>
      <c r="AB393" s="5"/>
      <c r="AC393" s="5"/>
    </row>
    <row r="394" spans="1:29" s="7" customFormat="1" ht="12.75">
      <c r="A394" s="25"/>
      <c r="B394" s="81"/>
      <c r="C394" s="26"/>
      <c r="E394" s="94"/>
      <c r="F394" s="94"/>
      <c r="G394" s="55"/>
      <c r="H394" s="55"/>
      <c r="L394" s="8"/>
      <c r="M394" s="8"/>
      <c r="N394" s="8"/>
      <c r="O394" s="8"/>
      <c r="P394" s="8"/>
      <c r="Q394" s="8"/>
      <c r="R394" s="8"/>
      <c r="S394" s="9"/>
      <c r="T394" s="84"/>
      <c r="U394" s="128"/>
      <c r="W394" s="24"/>
      <c r="X394" s="24"/>
      <c r="Y394" s="24"/>
      <c r="Z394" s="5"/>
      <c r="AA394" s="5"/>
      <c r="AB394" s="5"/>
      <c r="AC394" s="5"/>
    </row>
    <row r="395" spans="1:29" s="7" customFormat="1" ht="12.75">
      <c r="A395" s="25"/>
      <c r="B395" s="81"/>
      <c r="C395" s="26"/>
      <c r="E395" s="94"/>
      <c r="F395" s="94"/>
      <c r="G395" s="55"/>
      <c r="H395" s="55"/>
      <c r="L395" s="8"/>
      <c r="M395" s="8"/>
      <c r="N395" s="8"/>
      <c r="O395" s="8"/>
      <c r="P395" s="8"/>
      <c r="Q395" s="8"/>
      <c r="R395" s="8"/>
      <c r="S395" s="9"/>
      <c r="T395" s="84"/>
      <c r="U395" s="128"/>
      <c r="W395" s="24"/>
      <c r="X395" s="24"/>
      <c r="Y395" s="24"/>
      <c r="Z395" s="5"/>
      <c r="AA395" s="5"/>
      <c r="AB395" s="5"/>
      <c r="AC395" s="5"/>
    </row>
    <row r="396" spans="1:29" s="7" customFormat="1" ht="12.75">
      <c r="A396" s="25"/>
      <c r="B396" s="81"/>
      <c r="C396" s="26"/>
      <c r="E396" s="94"/>
      <c r="F396" s="94"/>
      <c r="G396" s="55"/>
      <c r="H396" s="55"/>
      <c r="L396" s="8"/>
      <c r="M396" s="8"/>
      <c r="N396" s="8"/>
      <c r="O396" s="8"/>
      <c r="P396" s="8"/>
      <c r="Q396" s="8"/>
      <c r="R396" s="8"/>
      <c r="S396" s="9"/>
      <c r="T396" s="84"/>
      <c r="U396" s="128"/>
      <c r="W396" s="24"/>
      <c r="X396" s="24"/>
      <c r="Y396" s="24"/>
      <c r="Z396" s="5"/>
      <c r="AA396" s="5"/>
      <c r="AB396" s="5"/>
      <c r="AC396" s="5"/>
    </row>
    <row r="397" spans="1:29" s="7" customFormat="1" ht="12.75">
      <c r="A397" s="25"/>
      <c r="B397" s="81"/>
      <c r="C397" s="26"/>
      <c r="E397" s="94"/>
      <c r="F397" s="94"/>
      <c r="G397" s="55"/>
      <c r="H397" s="55"/>
      <c r="L397" s="8"/>
      <c r="M397" s="8"/>
      <c r="N397" s="8"/>
      <c r="O397" s="8"/>
      <c r="P397" s="8"/>
      <c r="Q397" s="8"/>
      <c r="R397" s="8"/>
      <c r="S397" s="9"/>
      <c r="T397" s="84"/>
      <c r="U397" s="128"/>
      <c r="W397" s="24"/>
      <c r="X397" s="24"/>
      <c r="Y397" s="24"/>
      <c r="Z397" s="5"/>
      <c r="AA397" s="5"/>
      <c r="AB397" s="5"/>
      <c r="AC397" s="5"/>
    </row>
    <row r="398" spans="1:29" s="7" customFormat="1" ht="12.75">
      <c r="A398" s="25"/>
      <c r="B398" s="81"/>
      <c r="C398" s="26"/>
      <c r="E398" s="94"/>
      <c r="F398" s="94"/>
      <c r="G398" s="55"/>
      <c r="H398" s="55"/>
      <c r="L398" s="8"/>
      <c r="M398" s="8"/>
      <c r="N398" s="8"/>
      <c r="O398" s="8"/>
      <c r="P398" s="8"/>
      <c r="Q398" s="8"/>
      <c r="R398" s="8"/>
      <c r="S398" s="9"/>
      <c r="T398" s="84"/>
      <c r="U398" s="128"/>
      <c r="W398" s="24"/>
      <c r="X398" s="24"/>
      <c r="Y398" s="24"/>
      <c r="Z398" s="5"/>
      <c r="AA398" s="5"/>
      <c r="AB398" s="5"/>
      <c r="AC398" s="5"/>
    </row>
    <row r="399" spans="1:29" s="7" customFormat="1" ht="12.75">
      <c r="A399" s="25"/>
      <c r="B399" s="81"/>
      <c r="C399" s="26"/>
      <c r="E399" s="94"/>
      <c r="F399" s="94"/>
      <c r="G399" s="55"/>
      <c r="H399" s="55"/>
      <c r="L399" s="8"/>
      <c r="M399" s="8"/>
      <c r="N399" s="8"/>
      <c r="O399" s="8"/>
      <c r="P399" s="8"/>
      <c r="Q399" s="8"/>
      <c r="R399" s="8"/>
      <c r="S399" s="9"/>
      <c r="T399" s="84"/>
      <c r="U399" s="128"/>
      <c r="W399" s="24"/>
      <c r="X399" s="24"/>
      <c r="Y399" s="24"/>
      <c r="Z399" s="5"/>
      <c r="AA399" s="5"/>
      <c r="AB399" s="5"/>
      <c r="AC399" s="5"/>
    </row>
    <row r="400" spans="1:29" s="7" customFormat="1" ht="12.75">
      <c r="A400" s="25"/>
      <c r="B400" s="81"/>
      <c r="C400" s="26"/>
      <c r="E400" s="94"/>
      <c r="F400" s="94"/>
      <c r="G400" s="55"/>
      <c r="H400" s="55"/>
      <c r="L400" s="8"/>
      <c r="M400" s="8"/>
      <c r="N400" s="8"/>
      <c r="O400" s="8"/>
      <c r="P400" s="8"/>
      <c r="Q400" s="8"/>
      <c r="R400" s="8"/>
      <c r="S400" s="9"/>
      <c r="T400" s="84"/>
      <c r="U400" s="128"/>
      <c r="W400" s="24"/>
      <c r="X400" s="24"/>
      <c r="Y400" s="24"/>
      <c r="Z400" s="5"/>
      <c r="AA400" s="5"/>
      <c r="AB400" s="5"/>
      <c r="AC400" s="5"/>
    </row>
    <row r="401" spans="1:29" s="7" customFormat="1" ht="12.75">
      <c r="A401" s="25"/>
      <c r="B401" s="81"/>
      <c r="C401" s="26"/>
      <c r="E401" s="94"/>
      <c r="F401" s="94"/>
      <c r="G401" s="55"/>
      <c r="H401" s="55"/>
      <c r="L401" s="8"/>
      <c r="M401" s="8"/>
      <c r="N401" s="8"/>
      <c r="O401" s="8"/>
      <c r="P401" s="8"/>
      <c r="Q401" s="8"/>
      <c r="R401" s="8"/>
      <c r="S401" s="9"/>
      <c r="T401" s="84"/>
      <c r="U401" s="128"/>
      <c r="W401" s="24"/>
      <c r="X401" s="24"/>
      <c r="Y401" s="24"/>
      <c r="Z401" s="5"/>
      <c r="AA401" s="5"/>
      <c r="AB401" s="5"/>
      <c r="AC401" s="5"/>
    </row>
    <row r="402" spans="1:29" s="7" customFormat="1" ht="12.75">
      <c r="A402" s="25"/>
      <c r="B402" s="81"/>
      <c r="C402" s="26"/>
      <c r="E402" s="94"/>
      <c r="F402" s="94"/>
      <c r="G402" s="55"/>
      <c r="H402" s="55"/>
      <c r="L402" s="8"/>
      <c r="M402" s="8"/>
      <c r="N402" s="8"/>
      <c r="O402" s="8"/>
      <c r="P402" s="8"/>
      <c r="Q402" s="8"/>
      <c r="R402" s="8"/>
      <c r="S402" s="9"/>
      <c r="T402" s="84"/>
      <c r="U402" s="128"/>
      <c r="W402" s="24"/>
      <c r="X402" s="24"/>
      <c r="Y402" s="24"/>
      <c r="Z402" s="5"/>
      <c r="AA402" s="5"/>
      <c r="AB402" s="5"/>
      <c r="AC402" s="5"/>
    </row>
    <row r="403" spans="1:29" s="7" customFormat="1" ht="12.75">
      <c r="A403" s="25"/>
      <c r="B403" s="81"/>
      <c r="C403" s="26"/>
      <c r="E403" s="94"/>
      <c r="F403" s="94"/>
      <c r="G403" s="55"/>
      <c r="H403" s="55"/>
      <c r="L403" s="8"/>
      <c r="M403" s="8"/>
      <c r="N403" s="8"/>
      <c r="O403" s="8"/>
      <c r="P403" s="8"/>
      <c r="Q403" s="8"/>
      <c r="R403" s="8"/>
      <c r="S403" s="9"/>
      <c r="T403" s="84"/>
      <c r="U403" s="128"/>
      <c r="W403" s="24"/>
      <c r="X403" s="24"/>
      <c r="Y403" s="24"/>
      <c r="Z403" s="5"/>
      <c r="AA403" s="5"/>
      <c r="AB403" s="5"/>
      <c r="AC403" s="5"/>
    </row>
    <row r="404" spans="1:29" s="7" customFormat="1" ht="12.75">
      <c r="A404" s="25"/>
      <c r="B404" s="81"/>
      <c r="C404" s="26"/>
      <c r="E404" s="94"/>
      <c r="F404" s="94"/>
      <c r="G404" s="55"/>
      <c r="H404" s="55"/>
      <c r="L404" s="8"/>
      <c r="M404" s="8"/>
      <c r="N404" s="8"/>
      <c r="O404" s="8"/>
      <c r="P404" s="8"/>
      <c r="Q404" s="8"/>
      <c r="R404" s="8"/>
      <c r="S404" s="9"/>
      <c r="T404" s="84"/>
      <c r="U404" s="128"/>
      <c r="W404" s="24"/>
      <c r="X404" s="24"/>
      <c r="Y404" s="24"/>
      <c r="Z404" s="5"/>
      <c r="AA404" s="5"/>
      <c r="AB404" s="5"/>
      <c r="AC404" s="5"/>
    </row>
    <row r="405" spans="1:29" s="7" customFormat="1" ht="12.75">
      <c r="A405" s="25"/>
      <c r="B405" s="81"/>
      <c r="C405" s="26"/>
      <c r="E405" s="94"/>
      <c r="F405" s="94"/>
      <c r="G405" s="55"/>
      <c r="H405" s="55"/>
      <c r="L405" s="8"/>
      <c r="M405" s="8"/>
      <c r="N405" s="8"/>
      <c r="O405" s="8"/>
      <c r="P405" s="8"/>
      <c r="Q405" s="8"/>
      <c r="R405" s="8"/>
      <c r="S405" s="9"/>
      <c r="T405" s="84"/>
      <c r="U405" s="128"/>
      <c r="W405" s="24"/>
      <c r="X405" s="24"/>
      <c r="Y405" s="24"/>
      <c r="Z405" s="5"/>
      <c r="AA405" s="5"/>
      <c r="AB405" s="5"/>
      <c r="AC405" s="5"/>
    </row>
    <row r="406" spans="1:29" s="7" customFormat="1" ht="12.75">
      <c r="A406" s="25"/>
      <c r="B406" s="81"/>
      <c r="C406" s="26"/>
      <c r="E406" s="94"/>
      <c r="F406" s="94"/>
      <c r="G406" s="55"/>
      <c r="H406" s="55"/>
      <c r="L406" s="8"/>
      <c r="M406" s="8"/>
      <c r="N406" s="8"/>
      <c r="O406" s="8"/>
      <c r="P406" s="8"/>
      <c r="Q406" s="8"/>
      <c r="R406" s="8"/>
      <c r="S406" s="9"/>
      <c r="T406" s="84"/>
      <c r="U406" s="128"/>
      <c r="W406" s="24"/>
      <c r="X406" s="24"/>
      <c r="Y406" s="24"/>
      <c r="Z406" s="5"/>
      <c r="AA406" s="5"/>
      <c r="AB406" s="5"/>
      <c r="AC406" s="5"/>
    </row>
    <row r="407" spans="1:29" s="7" customFormat="1" ht="12.75">
      <c r="A407" s="25"/>
      <c r="B407" s="81"/>
      <c r="C407" s="26"/>
      <c r="E407" s="94"/>
      <c r="F407" s="94"/>
      <c r="G407" s="55"/>
      <c r="H407" s="55"/>
      <c r="L407" s="8"/>
      <c r="M407" s="8"/>
      <c r="N407" s="8"/>
      <c r="O407" s="8"/>
      <c r="P407" s="8"/>
      <c r="Q407" s="8"/>
      <c r="R407" s="8"/>
      <c r="S407" s="9"/>
      <c r="T407" s="84"/>
      <c r="U407" s="128"/>
      <c r="W407" s="24"/>
      <c r="X407" s="24"/>
      <c r="Y407" s="24"/>
      <c r="Z407" s="5"/>
      <c r="AA407" s="5"/>
      <c r="AB407" s="5"/>
      <c r="AC407" s="5"/>
    </row>
    <row r="408" spans="1:29" s="7" customFormat="1" ht="12.75">
      <c r="A408" s="25"/>
      <c r="B408" s="81"/>
      <c r="C408" s="26"/>
      <c r="E408" s="94"/>
      <c r="F408" s="94"/>
      <c r="G408" s="55"/>
      <c r="H408" s="55"/>
      <c r="L408" s="8"/>
      <c r="M408" s="8"/>
      <c r="N408" s="8"/>
      <c r="O408" s="8"/>
      <c r="P408" s="8"/>
      <c r="Q408" s="8"/>
      <c r="R408" s="8"/>
      <c r="S408" s="9"/>
      <c r="T408" s="84"/>
      <c r="U408" s="128"/>
      <c r="W408" s="24"/>
      <c r="X408" s="24"/>
      <c r="Y408" s="24"/>
      <c r="Z408" s="5"/>
      <c r="AA408" s="5"/>
      <c r="AB408" s="5"/>
      <c r="AC408" s="5"/>
    </row>
    <row r="409" spans="1:29" s="7" customFormat="1" ht="12.75">
      <c r="A409" s="25"/>
      <c r="B409" s="81"/>
      <c r="C409" s="26"/>
      <c r="E409" s="94"/>
      <c r="F409" s="94"/>
      <c r="G409" s="55"/>
      <c r="H409" s="55"/>
      <c r="L409" s="8"/>
      <c r="M409" s="8"/>
      <c r="N409" s="8"/>
      <c r="O409" s="8"/>
      <c r="P409" s="8"/>
      <c r="Q409" s="8"/>
      <c r="R409" s="8"/>
      <c r="S409" s="9"/>
      <c r="T409" s="84"/>
      <c r="U409" s="128"/>
      <c r="W409" s="24"/>
      <c r="X409" s="24"/>
      <c r="Y409" s="24"/>
      <c r="Z409" s="5"/>
      <c r="AA409" s="5"/>
      <c r="AB409" s="5"/>
      <c r="AC409" s="5"/>
    </row>
    <row r="410" spans="1:29" s="7" customFormat="1" ht="12.75">
      <c r="A410" s="25"/>
      <c r="B410" s="81"/>
      <c r="C410" s="26"/>
      <c r="E410" s="94"/>
      <c r="F410" s="94"/>
      <c r="G410" s="55"/>
      <c r="H410" s="55"/>
      <c r="L410" s="8"/>
      <c r="M410" s="8"/>
      <c r="N410" s="8"/>
      <c r="O410" s="8"/>
      <c r="P410" s="8"/>
      <c r="Q410" s="8"/>
      <c r="R410" s="8"/>
      <c r="S410" s="9"/>
      <c r="T410" s="84"/>
      <c r="U410" s="128"/>
      <c r="W410" s="24"/>
      <c r="X410" s="24"/>
      <c r="Y410" s="24"/>
      <c r="Z410" s="5"/>
      <c r="AA410" s="5"/>
      <c r="AB410" s="5"/>
      <c r="AC410" s="5"/>
    </row>
    <row r="411" spans="1:29" s="7" customFormat="1" ht="12.75">
      <c r="A411" s="25"/>
      <c r="B411" s="81"/>
      <c r="C411" s="26"/>
      <c r="E411" s="94"/>
      <c r="F411" s="94"/>
      <c r="G411" s="55"/>
      <c r="H411" s="55"/>
      <c r="L411" s="8"/>
      <c r="M411" s="8"/>
      <c r="N411" s="8"/>
      <c r="O411" s="8"/>
      <c r="P411" s="8"/>
      <c r="Q411" s="8"/>
      <c r="R411" s="8"/>
      <c r="S411" s="9"/>
      <c r="T411" s="84"/>
      <c r="U411" s="128"/>
      <c r="W411" s="24"/>
      <c r="X411" s="24"/>
      <c r="Y411" s="24"/>
      <c r="Z411" s="5"/>
      <c r="AA411" s="5"/>
      <c r="AB411" s="5"/>
      <c r="AC411" s="5"/>
    </row>
    <row r="412" spans="1:29" s="7" customFormat="1" ht="12.75">
      <c r="A412" s="25"/>
      <c r="B412" s="81"/>
      <c r="C412" s="26"/>
      <c r="E412" s="94"/>
      <c r="F412" s="94"/>
      <c r="G412" s="55"/>
      <c r="H412" s="55"/>
      <c r="L412" s="8"/>
      <c r="M412" s="8"/>
      <c r="N412" s="8"/>
      <c r="O412" s="8"/>
      <c r="P412" s="8"/>
      <c r="Q412" s="8"/>
      <c r="R412" s="8"/>
      <c r="S412" s="9"/>
      <c r="T412" s="84"/>
      <c r="U412" s="128"/>
      <c r="W412" s="24"/>
      <c r="X412" s="24"/>
      <c r="Y412" s="24"/>
      <c r="Z412" s="5"/>
      <c r="AA412" s="5"/>
      <c r="AB412" s="5"/>
      <c r="AC412" s="5"/>
    </row>
    <row r="413" spans="1:29" s="7" customFormat="1" ht="12.75">
      <c r="A413" s="25"/>
      <c r="B413" s="81"/>
      <c r="C413" s="26"/>
      <c r="E413" s="94"/>
      <c r="F413" s="94"/>
      <c r="G413" s="55"/>
      <c r="H413" s="55"/>
      <c r="L413" s="8"/>
      <c r="M413" s="8"/>
      <c r="N413" s="8"/>
      <c r="O413" s="8"/>
      <c r="P413" s="8"/>
      <c r="Q413" s="8"/>
      <c r="R413" s="8"/>
      <c r="S413" s="9"/>
      <c r="T413" s="84"/>
      <c r="U413" s="128"/>
      <c r="W413" s="24"/>
      <c r="X413" s="24"/>
      <c r="Y413" s="24"/>
      <c r="Z413" s="5"/>
      <c r="AA413" s="5"/>
      <c r="AB413" s="5"/>
      <c r="AC413" s="5"/>
    </row>
    <row r="414" spans="1:29" s="7" customFormat="1" ht="12.75">
      <c r="A414" s="25"/>
      <c r="B414" s="81"/>
      <c r="C414" s="26"/>
      <c r="E414" s="94"/>
      <c r="F414" s="94"/>
      <c r="G414" s="55"/>
      <c r="H414" s="55"/>
      <c r="L414" s="8"/>
      <c r="M414" s="8"/>
      <c r="N414" s="8"/>
      <c r="O414" s="8"/>
      <c r="P414" s="8"/>
      <c r="Q414" s="8"/>
      <c r="R414" s="8"/>
      <c r="S414" s="9"/>
      <c r="T414" s="84"/>
      <c r="U414" s="128"/>
      <c r="W414" s="24"/>
      <c r="X414" s="24"/>
      <c r="Y414" s="24"/>
      <c r="Z414" s="5"/>
      <c r="AA414" s="5"/>
      <c r="AB414" s="5"/>
      <c r="AC414" s="5"/>
    </row>
    <row r="415" spans="1:29" s="7" customFormat="1" ht="12.75">
      <c r="A415" s="25"/>
      <c r="B415" s="81"/>
      <c r="C415" s="26"/>
      <c r="E415" s="94"/>
      <c r="F415" s="94"/>
      <c r="G415" s="55"/>
      <c r="H415" s="55"/>
      <c r="L415" s="8"/>
      <c r="M415" s="8"/>
      <c r="N415" s="8"/>
      <c r="O415" s="8"/>
      <c r="P415" s="8"/>
      <c r="Q415" s="8"/>
      <c r="R415" s="8"/>
      <c r="S415" s="9"/>
      <c r="T415" s="84"/>
      <c r="U415" s="128"/>
      <c r="W415" s="24"/>
      <c r="X415" s="24"/>
      <c r="Y415" s="24"/>
      <c r="Z415" s="5"/>
      <c r="AA415" s="5"/>
      <c r="AB415" s="5"/>
      <c r="AC415" s="5"/>
    </row>
    <row r="416" spans="1:29" s="7" customFormat="1" ht="12.75">
      <c r="A416" s="25"/>
      <c r="B416" s="81"/>
      <c r="C416" s="26"/>
      <c r="E416" s="94"/>
      <c r="F416" s="94"/>
      <c r="G416" s="55"/>
      <c r="H416" s="55"/>
      <c r="L416" s="8"/>
      <c r="M416" s="8"/>
      <c r="N416" s="8"/>
      <c r="O416" s="8"/>
      <c r="P416" s="8"/>
      <c r="Q416" s="8"/>
      <c r="R416" s="8"/>
      <c r="S416" s="9"/>
      <c r="T416" s="84"/>
      <c r="U416" s="128"/>
      <c r="W416" s="24"/>
      <c r="X416" s="24"/>
      <c r="Y416" s="24"/>
      <c r="Z416" s="5"/>
      <c r="AA416" s="5"/>
      <c r="AB416" s="5"/>
      <c r="AC416" s="5"/>
    </row>
    <row r="417" spans="1:29" s="7" customFormat="1" ht="12.75">
      <c r="A417" s="25"/>
      <c r="B417" s="81"/>
      <c r="C417" s="26"/>
      <c r="E417" s="94"/>
      <c r="F417" s="94"/>
      <c r="G417" s="55"/>
      <c r="H417" s="55"/>
      <c r="L417" s="8"/>
      <c r="M417" s="8"/>
      <c r="N417" s="8"/>
      <c r="O417" s="8"/>
      <c r="P417" s="8"/>
      <c r="Q417" s="8"/>
      <c r="R417" s="8"/>
      <c r="S417" s="9"/>
      <c r="T417" s="84"/>
      <c r="U417" s="128"/>
      <c r="W417" s="24"/>
      <c r="X417" s="24"/>
      <c r="Y417" s="24"/>
      <c r="Z417" s="5"/>
      <c r="AA417" s="5"/>
      <c r="AB417" s="5"/>
      <c r="AC417" s="5"/>
    </row>
    <row r="418" spans="1:29" s="7" customFormat="1" ht="12.75">
      <c r="A418" s="25"/>
      <c r="B418" s="81"/>
      <c r="C418" s="26"/>
      <c r="E418" s="94"/>
      <c r="F418" s="94"/>
      <c r="G418" s="55"/>
      <c r="H418" s="55"/>
      <c r="L418" s="8"/>
      <c r="M418" s="8"/>
      <c r="N418" s="8"/>
      <c r="O418" s="8"/>
      <c r="P418" s="8"/>
      <c r="Q418" s="8"/>
      <c r="R418" s="8"/>
      <c r="S418" s="9"/>
      <c r="T418" s="84"/>
      <c r="U418" s="128"/>
      <c r="W418" s="24"/>
      <c r="X418" s="24"/>
      <c r="Y418" s="24"/>
      <c r="Z418" s="5"/>
      <c r="AA418" s="5"/>
      <c r="AB418" s="5"/>
      <c r="AC418" s="5"/>
    </row>
    <row r="419" spans="1:29" s="7" customFormat="1" ht="12.75">
      <c r="A419" s="25"/>
      <c r="B419" s="81"/>
      <c r="C419" s="26"/>
      <c r="E419" s="94"/>
      <c r="F419" s="94"/>
      <c r="G419" s="55"/>
      <c r="H419" s="55"/>
      <c r="L419" s="8"/>
      <c r="M419" s="8"/>
      <c r="N419" s="8"/>
      <c r="O419" s="8"/>
      <c r="P419" s="8"/>
      <c r="Q419" s="8"/>
      <c r="R419" s="8"/>
      <c r="S419" s="9"/>
      <c r="T419" s="84"/>
      <c r="U419" s="128"/>
      <c r="W419" s="24"/>
      <c r="X419" s="24"/>
      <c r="Y419" s="24"/>
      <c r="Z419" s="5"/>
      <c r="AA419" s="5"/>
      <c r="AB419" s="5"/>
      <c r="AC419" s="5"/>
    </row>
    <row r="420" spans="1:29" s="7" customFormat="1" ht="12.75">
      <c r="A420" s="25"/>
      <c r="B420" s="81"/>
      <c r="C420" s="26"/>
      <c r="E420" s="94"/>
      <c r="F420" s="94"/>
      <c r="G420" s="55"/>
      <c r="H420" s="55"/>
      <c r="L420" s="8"/>
      <c r="M420" s="8"/>
      <c r="N420" s="8"/>
      <c r="O420" s="8"/>
      <c r="P420" s="8"/>
      <c r="Q420" s="8"/>
      <c r="R420" s="8"/>
      <c r="S420" s="9"/>
      <c r="T420" s="84"/>
      <c r="U420" s="128"/>
      <c r="W420" s="24"/>
      <c r="X420" s="24"/>
      <c r="Y420" s="24"/>
      <c r="Z420" s="5"/>
      <c r="AA420" s="5"/>
      <c r="AB420" s="5"/>
      <c r="AC420" s="5"/>
    </row>
    <row r="421" spans="1:29" s="7" customFormat="1" ht="12.75">
      <c r="A421" s="25"/>
      <c r="B421" s="81"/>
      <c r="C421" s="26"/>
      <c r="E421" s="94"/>
      <c r="F421" s="94"/>
      <c r="G421" s="55"/>
      <c r="H421" s="55"/>
      <c r="L421" s="8"/>
      <c r="M421" s="8"/>
      <c r="N421" s="8"/>
      <c r="O421" s="8"/>
      <c r="P421" s="8"/>
      <c r="Q421" s="8"/>
      <c r="R421" s="8"/>
      <c r="S421" s="9"/>
      <c r="T421" s="84"/>
      <c r="U421" s="128"/>
      <c r="W421" s="24"/>
      <c r="X421" s="24"/>
      <c r="Y421" s="24"/>
      <c r="Z421" s="5"/>
      <c r="AA421" s="5"/>
      <c r="AB421" s="5"/>
      <c r="AC421" s="5"/>
    </row>
    <row r="422" spans="1:29" s="7" customFormat="1" ht="12.75">
      <c r="A422" s="25"/>
      <c r="B422" s="81"/>
      <c r="C422" s="26"/>
      <c r="E422" s="94"/>
      <c r="F422" s="94"/>
      <c r="G422" s="55"/>
      <c r="H422" s="55"/>
      <c r="L422" s="8"/>
      <c r="M422" s="8"/>
      <c r="N422" s="8"/>
      <c r="O422" s="8"/>
      <c r="P422" s="8"/>
      <c r="Q422" s="8"/>
      <c r="R422" s="8"/>
      <c r="S422" s="9"/>
      <c r="T422" s="84"/>
      <c r="U422" s="128"/>
      <c r="W422" s="24"/>
      <c r="X422" s="24"/>
      <c r="Y422" s="24"/>
      <c r="Z422" s="5"/>
      <c r="AA422" s="5"/>
      <c r="AB422" s="5"/>
      <c r="AC422" s="5"/>
    </row>
    <row r="423" spans="1:29" s="7" customFormat="1" ht="12.75">
      <c r="A423" s="25"/>
      <c r="B423" s="81"/>
      <c r="C423" s="26"/>
      <c r="E423" s="94"/>
      <c r="F423" s="94"/>
      <c r="G423" s="55"/>
      <c r="H423" s="55"/>
      <c r="L423" s="8"/>
      <c r="M423" s="8"/>
      <c r="N423" s="8"/>
      <c r="O423" s="8"/>
      <c r="P423" s="8"/>
      <c r="Q423" s="8"/>
      <c r="R423" s="8"/>
      <c r="S423" s="9"/>
      <c r="T423" s="84"/>
      <c r="U423" s="128"/>
      <c r="W423" s="24"/>
      <c r="X423" s="24"/>
      <c r="Y423" s="24"/>
      <c r="Z423" s="5"/>
      <c r="AA423" s="5"/>
      <c r="AB423" s="5"/>
      <c r="AC423" s="5"/>
    </row>
    <row r="424" spans="1:29" s="7" customFormat="1" ht="12.75">
      <c r="A424" s="25"/>
      <c r="B424" s="81"/>
      <c r="C424" s="26"/>
      <c r="E424" s="94"/>
      <c r="F424" s="94"/>
      <c r="G424" s="55"/>
      <c r="H424" s="55"/>
      <c r="L424" s="8"/>
      <c r="M424" s="8"/>
      <c r="N424" s="8"/>
      <c r="O424" s="8"/>
      <c r="P424" s="8"/>
      <c r="Q424" s="8"/>
      <c r="R424" s="8"/>
      <c r="S424" s="9"/>
      <c r="T424" s="84"/>
      <c r="U424" s="128"/>
      <c r="W424" s="24"/>
      <c r="X424" s="24"/>
      <c r="Y424" s="24"/>
      <c r="Z424" s="5"/>
      <c r="AA424" s="5"/>
      <c r="AB424" s="5"/>
      <c r="AC424" s="5"/>
    </row>
    <row r="425" spans="1:29" s="7" customFormat="1" ht="12.75">
      <c r="A425" s="25"/>
      <c r="B425" s="81"/>
      <c r="C425" s="26"/>
      <c r="E425" s="94"/>
      <c r="F425" s="94"/>
      <c r="G425" s="55"/>
      <c r="H425" s="55"/>
      <c r="L425" s="8"/>
      <c r="M425" s="8"/>
      <c r="N425" s="8"/>
      <c r="O425" s="8"/>
      <c r="P425" s="8"/>
      <c r="Q425" s="8"/>
      <c r="R425" s="8"/>
      <c r="S425" s="9"/>
      <c r="T425" s="84"/>
      <c r="U425" s="128"/>
      <c r="W425" s="24"/>
      <c r="X425" s="24"/>
      <c r="Y425" s="24"/>
      <c r="Z425" s="5"/>
      <c r="AA425" s="5"/>
      <c r="AB425" s="5"/>
      <c r="AC425" s="5"/>
    </row>
    <row r="426" spans="1:29" s="7" customFormat="1" ht="12.75">
      <c r="A426" s="25"/>
      <c r="B426" s="81"/>
      <c r="C426" s="26"/>
      <c r="E426" s="94"/>
      <c r="F426" s="94"/>
      <c r="G426" s="55"/>
      <c r="H426" s="55"/>
      <c r="L426" s="8"/>
      <c r="M426" s="8"/>
      <c r="N426" s="8"/>
      <c r="O426" s="8"/>
      <c r="P426" s="8"/>
      <c r="Q426" s="8"/>
      <c r="R426" s="8"/>
      <c r="S426" s="9"/>
      <c r="T426" s="84"/>
      <c r="U426" s="128"/>
      <c r="W426" s="24"/>
      <c r="X426" s="24"/>
      <c r="Y426" s="24"/>
      <c r="Z426" s="5"/>
      <c r="AA426" s="5"/>
      <c r="AB426" s="5"/>
      <c r="AC426" s="5"/>
    </row>
    <row r="427" spans="1:29" s="7" customFormat="1" ht="12.75">
      <c r="A427" s="25"/>
      <c r="B427" s="81"/>
      <c r="C427" s="26"/>
      <c r="E427" s="94"/>
      <c r="F427" s="94"/>
      <c r="G427" s="55"/>
      <c r="H427" s="55"/>
      <c r="L427" s="8"/>
      <c r="M427" s="8"/>
      <c r="N427" s="8"/>
      <c r="O427" s="8"/>
      <c r="P427" s="8"/>
      <c r="Q427" s="8"/>
      <c r="R427" s="8"/>
      <c r="S427" s="9"/>
      <c r="T427" s="84"/>
      <c r="U427" s="128"/>
      <c r="W427" s="24"/>
      <c r="X427" s="24"/>
      <c r="Y427" s="24"/>
      <c r="Z427" s="5"/>
      <c r="AA427" s="5"/>
      <c r="AB427" s="5"/>
      <c r="AC427" s="5"/>
    </row>
    <row r="428" spans="1:29" s="7" customFormat="1" ht="12.75">
      <c r="A428" s="25"/>
      <c r="B428" s="81"/>
      <c r="C428" s="26"/>
      <c r="E428" s="94"/>
      <c r="F428" s="94"/>
      <c r="G428" s="55"/>
      <c r="H428" s="55"/>
      <c r="L428" s="8"/>
      <c r="M428" s="8"/>
      <c r="N428" s="8"/>
      <c r="O428" s="8"/>
      <c r="P428" s="8"/>
      <c r="Q428" s="8"/>
      <c r="R428" s="8"/>
      <c r="S428" s="9"/>
      <c r="T428" s="84"/>
      <c r="U428" s="128"/>
      <c r="W428" s="24"/>
      <c r="X428" s="24"/>
      <c r="Y428" s="24"/>
      <c r="Z428" s="5"/>
      <c r="AA428" s="5"/>
      <c r="AB428" s="5"/>
      <c r="AC428" s="5"/>
    </row>
    <row r="429" spans="1:29" s="7" customFormat="1" ht="12.75">
      <c r="A429" s="25"/>
      <c r="B429" s="81"/>
      <c r="C429" s="26"/>
      <c r="E429" s="94"/>
      <c r="F429" s="94"/>
      <c r="G429" s="55"/>
      <c r="H429" s="55"/>
      <c r="L429" s="8"/>
      <c r="M429" s="8"/>
      <c r="N429" s="8"/>
      <c r="O429" s="8"/>
      <c r="P429" s="8"/>
      <c r="Q429" s="8"/>
      <c r="R429" s="8"/>
      <c r="S429" s="9"/>
      <c r="T429" s="84"/>
      <c r="U429" s="128"/>
      <c r="W429" s="24"/>
      <c r="X429" s="24"/>
      <c r="Y429" s="24"/>
      <c r="Z429" s="5"/>
      <c r="AA429" s="5"/>
      <c r="AB429" s="5"/>
      <c r="AC429" s="5"/>
    </row>
    <row r="430" spans="1:29" s="7" customFormat="1" ht="12.75">
      <c r="A430" s="25"/>
      <c r="B430" s="81"/>
      <c r="C430" s="26"/>
      <c r="E430" s="94"/>
      <c r="F430" s="94"/>
      <c r="G430" s="55"/>
      <c r="H430" s="55"/>
      <c r="L430" s="8"/>
      <c r="M430" s="8"/>
      <c r="N430" s="8"/>
      <c r="O430" s="8"/>
      <c r="P430" s="8"/>
      <c r="Q430" s="8"/>
      <c r="R430" s="8"/>
      <c r="S430" s="9"/>
      <c r="T430" s="84"/>
      <c r="U430" s="128"/>
      <c r="W430" s="24"/>
      <c r="X430" s="24"/>
      <c r="Y430" s="24"/>
      <c r="Z430" s="5"/>
      <c r="AA430" s="5"/>
      <c r="AB430" s="5"/>
      <c r="AC430" s="5"/>
    </row>
    <row r="431" spans="1:29" s="7" customFormat="1" ht="12.75">
      <c r="A431" s="25"/>
      <c r="B431" s="81"/>
      <c r="C431" s="26"/>
      <c r="E431" s="94"/>
      <c r="F431" s="94"/>
      <c r="G431" s="55"/>
      <c r="H431" s="55"/>
      <c r="L431" s="8"/>
      <c r="M431" s="8"/>
      <c r="N431" s="8"/>
      <c r="O431" s="8"/>
      <c r="P431" s="8"/>
      <c r="Q431" s="8"/>
      <c r="R431" s="8"/>
      <c r="S431" s="9"/>
      <c r="T431" s="84"/>
      <c r="U431" s="128"/>
      <c r="W431" s="24"/>
      <c r="X431" s="24"/>
      <c r="Y431" s="24"/>
      <c r="Z431" s="5"/>
      <c r="AA431" s="5"/>
      <c r="AB431" s="5"/>
      <c r="AC431" s="5"/>
    </row>
    <row r="432" spans="1:29" s="7" customFormat="1" ht="12.75">
      <c r="A432" s="25"/>
      <c r="B432" s="81"/>
      <c r="C432" s="26"/>
      <c r="E432" s="94"/>
      <c r="F432" s="94"/>
      <c r="G432" s="55"/>
      <c r="H432" s="55"/>
      <c r="L432" s="8"/>
      <c r="M432" s="8"/>
      <c r="N432" s="8"/>
      <c r="O432" s="8"/>
      <c r="P432" s="8"/>
      <c r="Q432" s="8"/>
      <c r="R432" s="8"/>
      <c r="S432" s="9"/>
      <c r="T432" s="84"/>
      <c r="U432" s="128"/>
      <c r="W432" s="24"/>
      <c r="X432" s="24"/>
      <c r="Y432" s="24"/>
      <c r="Z432" s="5"/>
      <c r="AA432" s="5"/>
      <c r="AB432" s="5"/>
      <c r="AC432" s="5"/>
    </row>
    <row r="433" spans="1:29" s="7" customFormat="1" ht="12.75">
      <c r="A433" s="25"/>
      <c r="B433" s="81"/>
      <c r="C433" s="26"/>
      <c r="E433" s="94"/>
      <c r="F433" s="94"/>
      <c r="G433" s="55"/>
      <c r="H433" s="55"/>
      <c r="L433" s="8"/>
      <c r="M433" s="8"/>
      <c r="N433" s="8"/>
      <c r="O433" s="8"/>
      <c r="P433" s="8"/>
      <c r="Q433" s="8"/>
      <c r="R433" s="8"/>
      <c r="S433" s="9"/>
      <c r="T433" s="84"/>
      <c r="U433" s="128"/>
      <c r="W433" s="24"/>
      <c r="X433" s="24"/>
      <c r="Y433" s="24"/>
      <c r="Z433" s="5"/>
      <c r="AA433" s="5"/>
      <c r="AB433" s="5"/>
      <c r="AC433" s="5"/>
    </row>
    <row r="434" spans="1:29" s="7" customFormat="1" ht="12.75">
      <c r="A434" s="25"/>
      <c r="B434" s="81"/>
      <c r="C434" s="26"/>
      <c r="E434" s="94"/>
      <c r="F434" s="94"/>
      <c r="G434" s="55"/>
      <c r="H434" s="55"/>
      <c r="L434" s="8"/>
      <c r="M434" s="8"/>
      <c r="N434" s="8"/>
      <c r="O434" s="8"/>
      <c r="P434" s="8"/>
      <c r="Q434" s="8"/>
      <c r="R434" s="8"/>
      <c r="S434" s="9"/>
      <c r="T434" s="84"/>
      <c r="U434" s="128"/>
      <c r="W434" s="24"/>
      <c r="X434" s="24"/>
      <c r="Y434" s="24"/>
      <c r="Z434" s="5"/>
      <c r="AA434" s="5"/>
      <c r="AB434" s="5"/>
      <c r="AC434" s="5"/>
    </row>
    <row r="435" spans="1:29" s="7" customFormat="1" ht="12.75">
      <c r="A435" s="25"/>
      <c r="B435" s="81"/>
      <c r="C435" s="26"/>
      <c r="E435" s="94"/>
      <c r="F435" s="94"/>
      <c r="G435" s="55"/>
      <c r="H435" s="55"/>
      <c r="L435" s="8"/>
      <c r="M435" s="8"/>
      <c r="N435" s="8"/>
      <c r="O435" s="8"/>
      <c r="P435" s="8"/>
      <c r="Q435" s="8"/>
      <c r="R435" s="8"/>
      <c r="S435" s="9"/>
      <c r="T435" s="84"/>
      <c r="U435" s="128"/>
      <c r="W435" s="24"/>
      <c r="X435" s="24"/>
      <c r="Y435" s="24"/>
      <c r="Z435" s="5"/>
      <c r="AA435" s="5"/>
      <c r="AB435" s="5"/>
      <c r="AC435" s="5"/>
    </row>
    <row r="436" spans="1:29" s="7" customFormat="1" ht="12.75">
      <c r="A436" s="25"/>
      <c r="B436" s="81"/>
      <c r="C436" s="26"/>
      <c r="E436" s="94"/>
      <c r="F436" s="94"/>
      <c r="G436" s="55"/>
      <c r="H436" s="55"/>
      <c r="L436" s="8"/>
      <c r="M436" s="8"/>
      <c r="N436" s="8"/>
      <c r="O436" s="8"/>
      <c r="P436" s="8"/>
      <c r="Q436" s="8"/>
      <c r="R436" s="8"/>
      <c r="S436" s="9"/>
      <c r="T436" s="84"/>
      <c r="U436" s="128"/>
      <c r="W436" s="24"/>
      <c r="X436" s="24"/>
      <c r="Y436" s="24"/>
      <c r="Z436" s="5"/>
      <c r="AA436" s="5"/>
      <c r="AB436" s="5"/>
      <c r="AC436" s="5"/>
    </row>
    <row r="437" spans="1:29" s="7" customFormat="1" ht="12.75">
      <c r="A437" s="25"/>
      <c r="B437" s="81"/>
      <c r="C437" s="26"/>
      <c r="E437" s="94"/>
      <c r="F437" s="94"/>
      <c r="G437" s="55"/>
      <c r="H437" s="55"/>
      <c r="L437" s="8"/>
      <c r="M437" s="8"/>
      <c r="N437" s="8"/>
      <c r="O437" s="8"/>
      <c r="P437" s="8"/>
      <c r="Q437" s="8"/>
      <c r="R437" s="8"/>
      <c r="S437" s="9"/>
      <c r="T437" s="84"/>
      <c r="U437" s="128"/>
      <c r="W437" s="24"/>
      <c r="X437" s="24"/>
      <c r="Y437" s="24"/>
      <c r="Z437" s="5"/>
      <c r="AA437" s="5"/>
      <c r="AB437" s="5"/>
      <c r="AC437" s="5"/>
    </row>
    <row r="438" spans="1:29" s="7" customFormat="1" ht="12.75">
      <c r="A438" s="25"/>
      <c r="B438" s="81"/>
      <c r="C438" s="26"/>
      <c r="E438" s="94"/>
      <c r="F438" s="94"/>
      <c r="G438" s="55"/>
      <c r="H438" s="55"/>
      <c r="L438" s="8"/>
      <c r="M438" s="8"/>
      <c r="N438" s="8"/>
      <c r="O438" s="8"/>
      <c r="P438" s="8"/>
      <c r="Q438" s="8"/>
      <c r="R438" s="8"/>
      <c r="S438" s="9"/>
      <c r="T438" s="84"/>
      <c r="U438" s="128"/>
      <c r="W438" s="24"/>
      <c r="X438" s="24"/>
      <c r="Y438" s="24"/>
      <c r="Z438" s="5"/>
      <c r="AA438" s="5"/>
      <c r="AB438" s="5"/>
      <c r="AC438" s="5"/>
    </row>
    <row r="439" spans="1:29" s="7" customFormat="1" ht="12.75">
      <c r="A439" s="25"/>
      <c r="B439" s="81"/>
      <c r="C439" s="26"/>
      <c r="E439" s="94"/>
      <c r="F439" s="94"/>
      <c r="G439" s="55"/>
      <c r="H439" s="55"/>
      <c r="L439" s="8"/>
      <c r="M439" s="8"/>
      <c r="N439" s="8"/>
      <c r="O439" s="8"/>
      <c r="P439" s="8"/>
      <c r="Q439" s="8"/>
      <c r="R439" s="8"/>
      <c r="S439" s="9"/>
      <c r="T439" s="84"/>
      <c r="U439" s="128"/>
      <c r="W439" s="24"/>
      <c r="X439" s="24"/>
      <c r="Y439" s="24"/>
      <c r="Z439" s="5"/>
      <c r="AA439" s="5"/>
      <c r="AB439" s="5"/>
      <c r="AC439" s="5"/>
    </row>
    <row r="440" spans="1:29" s="7" customFormat="1" ht="12.75">
      <c r="A440" s="25"/>
      <c r="B440" s="81"/>
      <c r="C440" s="26"/>
      <c r="E440" s="94"/>
      <c r="F440" s="94"/>
      <c r="G440" s="55"/>
      <c r="H440" s="55"/>
      <c r="L440" s="8"/>
      <c r="M440" s="8"/>
      <c r="N440" s="8"/>
      <c r="O440" s="8"/>
      <c r="P440" s="8"/>
      <c r="Q440" s="8"/>
      <c r="R440" s="8"/>
      <c r="S440" s="9"/>
      <c r="T440" s="84"/>
      <c r="U440" s="128"/>
      <c r="W440" s="24"/>
      <c r="X440" s="24"/>
      <c r="Y440" s="24"/>
      <c r="Z440" s="5"/>
      <c r="AA440" s="5"/>
      <c r="AB440" s="5"/>
      <c r="AC440" s="5"/>
    </row>
    <row r="441" spans="1:29" s="7" customFormat="1" ht="12.75">
      <c r="A441" s="25"/>
      <c r="B441" s="81"/>
      <c r="C441" s="26"/>
      <c r="E441" s="94"/>
      <c r="F441" s="94"/>
      <c r="G441" s="55"/>
      <c r="H441" s="55"/>
      <c r="L441" s="8"/>
      <c r="M441" s="8"/>
      <c r="N441" s="8"/>
      <c r="O441" s="8"/>
      <c r="P441" s="8"/>
      <c r="Q441" s="8"/>
      <c r="R441" s="8"/>
      <c r="S441" s="9"/>
      <c r="T441" s="84"/>
      <c r="U441" s="128"/>
      <c r="W441" s="24"/>
      <c r="X441" s="24"/>
      <c r="Y441" s="24"/>
      <c r="Z441" s="5"/>
      <c r="AA441" s="5"/>
      <c r="AB441" s="5"/>
      <c r="AC441" s="5"/>
    </row>
    <row r="442" spans="1:29" s="7" customFormat="1" ht="12.75">
      <c r="A442" s="25"/>
      <c r="B442" s="81"/>
      <c r="C442" s="26"/>
      <c r="E442" s="94"/>
      <c r="F442" s="94"/>
      <c r="G442" s="55"/>
      <c r="H442" s="55"/>
      <c r="L442" s="8"/>
      <c r="M442" s="8"/>
      <c r="N442" s="8"/>
      <c r="O442" s="8"/>
      <c r="P442" s="8"/>
      <c r="Q442" s="8"/>
      <c r="R442" s="8"/>
      <c r="S442" s="9"/>
      <c r="T442" s="84"/>
      <c r="U442" s="128"/>
      <c r="W442" s="24"/>
      <c r="X442" s="24"/>
      <c r="Y442" s="24"/>
      <c r="Z442" s="5"/>
      <c r="AA442" s="5"/>
      <c r="AB442" s="5"/>
      <c r="AC442" s="5"/>
    </row>
    <row r="443" spans="1:29" s="7" customFormat="1" ht="12.75">
      <c r="A443" s="25"/>
      <c r="B443" s="81"/>
      <c r="C443" s="26"/>
      <c r="E443" s="94"/>
      <c r="F443" s="94"/>
      <c r="G443" s="55"/>
      <c r="H443" s="55"/>
      <c r="L443" s="8"/>
      <c r="M443" s="8"/>
      <c r="N443" s="8"/>
      <c r="O443" s="8"/>
      <c r="P443" s="8"/>
      <c r="Q443" s="8"/>
      <c r="R443" s="8"/>
      <c r="S443" s="9"/>
      <c r="T443" s="84"/>
      <c r="U443" s="128"/>
      <c r="W443" s="24"/>
      <c r="X443" s="24"/>
      <c r="Y443" s="24"/>
      <c r="Z443" s="5"/>
      <c r="AA443" s="5"/>
      <c r="AB443" s="5"/>
      <c r="AC443" s="5"/>
    </row>
    <row r="444" spans="1:29" s="7" customFormat="1" ht="12.75">
      <c r="A444" s="25"/>
      <c r="B444" s="81"/>
      <c r="C444" s="26"/>
      <c r="E444" s="94"/>
      <c r="F444" s="94"/>
      <c r="G444" s="55"/>
      <c r="H444" s="55"/>
      <c r="L444" s="8"/>
      <c r="M444" s="8"/>
      <c r="N444" s="8"/>
      <c r="O444" s="8"/>
      <c r="P444" s="8"/>
      <c r="Q444" s="8"/>
      <c r="R444" s="8"/>
      <c r="S444" s="9"/>
      <c r="T444" s="84"/>
      <c r="U444" s="128"/>
      <c r="W444" s="24"/>
      <c r="X444" s="24"/>
      <c r="Y444" s="24"/>
      <c r="Z444" s="5"/>
      <c r="AA444" s="5"/>
      <c r="AB444" s="5"/>
      <c r="AC444" s="5"/>
    </row>
    <row r="445" spans="1:29" s="7" customFormat="1" ht="12.75">
      <c r="A445" s="25"/>
      <c r="B445" s="81"/>
      <c r="C445" s="26"/>
      <c r="E445" s="94"/>
      <c r="F445" s="94"/>
      <c r="G445" s="55"/>
      <c r="H445" s="55"/>
      <c r="L445" s="8"/>
      <c r="M445" s="8"/>
      <c r="N445" s="8"/>
      <c r="O445" s="8"/>
      <c r="P445" s="8"/>
      <c r="Q445" s="8"/>
      <c r="R445" s="8"/>
      <c r="S445" s="9"/>
      <c r="T445" s="84"/>
      <c r="U445" s="128"/>
      <c r="W445" s="24"/>
      <c r="X445" s="24"/>
      <c r="Y445" s="24"/>
      <c r="Z445" s="5"/>
      <c r="AA445" s="5"/>
      <c r="AB445" s="5"/>
      <c r="AC445" s="5"/>
    </row>
    <row r="446" spans="1:29" s="7" customFormat="1" ht="12.75">
      <c r="A446" s="25"/>
      <c r="B446" s="81"/>
      <c r="C446" s="26"/>
      <c r="E446" s="94"/>
      <c r="F446" s="94"/>
      <c r="G446" s="55"/>
      <c r="H446" s="55"/>
      <c r="L446" s="8"/>
      <c r="M446" s="8"/>
      <c r="N446" s="8"/>
      <c r="O446" s="8"/>
      <c r="P446" s="8"/>
      <c r="Q446" s="8"/>
      <c r="R446" s="8"/>
      <c r="S446" s="9"/>
      <c r="T446" s="84"/>
      <c r="U446" s="128"/>
      <c r="W446" s="24"/>
      <c r="X446" s="24"/>
      <c r="Y446" s="24"/>
      <c r="Z446" s="5"/>
      <c r="AA446" s="5"/>
      <c r="AB446" s="5"/>
      <c r="AC446" s="5"/>
    </row>
    <row r="447" spans="1:29" s="7" customFormat="1" ht="12.75">
      <c r="A447" s="25"/>
      <c r="B447" s="81"/>
      <c r="C447" s="26"/>
      <c r="E447" s="94"/>
      <c r="F447" s="94"/>
      <c r="G447" s="55"/>
      <c r="H447" s="55"/>
      <c r="L447" s="8"/>
      <c r="M447" s="8"/>
      <c r="N447" s="8"/>
      <c r="O447" s="8"/>
      <c r="P447" s="8"/>
      <c r="Q447" s="8"/>
      <c r="R447" s="8"/>
      <c r="S447" s="9"/>
      <c r="T447" s="84"/>
      <c r="U447" s="128"/>
      <c r="W447" s="24"/>
      <c r="X447" s="24"/>
      <c r="Y447" s="24"/>
      <c r="Z447" s="5"/>
      <c r="AA447" s="5"/>
      <c r="AB447" s="5"/>
      <c r="AC447" s="5"/>
    </row>
    <row r="448" spans="1:29" s="7" customFormat="1" ht="12.75">
      <c r="A448" s="25"/>
      <c r="B448" s="81"/>
      <c r="C448" s="26"/>
      <c r="E448" s="94"/>
      <c r="F448" s="94"/>
      <c r="G448" s="55"/>
      <c r="H448" s="55"/>
      <c r="L448" s="8"/>
      <c r="M448" s="8"/>
      <c r="N448" s="8"/>
      <c r="O448" s="8"/>
      <c r="P448" s="8"/>
      <c r="Q448" s="8"/>
      <c r="R448" s="8"/>
      <c r="S448" s="9"/>
      <c r="T448" s="84"/>
      <c r="U448" s="128"/>
      <c r="W448" s="24"/>
      <c r="X448" s="24"/>
      <c r="Y448" s="24"/>
      <c r="Z448" s="5"/>
      <c r="AA448" s="5"/>
      <c r="AB448" s="5"/>
      <c r="AC448" s="5"/>
    </row>
    <row r="449" spans="1:29" s="7" customFormat="1" ht="12.75">
      <c r="A449" s="25"/>
      <c r="B449" s="81"/>
      <c r="C449" s="26"/>
      <c r="E449" s="94"/>
      <c r="F449" s="94"/>
      <c r="G449" s="55"/>
      <c r="H449" s="55"/>
      <c r="L449" s="8"/>
      <c r="M449" s="8"/>
      <c r="N449" s="8"/>
      <c r="O449" s="8"/>
      <c r="P449" s="8"/>
      <c r="Q449" s="8"/>
      <c r="R449" s="8"/>
      <c r="S449" s="9"/>
      <c r="T449" s="84"/>
      <c r="U449" s="128"/>
      <c r="W449" s="24"/>
      <c r="X449" s="24"/>
      <c r="Y449" s="24"/>
      <c r="Z449" s="5"/>
      <c r="AA449" s="5"/>
      <c r="AB449" s="5"/>
      <c r="AC449" s="5"/>
    </row>
    <row r="450" spans="1:29" s="7" customFormat="1" ht="12.75">
      <c r="A450" s="25"/>
      <c r="B450" s="81"/>
      <c r="C450" s="26"/>
      <c r="E450" s="94"/>
      <c r="F450" s="94"/>
      <c r="G450" s="55"/>
      <c r="H450" s="55"/>
      <c r="L450" s="8"/>
      <c r="M450" s="8"/>
      <c r="N450" s="8"/>
      <c r="O450" s="8"/>
      <c r="P450" s="8"/>
      <c r="Q450" s="8"/>
      <c r="R450" s="8"/>
      <c r="S450" s="9"/>
      <c r="T450" s="84"/>
      <c r="U450" s="128"/>
      <c r="W450" s="24"/>
      <c r="X450" s="24"/>
      <c r="Y450" s="24"/>
      <c r="Z450" s="5"/>
      <c r="AA450" s="5"/>
      <c r="AB450" s="5"/>
      <c r="AC450" s="5"/>
    </row>
    <row r="451" spans="1:29" s="7" customFormat="1" ht="12.75">
      <c r="A451" s="25"/>
      <c r="B451" s="81"/>
      <c r="C451" s="26"/>
      <c r="E451" s="94"/>
      <c r="F451" s="94"/>
      <c r="G451" s="55"/>
      <c r="H451" s="55"/>
      <c r="L451" s="8"/>
      <c r="M451" s="8"/>
      <c r="N451" s="8"/>
      <c r="O451" s="8"/>
      <c r="P451" s="8"/>
      <c r="Q451" s="8"/>
      <c r="R451" s="8"/>
      <c r="S451" s="9"/>
      <c r="T451" s="84"/>
      <c r="U451" s="128"/>
      <c r="W451" s="24"/>
      <c r="X451" s="24"/>
      <c r="Y451" s="24"/>
      <c r="Z451" s="5"/>
      <c r="AA451" s="5"/>
      <c r="AB451" s="5"/>
      <c r="AC451" s="5"/>
    </row>
    <row r="452" spans="1:29" s="7" customFormat="1" ht="12.75">
      <c r="A452" s="25"/>
      <c r="B452" s="81"/>
      <c r="C452" s="26"/>
      <c r="E452" s="94"/>
      <c r="F452" s="94"/>
      <c r="G452" s="55"/>
      <c r="H452" s="55"/>
      <c r="L452" s="8"/>
      <c r="M452" s="8"/>
      <c r="N452" s="8"/>
      <c r="O452" s="8"/>
      <c r="P452" s="8"/>
      <c r="Q452" s="8"/>
      <c r="R452" s="8"/>
      <c r="S452" s="9"/>
      <c r="T452" s="84"/>
      <c r="U452" s="128"/>
      <c r="W452" s="24"/>
      <c r="X452" s="24"/>
      <c r="Y452" s="24"/>
      <c r="Z452" s="5"/>
      <c r="AA452" s="5"/>
      <c r="AB452" s="5"/>
      <c r="AC452" s="5"/>
    </row>
    <row r="453" spans="1:29" s="7" customFormat="1" ht="12.75">
      <c r="A453" s="25"/>
      <c r="B453" s="81"/>
      <c r="C453" s="26"/>
      <c r="E453" s="94"/>
      <c r="F453" s="94"/>
      <c r="G453" s="55"/>
      <c r="H453" s="55"/>
      <c r="L453" s="8"/>
      <c r="M453" s="8"/>
      <c r="N453" s="8"/>
      <c r="O453" s="8"/>
      <c r="P453" s="8"/>
      <c r="Q453" s="8"/>
      <c r="R453" s="8"/>
      <c r="S453" s="9"/>
      <c r="T453" s="84"/>
      <c r="U453" s="128"/>
      <c r="W453" s="24"/>
      <c r="X453" s="24"/>
      <c r="Y453" s="24"/>
      <c r="Z453" s="5"/>
      <c r="AA453" s="5"/>
      <c r="AB453" s="5"/>
      <c r="AC453" s="5"/>
    </row>
    <row r="454" spans="1:29" s="7" customFormat="1" ht="12.75">
      <c r="A454" s="25"/>
      <c r="B454" s="81"/>
      <c r="C454" s="26"/>
      <c r="E454" s="94"/>
      <c r="F454" s="94"/>
      <c r="G454" s="55"/>
      <c r="H454" s="55"/>
      <c r="L454" s="8"/>
      <c r="M454" s="8"/>
      <c r="N454" s="8"/>
      <c r="O454" s="8"/>
      <c r="P454" s="8"/>
      <c r="Q454" s="8"/>
      <c r="R454" s="8"/>
      <c r="S454" s="9"/>
      <c r="T454" s="84"/>
      <c r="U454" s="128"/>
      <c r="W454" s="24"/>
      <c r="X454" s="24"/>
      <c r="Y454" s="24"/>
      <c r="Z454" s="5"/>
      <c r="AA454" s="5"/>
      <c r="AB454" s="5"/>
      <c r="AC454" s="5"/>
    </row>
    <row r="455" spans="1:29" s="7" customFormat="1" ht="12.75">
      <c r="A455" s="25"/>
      <c r="B455" s="81"/>
      <c r="C455" s="26"/>
      <c r="E455" s="94"/>
      <c r="F455" s="94"/>
      <c r="G455" s="55"/>
      <c r="H455" s="55"/>
      <c r="L455" s="8"/>
      <c r="M455" s="8"/>
      <c r="N455" s="8"/>
      <c r="O455" s="8"/>
      <c r="P455" s="8"/>
      <c r="Q455" s="8"/>
      <c r="R455" s="8"/>
      <c r="S455" s="9"/>
      <c r="T455" s="84"/>
      <c r="U455" s="128"/>
      <c r="W455" s="24"/>
      <c r="X455" s="24"/>
      <c r="Y455" s="24"/>
      <c r="Z455" s="5"/>
      <c r="AA455" s="5"/>
      <c r="AB455" s="5"/>
      <c r="AC455" s="5"/>
    </row>
    <row r="456" spans="1:29" s="7" customFormat="1" ht="12.75">
      <c r="A456" s="25"/>
      <c r="B456" s="81"/>
      <c r="C456" s="26"/>
      <c r="E456" s="94"/>
      <c r="F456" s="94"/>
      <c r="G456" s="55"/>
      <c r="H456" s="55"/>
      <c r="L456" s="8"/>
      <c r="M456" s="8"/>
      <c r="N456" s="8"/>
      <c r="O456" s="8"/>
      <c r="P456" s="8"/>
      <c r="Q456" s="8"/>
      <c r="R456" s="8"/>
      <c r="S456" s="9"/>
      <c r="T456" s="84"/>
      <c r="U456" s="128"/>
      <c r="W456" s="24"/>
      <c r="X456" s="24"/>
      <c r="Y456" s="24"/>
      <c r="Z456" s="5"/>
      <c r="AA456" s="5"/>
      <c r="AB456" s="5"/>
      <c r="AC456" s="5"/>
    </row>
    <row r="457" spans="1:29" s="7" customFormat="1" ht="12.75">
      <c r="A457" s="25"/>
      <c r="B457" s="81"/>
      <c r="C457" s="26"/>
      <c r="E457" s="94"/>
      <c r="F457" s="94"/>
      <c r="G457" s="55"/>
      <c r="H457" s="55"/>
      <c r="L457" s="8"/>
      <c r="M457" s="8"/>
      <c r="N457" s="8"/>
      <c r="O457" s="8"/>
      <c r="P457" s="8"/>
      <c r="Q457" s="8"/>
      <c r="R457" s="8"/>
      <c r="S457" s="9"/>
      <c r="T457" s="84"/>
      <c r="U457" s="128"/>
      <c r="W457" s="24"/>
      <c r="X457" s="24"/>
      <c r="Y457" s="24"/>
      <c r="Z457" s="5"/>
      <c r="AA457" s="5"/>
      <c r="AB457" s="5"/>
      <c r="AC457" s="5"/>
    </row>
    <row r="458" spans="1:29" s="7" customFormat="1" ht="12.75">
      <c r="A458" s="25"/>
      <c r="B458" s="81"/>
      <c r="C458" s="26"/>
      <c r="E458" s="94"/>
      <c r="F458" s="94"/>
      <c r="G458" s="55"/>
      <c r="H458" s="55"/>
      <c r="L458" s="8"/>
      <c r="M458" s="8"/>
      <c r="N458" s="8"/>
      <c r="O458" s="8"/>
      <c r="P458" s="8"/>
      <c r="Q458" s="8"/>
      <c r="R458" s="8"/>
      <c r="S458" s="9"/>
      <c r="T458" s="84"/>
      <c r="U458" s="128"/>
      <c r="W458" s="24"/>
      <c r="X458" s="24"/>
      <c r="Y458" s="24"/>
      <c r="Z458" s="5"/>
      <c r="AA458" s="5"/>
      <c r="AB458" s="5"/>
      <c r="AC458" s="5"/>
    </row>
    <row r="459" spans="1:29" s="7" customFormat="1" ht="12.75">
      <c r="A459" s="25"/>
      <c r="B459" s="81"/>
      <c r="C459" s="26"/>
      <c r="E459" s="94"/>
      <c r="F459" s="94"/>
      <c r="G459" s="55"/>
      <c r="H459" s="55"/>
      <c r="L459" s="8"/>
      <c r="M459" s="8"/>
      <c r="N459" s="8"/>
      <c r="O459" s="8"/>
      <c r="P459" s="8"/>
      <c r="Q459" s="8"/>
      <c r="R459" s="8"/>
      <c r="S459" s="9"/>
      <c r="T459" s="84"/>
      <c r="U459" s="128"/>
      <c r="W459" s="24"/>
      <c r="X459" s="24"/>
      <c r="Y459" s="24"/>
      <c r="Z459" s="5"/>
      <c r="AA459" s="5"/>
      <c r="AB459" s="5"/>
      <c r="AC459" s="5"/>
    </row>
    <row r="460" spans="1:29" s="7" customFormat="1" ht="12.75">
      <c r="A460" s="25"/>
      <c r="B460" s="81"/>
      <c r="C460" s="26"/>
      <c r="E460" s="94"/>
      <c r="F460" s="94"/>
      <c r="G460" s="55"/>
      <c r="H460" s="55"/>
      <c r="L460" s="8"/>
      <c r="M460" s="8"/>
      <c r="N460" s="8"/>
      <c r="O460" s="8"/>
      <c r="P460" s="8"/>
      <c r="Q460" s="8"/>
      <c r="R460" s="8"/>
      <c r="S460" s="9"/>
      <c r="T460" s="84"/>
      <c r="U460" s="128"/>
      <c r="W460" s="24"/>
      <c r="X460" s="24"/>
      <c r="Y460" s="24"/>
      <c r="Z460" s="5"/>
      <c r="AA460" s="5"/>
      <c r="AB460" s="5"/>
      <c r="AC460" s="5"/>
    </row>
    <row r="461" spans="1:29" s="7" customFormat="1" ht="12.75">
      <c r="A461" s="25"/>
      <c r="B461" s="81"/>
      <c r="C461" s="26"/>
      <c r="E461" s="94"/>
      <c r="F461" s="94"/>
      <c r="G461" s="55"/>
      <c r="H461" s="55"/>
      <c r="L461" s="8"/>
      <c r="M461" s="8"/>
      <c r="N461" s="8"/>
      <c r="O461" s="8"/>
      <c r="P461" s="8"/>
      <c r="Q461" s="8"/>
      <c r="R461" s="8"/>
      <c r="S461" s="9"/>
      <c r="T461" s="84"/>
      <c r="U461" s="128"/>
      <c r="W461" s="24"/>
      <c r="X461" s="24"/>
      <c r="Y461" s="24"/>
      <c r="Z461" s="5"/>
      <c r="AA461" s="5"/>
      <c r="AB461" s="5"/>
      <c r="AC461" s="5"/>
    </row>
    <row r="462" spans="1:30" s="7" customFormat="1" ht="12.75">
      <c r="A462" s="25"/>
      <c r="B462" s="81"/>
      <c r="C462" s="26"/>
      <c r="E462" s="94"/>
      <c r="F462" s="94"/>
      <c r="G462" s="55"/>
      <c r="H462" s="55"/>
      <c r="L462" s="8"/>
      <c r="M462" s="8"/>
      <c r="N462" s="8"/>
      <c r="O462" s="8"/>
      <c r="P462" s="8"/>
      <c r="Q462" s="8"/>
      <c r="R462" s="8"/>
      <c r="S462" s="9"/>
      <c r="T462" s="84"/>
      <c r="U462" s="128"/>
      <c r="W462" s="24"/>
      <c r="X462" s="24"/>
      <c r="Y462" s="24"/>
      <c r="Z462" s="5"/>
      <c r="AA462" s="5"/>
      <c r="AB462" s="5"/>
      <c r="AC462" s="5"/>
      <c r="AD462" s="3"/>
    </row>
    <row r="463" spans="2:29" ht="12.75">
      <c r="B463" s="82"/>
      <c r="T463" s="85"/>
      <c r="U463" s="129"/>
      <c r="Z463" s="5"/>
      <c r="AA463" s="5"/>
      <c r="AB463" s="5"/>
      <c r="AC463" s="5"/>
    </row>
    <row r="464" spans="2:29" ht="12.75">
      <c r="B464" s="82"/>
      <c r="T464" s="85"/>
      <c r="U464" s="129"/>
      <c r="Z464" s="5"/>
      <c r="AA464" s="5"/>
      <c r="AB464" s="5"/>
      <c r="AC464" s="5"/>
    </row>
    <row r="465" spans="2:29" ht="12.75">
      <c r="B465" s="82"/>
      <c r="T465" s="85"/>
      <c r="U465" s="129"/>
      <c r="Z465" s="5"/>
      <c r="AA465" s="5"/>
      <c r="AB465" s="5"/>
      <c r="AC465" s="5"/>
    </row>
    <row r="466" spans="2:29" ht="12.75">
      <c r="B466" s="82"/>
      <c r="T466" s="85"/>
      <c r="U466" s="129"/>
      <c r="Z466" s="5"/>
      <c r="AA466" s="5"/>
      <c r="AB466" s="5"/>
      <c r="AC466" s="5"/>
    </row>
    <row r="467" spans="2:29" ht="12.75">
      <c r="B467" s="82"/>
      <c r="T467" s="85"/>
      <c r="U467" s="129"/>
      <c r="Z467" s="5"/>
      <c r="AA467" s="5"/>
      <c r="AB467" s="5"/>
      <c r="AC467" s="5"/>
    </row>
    <row r="468" spans="2:29" ht="12.75">
      <c r="B468" s="82"/>
      <c r="T468" s="85"/>
      <c r="U468" s="129"/>
      <c r="Z468" s="5"/>
      <c r="AA468" s="5"/>
      <c r="AB468" s="5"/>
      <c r="AC468" s="5"/>
    </row>
    <row r="469" spans="2:29" ht="12.75">
      <c r="B469" s="82"/>
      <c r="T469" s="85"/>
      <c r="U469" s="129"/>
      <c r="Z469" s="5"/>
      <c r="AA469" s="5"/>
      <c r="AB469" s="5"/>
      <c r="AC469" s="5"/>
    </row>
    <row r="470" spans="2:29" ht="12.75">
      <c r="B470" s="82"/>
      <c r="T470" s="85"/>
      <c r="U470" s="129"/>
      <c r="Z470" s="5"/>
      <c r="AA470" s="5"/>
      <c r="AB470" s="5"/>
      <c r="AC470" s="5"/>
    </row>
    <row r="471" spans="2:29" ht="12.75">
      <c r="B471" s="82"/>
      <c r="T471" s="85"/>
      <c r="U471" s="129"/>
      <c r="Z471" s="5"/>
      <c r="AA471" s="5"/>
      <c r="AB471" s="5"/>
      <c r="AC471" s="5"/>
    </row>
    <row r="472" spans="2:29" ht="12.75">
      <c r="B472" s="82"/>
      <c r="T472" s="85"/>
      <c r="U472" s="129"/>
      <c r="Z472" s="5"/>
      <c r="AA472" s="5"/>
      <c r="AB472" s="5"/>
      <c r="AC472" s="5"/>
    </row>
    <row r="473" spans="2:29" ht="12.75">
      <c r="B473" s="82"/>
      <c r="T473" s="85"/>
      <c r="U473" s="129"/>
      <c r="Z473" s="5"/>
      <c r="AA473" s="5"/>
      <c r="AB473" s="5"/>
      <c r="AC473" s="5"/>
    </row>
    <row r="474" spans="2:29" ht="12.75">
      <c r="B474" s="82"/>
      <c r="T474" s="85"/>
      <c r="U474" s="129"/>
      <c r="Z474" s="5"/>
      <c r="AA474" s="5"/>
      <c r="AB474" s="5"/>
      <c r="AC474" s="5"/>
    </row>
    <row r="475" spans="2:29" ht="12.75">
      <c r="B475" s="82"/>
      <c r="T475" s="85"/>
      <c r="U475" s="129"/>
      <c r="Z475" s="5"/>
      <c r="AA475" s="5"/>
      <c r="AB475" s="5"/>
      <c r="AC475" s="5"/>
    </row>
    <row r="476" spans="2:29" ht="12.75">
      <c r="B476" s="82"/>
      <c r="T476" s="85"/>
      <c r="U476" s="129"/>
      <c r="Z476" s="5"/>
      <c r="AA476" s="5"/>
      <c r="AB476" s="5"/>
      <c r="AC476" s="5"/>
    </row>
    <row r="477" spans="2:29" ht="12.75">
      <c r="B477" s="82"/>
      <c r="T477" s="85"/>
      <c r="U477" s="129"/>
      <c r="Z477" s="5"/>
      <c r="AA477" s="5"/>
      <c r="AB477" s="5"/>
      <c r="AC477" s="5"/>
    </row>
    <row r="478" spans="2:29" ht="12.75">
      <c r="B478" s="82"/>
      <c r="T478" s="85"/>
      <c r="U478" s="129"/>
      <c r="Z478" s="5"/>
      <c r="AA478" s="5"/>
      <c r="AB478" s="5"/>
      <c r="AC478" s="5"/>
    </row>
    <row r="479" spans="2:29" ht="12.75">
      <c r="B479" s="82"/>
      <c r="T479" s="85"/>
      <c r="U479" s="129"/>
      <c r="Z479" s="5"/>
      <c r="AA479" s="5"/>
      <c r="AB479" s="5"/>
      <c r="AC479" s="5"/>
    </row>
    <row r="480" spans="2:29" ht="12.75">
      <c r="B480" s="82"/>
      <c r="T480" s="85"/>
      <c r="U480" s="129"/>
      <c r="Z480" s="5"/>
      <c r="AA480" s="5"/>
      <c r="AB480" s="5"/>
      <c r="AC480" s="5"/>
    </row>
    <row r="481" spans="2:29" ht="12.75">
      <c r="B481" s="82"/>
      <c r="T481" s="85"/>
      <c r="U481" s="129"/>
      <c r="Z481" s="5"/>
      <c r="AA481" s="5"/>
      <c r="AB481" s="5"/>
      <c r="AC481" s="5"/>
    </row>
    <row r="482" spans="2:29" ht="12.75">
      <c r="B482" s="82"/>
      <c r="T482" s="85"/>
      <c r="U482" s="129"/>
      <c r="Z482" s="5"/>
      <c r="AA482" s="5"/>
      <c r="AB482" s="5"/>
      <c r="AC482" s="5"/>
    </row>
    <row r="483" spans="2:29" ht="12.75">
      <c r="B483" s="82"/>
      <c r="T483" s="85"/>
      <c r="U483" s="129"/>
      <c r="Z483" s="5"/>
      <c r="AA483" s="5"/>
      <c r="AB483" s="5"/>
      <c r="AC483" s="5"/>
    </row>
    <row r="484" spans="2:29" ht="12.75">
      <c r="B484" s="82"/>
      <c r="T484" s="85"/>
      <c r="U484" s="129"/>
      <c r="Z484" s="5"/>
      <c r="AA484" s="5"/>
      <c r="AB484" s="5"/>
      <c r="AC484" s="5"/>
    </row>
    <row r="485" spans="2:29" ht="12.75">
      <c r="B485" s="82"/>
      <c r="T485" s="85"/>
      <c r="U485" s="129"/>
      <c r="Z485" s="5"/>
      <c r="AA485" s="5"/>
      <c r="AB485" s="5"/>
      <c r="AC485" s="5"/>
    </row>
    <row r="486" spans="2:29" ht="12.75">
      <c r="B486" s="82"/>
      <c r="T486" s="85"/>
      <c r="U486" s="129"/>
      <c r="Z486" s="5"/>
      <c r="AA486" s="5"/>
      <c r="AB486" s="5"/>
      <c r="AC486" s="5"/>
    </row>
    <row r="487" spans="2:29" ht="12.75">
      <c r="B487" s="82"/>
      <c r="T487" s="85"/>
      <c r="U487" s="129"/>
      <c r="Z487" s="5"/>
      <c r="AA487" s="5"/>
      <c r="AB487" s="5"/>
      <c r="AC487" s="5"/>
    </row>
    <row r="488" spans="2:29" ht="12.75">
      <c r="B488" s="82"/>
      <c r="T488" s="85"/>
      <c r="U488" s="129"/>
      <c r="Z488" s="5"/>
      <c r="AA488" s="5"/>
      <c r="AB488" s="5"/>
      <c r="AC488" s="5"/>
    </row>
    <row r="489" spans="2:29" ht="12.75">
      <c r="B489" s="82"/>
      <c r="T489" s="85"/>
      <c r="U489" s="129"/>
      <c r="Z489" s="5"/>
      <c r="AA489" s="5"/>
      <c r="AB489" s="5"/>
      <c r="AC489" s="5"/>
    </row>
    <row r="490" spans="2:29" ht="12.75">
      <c r="B490" s="82"/>
      <c r="T490" s="85"/>
      <c r="U490" s="129"/>
      <c r="Z490" s="5"/>
      <c r="AA490" s="5"/>
      <c r="AB490" s="5"/>
      <c r="AC490" s="5"/>
    </row>
    <row r="491" spans="2:29" ht="12.75">
      <c r="B491" s="82"/>
      <c r="T491" s="85"/>
      <c r="U491" s="129"/>
      <c r="Z491" s="5"/>
      <c r="AA491" s="5"/>
      <c r="AB491" s="5"/>
      <c r="AC491" s="5"/>
    </row>
    <row r="492" spans="2:29" ht="12.75">
      <c r="B492" s="82"/>
      <c r="T492" s="85"/>
      <c r="U492" s="129"/>
      <c r="Z492" s="5"/>
      <c r="AA492" s="5"/>
      <c r="AB492" s="5"/>
      <c r="AC492" s="5"/>
    </row>
    <row r="493" spans="2:29" ht="12.75">
      <c r="B493" s="82"/>
      <c r="T493" s="85"/>
      <c r="U493" s="129"/>
      <c r="Z493" s="5"/>
      <c r="AA493" s="5"/>
      <c r="AB493" s="5"/>
      <c r="AC493" s="5"/>
    </row>
    <row r="494" spans="2:29" ht="12.75">
      <c r="B494" s="82"/>
      <c r="T494" s="85"/>
      <c r="U494" s="129"/>
      <c r="Z494" s="5"/>
      <c r="AA494" s="5"/>
      <c r="AB494" s="5"/>
      <c r="AC494" s="5"/>
    </row>
    <row r="495" spans="2:29" ht="12.75">
      <c r="B495" s="82"/>
      <c r="T495" s="85"/>
      <c r="U495" s="129"/>
      <c r="Z495" s="5"/>
      <c r="AA495" s="5"/>
      <c r="AB495" s="5"/>
      <c r="AC495" s="5"/>
    </row>
    <row r="496" spans="2:29" ht="12.75">
      <c r="B496" s="82"/>
      <c r="T496" s="85"/>
      <c r="U496" s="129"/>
      <c r="Z496" s="5"/>
      <c r="AA496" s="5"/>
      <c r="AB496" s="5"/>
      <c r="AC496" s="5"/>
    </row>
    <row r="497" spans="2:29" ht="12.75">
      <c r="B497" s="82"/>
      <c r="T497" s="85"/>
      <c r="U497" s="129"/>
      <c r="Z497" s="5"/>
      <c r="AA497" s="5"/>
      <c r="AB497" s="5"/>
      <c r="AC497" s="5"/>
    </row>
    <row r="498" spans="2:29" ht="12.75">
      <c r="B498" s="82"/>
      <c r="T498" s="85"/>
      <c r="U498" s="129"/>
      <c r="Z498" s="5"/>
      <c r="AA498" s="5"/>
      <c r="AB498" s="5"/>
      <c r="AC498" s="5"/>
    </row>
    <row r="499" spans="2:29" ht="12.75">
      <c r="B499" s="82"/>
      <c r="T499" s="85"/>
      <c r="U499" s="129"/>
      <c r="Z499" s="5"/>
      <c r="AA499" s="5"/>
      <c r="AB499" s="5"/>
      <c r="AC499" s="5"/>
    </row>
    <row r="500" spans="2:29" ht="12.75">
      <c r="B500" s="82"/>
      <c r="T500" s="85"/>
      <c r="U500" s="129"/>
      <c r="Z500" s="5"/>
      <c r="AA500" s="5"/>
      <c r="AB500" s="5"/>
      <c r="AC500" s="5"/>
    </row>
    <row r="501" spans="2:29" ht="12.75">
      <c r="B501" s="82"/>
      <c r="T501" s="85"/>
      <c r="U501" s="129"/>
      <c r="Z501" s="5"/>
      <c r="AA501" s="5"/>
      <c r="AB501" s="5"/>
      <c r="AC501" s="5"/>
    </row>
    <row r="502" spans="2:29" ht="12.75">
      <c r="B502" s="82"/>
      <c r="T502" s="85"/>
      <c r="U502" s="129"/>
      <c r="Z502" s="5"/>
      <c r="AA502" s="5"/>
      <c r="AB502" s="5"/>
      <c r="AC502" s="5"/>
    </row>
    <row r="503" spans="2:29" ht="12.75">
      <c r="B503" s="82"/>
      <c r="T503" s="85"/>
      <c r="U503" s="129"/>
      <c r="Z503" s="5"/>
      <c r="AA503" s="5"/>
      <c r="AB503" s="5"/>
      <c r="AC503" s="5"/>
    </row>
    <row r="504" spans="2:29" ht="12.75">
      <c r="B504" s="82"/>
      <c r="T504" s="85"/>
      <c r="U504" s="129"/>
      <c r="Z504" s="5"/>
      <c r="AA504" s="5"/>
      <c r="AB504" s="5"/>
      <c r="AC504" s="5"/>
    </row>
    <row r="505" spans="2:29" ht="12.75">
      <c r="B505" s="82"/>
      <c r="T505" s="85"/>
      <c r="U505" s="129"/>
      <c r="Z505" s="5"/>
      <c r="AA505" s="5"/>
      <c r="AB505" s="5"/>
      <c r="AC505" s="5"/>
    </row>
    <row r="506" spans="2:29" ht="12.75">
      <c r="B506" s="82"/>
      <c r="T506" s="85"/>
      <c r="U506" s="129"/>
      <c r="Z506" s="5"/>
      <c r="AA506" s="5"/>
      <c r="AB506" s="5"/>
      <c r="AC506" s="5"/>
    </row>
    <row r="507" spans="2:29" ht="12.75">
      <c r="B507" s="82"/>
      <c r="T507" s="85"/>
      <c r="U507" s="129"/>
      <c r="Z507" s="5"/>
      <c r="AA507" s="5"/>
      <c r="AB507" s="5"/>
      <c r="AC507" s="5"/>
    </row>
    <row r="508" spans="2:29" ht="12.75">
      <c r="B508" s="82"/>
      <c r="T508" s="85"/>
      <c r="U508" s="129"/>
      <c r="Z508" s="5"/>
      <c r="AA508" s="5"/>
      <c r="AB508" s="5"/>
      <c r="AC508" s="5"/>
    </row>
    <row r="509" spans="2:29" ht="12.75">
      <c r="B509" s="82"/>
      <c r="T509" s="85"/>
      <c r="U509" s="129"/>
      <c r="Z509" s="5"/>
      <c r="AA509" s="5"/>
      <c r="AB509" s="5"/>
      <c r="AC509" s="5"/>
    </row>
    <row r="510" spans="2:29" ht="12.75">
      <c r="B510" s="82"/>
      <c r="T510" s="85"/>
      <c r="U510" s="129"/>
      <c r="Z510" s="5"/>
      <c r="AA510" s="5"/>
      <c r="AB510" s="5"/>
      <c r="AC510" s="5"/>
    </row>
    <row r="511" spans="2:29" ht="12.75">
      <c r="B511" s="82"/>
      <c r="T511" s="85"/>
      <c r="U511" s="129"/>
      <c r="Z511" s="5"/>
      <c r="AA511" s="5"/>
      <c r="AB511" s="5"/>
      <c r="AC511" s="5"/>
    </row>
    <row r="512" spans="2:29" ht="12.75">
      <c r="B512" s="82"/>
      <c r="T512" s="85"/>
      <c r="U512" s="129"/>
      <c r="Z512" s="5"/>
      <c r="AA512" s="5"/>
      <c r="AB512" s="5"/>
      <c r="AC512" s="5"/>
    </row>
    <row r="513" spans="2:29" ht="12.75">
      <c r="B513" s="82"/>
      <c r="T513" s="85"/>
      <c r="U513" s="129"/>
      <c r="Z513" s="5"/>
      <c r="AA513" s="5"/>
      <c r="AB513" s="5"/>
      <c r="AC513" s="5"/>
    </row>
    <row r="514" spans="2:29" ht="12.75">
      <c r="B514" s="82"/>
      <c r="T514" s="85"/>
      <c r="U514" s="129"/>
      <c r="Z514" s="5"/>
      <c r="AA514" s="5"/>
      <c r="AB514" s="5"/>
      <c r="AC514" s="5"/>
    </row>
    <row r="515" spans="2:29" ht="12.75">
      <c r="B515" s="82"/>
      <c r="T515" s="85"/>
      <c r="U515" s="129"/>
      <c r="Z515" s="5"/>
      <c r="AA515" s="5"/>
      <c r="AB515" s="5"/>
      <c r="AC515" s="5"/>
    </row>
    <row r="516" spans="2:29" ht="12.75">
      <c r="B516" s="82"/>
      <c r="T516" s="85"/>
      <c r="U516" s="129"/>
      <c r="Z516" s="5"/>
      <c r="AA516" s="5"/>
      <c r="AB516" s="5"/>
      <c r="AC516" s="5"/>
    </row>
    <row r="517" spans="2:29" ht="12.75">
      <c r="B517" s="82"/>
      <c r="T517" s="85"/>
      <c r="U517" s="129"/>
      <c r="Z517" s="5"/>
      <c r="AA517" s="5"/>
      <c r="AB517" s="5"/>
      <c r="AC517" s="5"/>
    </row>
    <row r="518" spans="2:29" ht="12.75">
      <c r="B518" s="82"/>
      <c r="T518" s="85"/>
      <c r="U518" s="129"/>
      <c r="Z518" s="5"/>
      <c r="AA518" s="5"/>
      <c r="AB518" s="5"/>
      <c r="AC518" s="5"/>
    </row>
    <row r="519" spans="2:29" ht="12.75">
      <c r="B519" s="82"/>
      <c r="T519" s="85"/>
      <c r="U519" s="129"/>
      <c r="Z519" s="5"/>
      <c r="AA519" s="5"/>
      <c r="AB519" s="5"/>
      <c r="AC519" s="5"/>
    </row>
    <row r="520" spans="2:29" ht="12.75">
      <c r="B520" s="82"/>
      <c r="T520" s="85"/>
      <c r="U520" s="129"/>
      <c r="Z520" s="5"/>
      <c r="AA520" s="5"/>
      <c r="AB520" s="5"/>
      <c r="AC520" s="5"/>
    </row>
    <row r="521" spans="2:29" ht="12.75">
      <c r="B521" s="82"/>
      <c r="T521" s="85"/>
      <c r="U521" s="129"/>
      <c r="Z521" s="5"/>
      <c r="AA521" s="5"/>
      <c r="AB521" s="5"/>
      <c r="AC521" s="5"/>
    </row>
    <row r="522" spans="2:29" ht="12.75">
      <c r="B522" s="82"/>
      <c r="T522" s="85"/>
      <c r="U522" s="129"/>
      <c r="Z522" s="5"/>
      <c r="AA522" s="5"/>
      <c r="AB522" s="5"/>
      <c r="AC522" s="5"/>
    </row>
    <row r="523" spans="2:29" ht="12.75">
      <c r="B523" s="82"/>
      <c r="T523" s="85"/>
      <c r="U523" s="129"/>
      <c r="Z523" s="5"/>
      <c r="AA523" s="5"/>
      <c r="AB523" s="5"/>
      <c r="AC523" s="5"/>
    </row>
    <row r="524" spans="2:29" ht="12.75">
      <c r="B524" s="82"/>
      <c r="T524" s="85"/>
      <c r="U524" s="129"/>
      <c r="Z524" s="5"/>
      <c r="AA524" s="5"/>
      <c r="AB524" s="5"/>
      <c r="AC524" s="5"/>
    </row>
    <row r="525" spans="2:29" ht="12.75">
      <c r="B525" s="82"/>
      <c r="T525" s="85"/>
      <c r="U525" s="129"/>
      <c r="Z525" s="5"/>
      <c r="AA525" s="5"/>
      <c r="AB525" s="5"/>
      <c r="AC525" s="5"/>
    </row>
    <row r="526" spans="2:29" ht="12.75">
      <c r="B526" s="82"/>
      <c r="T526" s="85"/>
      <c r="U526" s="129"/>
      <c r="Z526" s="5"/>
      <c r="AA526" s="5"/>
      <c r="AB526" s="5"/>
      <c r="AC526" s="5"/>
    </row>
    <row r="527" spans="2:29" ht="12.75">
      <c r="B527" s="82"/>
      <c r="T527" s="85"/>
      <c r="U527" s="129"/>
      <c r="Z527" s="5"/>
      <c r="AA527" s="5"/>
      <c r="AB527" s="5"/>
      <c r="AC527" s="5"/>
    </row>
    <row r="528" spans="2:29" ht="12.75">
      <c r="B528" s="82"/>
      <c r="T528" s="85"/>
      <c r="U528" s="129"/>
      <c r="Z528" s="5"/>
      <c r="AA528" s="5"/>
      <c r="AB528" s="5"/>
      <c r="AC528" s="5"/>
    </row>
    <row r="529" spans="2:29" ht="12.75">
      <c r="B529" s="82"/>
      <c r="T529" s="85"/>
      <c r="U529" s="129"/>
      <c r="Z529" s="5"/>
      <c r="AA529" s="5"/>
      <c r="AB529" s="5"/>
      <c r="AC529" s="5"/>
    </row>
    <row r="530" spans="2:29" ht="12.75">
      <c r="B530" s="82"/>
      <c r="T530" s="85"/>
      <c r="U530" s="129"/>
      <c r="Z530" s="5"/>
      <c r="AA530" s="5"/>
      <c r="AB530" s="5"/>
      <c r="AC530" s="5"/>
    </row>
    <row r="531" spans="2:29" ht="12.75">
      <c r="B531" s="82"/>
      <c r="T531" s="85"/>
      <c r="U531" s="129"/>
      <c r="Z531" s="5"/>
      <c r="AA531" s="5"/>
      <c r="AB531" s="5"/>
      <c r="AC531" s="5"/>
    </row>
    <row r="532" spans="2:29" ht="12.75">
      <c r="B532" s="82"/>
      <c r="T532" s="85"/>
      <c r="U532" s="129"/>
      <c r="Z532" s="5"/>
      <c r="AA532" s="5"/>
      <c r="AB532" s="5"/>
      <c r="AC532" s="5"/>
    </row>
    <row r="533" spans="2:29" ht="12.75">
      <c r="B533" s="82"/>
      <c r="T533" s="85"/>
      <c r="U533" s="129"/>
      <c r="Z533" s="5"/>
      <c r="AA533" s="5"/>
      <c r="AB533" s="5"/>
      <c r="AC533" s="5"/>
    </row>
    <row r="534" spans="2:29" ht="12.75">
      <c r="B534" s="82"/>
      <c r="T534" s="85"/>
      <c r="U534" s="129"/>
      <c r="Z534" s="5"/>
      <c r="AA534" s="5"/>
      <c r="AB534" s="5"/>
      <c r="AC534" s="5"/>
    </row>
    <row r="535" spans="2:29" ht="12.75">
      <c r="B535" s="82"/>
      <c r="T535" s="85"/>
      <c r="U535" s="129"/>
      <c r="Z535" s="5"/>
      <c r="AA535" s="5"/>
      <c r="AB535" s="5"/>
      <c r="AC535" s="5"/>
    </row>
    <row r="536" spans="2:29" ht="12.75">
      <c r="B536" s="82"/>
      <c r="T536" s="85"/>
      <c r="U536" s="129"/>
      <c r="Z536" s="5"/>
      <c r="AA536" s="5"/>
      <c r="AB536" s="5"/>
      <c r="AC536" s="5"/>
    </row>
    <row r="537" spans="2:29" ht="12.75">
      <c r="B537" s="82"/>
      <c r="T537" s="85"/>
      <c r="U537" s="129"/>
      <c r="Z537" s="5"/>
      <c r="AA537" s="5"/>
      <c r="AB537" s="5"/>
      <c r="AC537" s="5"/>
    </row>
    <row r="538" spans="2:29" ht="12.75">
      <c r="B538" s="82"/>
      <c r="T538" s="85"/>
      <c r="U538" s="129"/>
      <c r="Z538" s="5"/>
      <c r="AA538" s="5"/>
      <c r="AB538" s="5"/>
      <c r="AC538" s="5"/>
    </row>
    <row r="539" spans="2:29" ht="12.75">
      <c r="B539" s="82"/>
      <c r="T539" s="85"/>
      <c r="U539" s="129"/>
      <c r="Z539" s="5"/>
      <c r="AA539" s="5"/>
      <c r="AB539" s="5"/>
      <c r="AC539" s="5"/>
    </row>
    <row r="540" spans="2:29" ht="12.75">
      <c r="B540" s="82"/>
      <c r="T540" s="85"/>
      <c r="U540" s="129"/>
      <c r="Z540" s="5"/>
      <c r="AA540" s="5"/>
      <c r="AB540" s="5"/>
      <c r="AC540" s="5"/>
    </row>
    <row r="541" spans="2:29" ht="12.75">
      <c r="B541" s="82"/>
      <c r="T541" s="85"/>
      <c r="U541" s="129"/>
      <c r="Z541" s="5"/>
      <c r="AA541" s="5"/>
      <c r="AB541" s="5"/>
      <c r="AC541" s="5"/>
    </row>
    <row r="542" spans="2:29" ht="12.75">
      <c r="B542" s="82"/>
      <c r="T542" s="85"/>
      <c r="U542" s="129"/>
      <c r="Z542" s="5"/>
      <c r="AA542" s="5"/>
      <c r="AB542" s="5"/>
      <c r="AC542" s="5"/>
    </row>
    <row r="543" spans="2:29" ht="12.75">
      <c r="B543" s="82"/>
      <c r="T543" s="85"/>
      <c r="U543" s="129"/>
      <c r="Z543" s="5"/>
      <c r="AA543" s="5"/>
      <c r="AB543" s="5"/>
      <c r="AC543" s="5"/>
    </row>
    <row r="544" spans="2:29" ht="12.75">
      <c r="B544" s="82"/>
      <c r="T544" s="85"/>
      <c r="U544" s="129"/>
      <c r="Z544" s="5"/>
      <c r="AA544" s="5"/>
      <c r="AB544" s="5"/>
      <c r="AC544" s="5"/>
    </row>
    <row r="545" spans="2:29" ht="12.75">
      <c r="B545" s="82"/>
      <c r="T545" s="85"/>
      <c r="U545" s="129"/>
      <c r="Z545" s="5"/>
      <c r="AA545" s="5"/>
      <c r="AB545" s="5"/>
      <c r="AC545" s="5"/>
    </row>
    <row r="546" spans="2:29" ht="12.75">
      <c r="B546" s="82"/>
      <c r="T546" s="85"/>
      <c r="U546" s="129"/>
      <c r="Z546" s="5"/>
      <c r="AA546" s="5"/>
      <c r="AB546" s="5"/>
      <c r="AC546" s="5"/>
    </row>
    <row r="547" spans="2:29" ht="12.75">
      <c r="B547" s="82"/>
      <c r="T547" s="85"/>
      <c r="U547" s="129"/>
      <c r="Z547" s="5"/>
      <c r="AA547" s="5"/>
      <c r="AB547" s="5"/>
      <c r="AC547" s="5"/>
    </row>
    <row r="548" spans="2:29" ht="12.75">
      <c r="B548" s="82"/>
      <c r="T548" s="85"/>
      <c r="U548" s="129"/>
      <c r="Z548" s="5"/>
      <c r="AA548" s="5"/>
      <c r="AB548" s="5"/>
      <c r="AC548" s="5"/>
    </row>
    <row r="549" spans="2:29" ht="12.75">
      <c r="B549" s="82"/>
      <c r="T549" s="85"/>
      <c r="U549" s="129"/>
      <c r="Z549" s="5"/>
      <c r="AA549" s="5"/>
      <c r="AB549" s="5"/>
      <c r="AC549" s="5"/>
    </row>
    <row r="550" spans="2:29" ht="12.75">
      <c r="B550" s="82"/>
      <c r="T550" s="85"/>
      <c r="U550" s="129"/>
      <c r="Z550" s="5"/>
      <c r="AA550" s="5"/>
      <c r="AB550" s="5"/>
      <c r="AC550" s="5"/>
    </row>
    <row r="551" spans="2:29" ht="12.75">
      <c r="B551" s="82"/>
      <c r="T551" s="85"/>
      <c r="U551" s="129"/>
      <c r="Z551" s="5"/>
      <c r="AA551" s="5"/>
      <c r="AB551" s="5"/>
      <c r="AC551" s="5"/>
    </row>
    <row r="552" spans="2:29" ht="12.75">
      <c r="B552" s="82"/>
      <c r="T552" s="85"/>
      <c r="U552" s="129"/>
      <c r="Z552" s="5"/>
      <c r="AA552" s="5"/>
      <c r="AB552" s="5"/>
      <c r="AC552" s="5"/>
    </row>
    <row r="553" spans="2:29" ht="12.75">
      <c r="B553" s="82"/>
      <c r="T553" s="85"/>
      <c r="U553" s="129"/>
      <c r="Z553" s="5"/>
      <c r="AA553" s="5"/>
      <c r="AB553" s="5"/>
      <c r="AC553" s="5"/>
    </row>
    <row r="554" spans="2:29" ht="12.75">
      <c r="B554" s="82"/>
      <c r="T554" s="85"/>
      <c r="U554" s="129"/>
      <c r="Z554" s="5"/>
      <c r="AA554" s="5"/>
      <c r="AB554" s="5"/>
      <c r="AC554" s="5"/>
    </row>
    <row r="555" spans="2:29" ht="12.75">
      <c r="B555" s="82"/>
      <c r="T555" s="85"/>
      <c r="U555" s="129"/>
      <c r="Z555" s="5"/>
      <c r="AA555" s="5"/>
      <c r="AB555" s="5"/>
      <c r="AC555" s="5"/>
    </row>
    <row r="556" spans="2:29" ht="12.75">
      <c r="B556" s="82"/>
      <c r="T556" s="85"/>
      <c r="U556" s="129"/>
      <c r="Z556" s="5"/>
      <c r="AA556" s="5"/>
      <c r="AB556" s="5"/>
      <c r="AC556" s="5"/>
    </row>
    <row r="557" spans="2:29" ht="12.75">
      <c r="B557" s="82"/>
      <c r="T557" s="85"/>
      <c r="U557" s="129"/>
      <c r="Z557" s="5"/>
      <c r="AA557" s="5"/>
      <c r="AB557" s="5"/>
      <c r="AC557" s="5"/>
    </row>
    <row r="558" spans="2:29" ht="12.75">
      <c r="B558" s="82"/>
      <c r="T558" s="85"/>
      <c r="U558" s="129"/>
      <c r="Z558" s="5"/>
      <c r="AA558" s="5"/>
      <c r="AB558" s="5"/>
      <c r="AC558" s="5"/>
    </row>
    <row r="559" spans="2:29" ht="12.75">
      <c r="B559" s="82"/>
      <c r="T559" s="85"/>
      <c r="U559" s="129"/>
      <c r="Z559" s="5"/>
      <c r="AA559" s="5"/>
      <c r="AB559" s="5"/>
      <c r="AC559" s="5"/>
    </row>
    <row r="560" spans="2:29" ht="12.75">
      <c r="B560" s="82"/>
      <c r="T560" s="85"/>
      <c r="U560" s="129"/>
      <c r="AA560" s="2"/>
      <c r="AB560" s="2"/>
      <c r="AC560" s="2"/>
    </row>
    <row r="561" spans="2:29" ht="12.75">
      <c r="B561" s="82"/>
      <c r="T561" s="85"/>
      <c r="U561" s="129"/>
      <c r="AA561" s="2"/>
      <c r="AB561" s="2"/>
      <c r="AC561" s="2"/>
    </row>
    <row r="562" spans="2:29" ht="12.75">
      <c r="B562" s="82"/>
      <c r="T562" s="85"/>
      <c r="U562" s="129"/>
      <c r="AA562" s="2"/>
      <c r="AB562" s="2"/>
      <c r="AC562" s="2"/>
    </row>
    <row r="563" spans="2:29" ht="12.75">
      <c r="B563" s="82"/>
      <c r="T563" s="85"/>
      <c r="U563" s="129"/>
      <c r="AA563" s="2"/>
      <c r="AB563" s="2"/>
      <c r="AC563" s="2"/>
    </row>
    <row r="564" spans="2:29" ht="12.75">
      <c r="B564" s="82"/>
      <c r="T564" s="85"/>
      <c r="U564" s="129"/>
      <c r="AA564" s="2"/>
      <c r="AB564" s="2"/>
      <c r="AC564" s="2"/>
    </row>
    <row r="565" spans="2:29" ht="12.75">
      <c r="B565" s="82"/>
      <c r="T565" s="85"/>
      <c r="U565" s="129"/>
      <c r="AA565" s="2"/>
      <c r="AB565" s="2"/>
      <c r="AC565" s="2"/>
    </row>
    <row r="566" spans="2:29" ht="12.75">
      <c r="B566" s="82"/>
      <c r="T566" s="85"/>
      <c r="U566" s="129"/>
      <c r="AA566" s="2"/>
      <c r="AB566" s="2"/>
      <c r="AC566" s="2"/>
    </row>
    <row r="567" spans="2:29" ht="12.75">
      <c r="B567" s="82"/>
      <c r="T567" s="85"/>
      <c r="U567" s="129"/>
      <c r="AA567" s="2"/>
      <c r="AB567" s="2"/>
      <c r="AC567" s="2"/>
    </row>
    <row r="568" spans="2:29" ht="12.75">
      <c r="B568" s="82"/>
      <c r="T568" s="85"/>
      <c r="U568" s="129"/>
      <c r="AA568" s="2"/>
      <c r="AB568" s="2"/>
      <c r="AC568" s="2"/>
    </row>
    <row r="569" spans="2:29" ht="12.75">
      <c r="B569" s="82"/>
      <c r="T569" s="85"/>
      <c r="U569" s="129"/>
      <c r="AA569" s="2"/>
      <c r="AB569" s="2"/>
      <c r="AC569" s="2"/>
    </row>
    <row r="570" spans="2:29" ht="12.75">
      <c r="B570" s="82"/>
      <c r="T570" s="85"/>
      <c r="U570" s="129"/>
      <c r="AA570" s="2"/>
      <c r="AB570" s="2"/>
      <c r="AC570" s="2"/>
    </row>
    <row r="571" spans="2:29" ht="12.75">
      <c r="B571" s="82"/>
      <c r="T571" s="85"/>
      <c r="U571" s="129"/>
      <c r="AA571" s="2"/>
      <c r="AB571" s="2"/>
      <c r="AC571" s="2"/>
    </row>
    <row r="572" spans="2:29" ht="12.75">
      <c r="B572" s="82"/>
      <c r="T572" s="85"/>
      <c r="U572" s="129"/>
      <c r="AA572" s="2"/>
      <c r="AB572" s="2"/>
      <c r="AC572" s="2"/>
    </row>
    <row r="573" spans="2:29" ht="12.75">
      <c r="B573" s="82"/>
      <c r="T573" s="85"/>
      <c r="U573" s="129"/>
      <c r="AA573" s="2"/>
      <c r="AB573" s="2"/>
      <c r="AC573" s="2"/>
    </row>
    <row r="574" spans="2:29" ht="12.75">
      <c r="B574" s="82"/>
      <c r="T574" s="85"/>
      <c r="U574" s="129"/>
      <c r="AA574" s="2"/>
      <c r="AB574" s="2"/>
      <c r="AC574" s="2"/>
    </row>
    <row r="575" spans="2:29" ht="12.75">
      <c r="B575" s="82"/>
      <c r="T575" s="85"/>
      <c r="U575" s="129"/>
      <c r="AA575" s="2"/>
      <c r="AB575" s="2"/>
      <c r="AC575" s="2"/>
    </row>
    <row r="576" spans="2:29" ht="12.75">
      <c r="B576" s="82"/>
      <c r="T576" s="85"/>
      <c r="U576" s="129"/>
      <c r="AA576" s="2"/>
      <c r="AB576" s="2"/>
      <c r="AC576" s="2"/>
    </row>
    <row r="577" spans="2:29" ht="12.75">
      <c r="B577" s="82"/>
      <c r="T577" s="85"/>
      <c r="U577" s="129"/>
      <c r="AA577" s="2"/>
      <c r="AB577" s="2"/>
      <c r="AC577" s="2"/>
    </row>
    <row r="578" spans="2:29" ht="12.75">
      <c r="B578" s="82"/>
      <c r="T578" s="85"/>
      <c r="U578" s="129"/>
      <c r="AA578" s="2"/>
      <c r="AB578" s="2"/>
      <c r="AC578" s="2"/>
    </row>
    <row r="579" spans="2:29" ht="12.75">
      <c r="B579" s="82"/>
      <c r="T579" s="85"/>
      <c r="U579" s="129"/>
      <c r="AA579" s="2"/>
      <c r="AB579" s="2"/>
      <c r="AC579" s="2"/>
    </row>
    <row r="580" spans="2:29" ht="12.75">
      <c r="B580" s="82"/>
      <c r="T580" s="85"/>
      <c r="U580" s="129"/>
      <c r="AA580" s="2"/>
      <c r="AB580" s="2"/>
      <c r="AC580" s="2"/>
    </row>
    <row r="581" spans="2:29" ht="12.75">
      <c r="B581" s="82"/>
      <c r="T581" s="85"/>
      <c r="U581" s="129"/>
      <c r="AA581" s="2"/>
      <c r="AB581" s="2"/>
      <c r="AC581" s="2"/>
    </row>
    <row r="582" spans="2:29" ht="12.75">
      <c r="B582" s="82"/>
      <c r="T582" s="85"/>
      <c r="U582" s="129"/>
      <c r="AA582" s="2"/>
      <c r="AB582" s="2"/>
      <c r="AC582" s="2"/>
    </row>
    <row r="583" spans="2:29" ht="12.75">
      <c r="B583" s="82"/>
      <c r="T583" s="85"/>
      <c r="U583" s="129"/>
      <c r="AA583" s="2"/>
      <c r="AB583" s="2"/>
      <c r="AC583" s="2"/>
    </row>
    <row r="584" spans="2:29" ht="12.75">
      <c r="B584" s="82"/>
      <c r="T584" s="85"/>
      <c r="U584" s="129"/>
      <c r="AA584" s="2"/>
      <c r="AB584" s="2"/>
      <c r="AC584" s="2"/>
    </row>
    <row r="585" spans="2:29" ht="12.75">
      <c r="B585" s="82"/>
      <c r="T585" s="85"/>
      <c r="U585" s="129"/>
      <c r="AA585" s="2"/>
      <c r="AB585" s="2"/>
      <c r="AC585" s="2"/>
    </row>
    <row r="586" spans="2:29" ht="12.75">
      <c r="B586" s="82"/>
      <c r="T586" s="85"/>
      <c r="U586" s="129"/>
      <c r="AA586" s="2"/>
      <c r="AB586" s="2"/>
      <c r="AC586" s="2"/>
    </row>
    <row r="587" spans="2:29" ht="12.75">
      <c r="B587" s="82"/>
      <c r="T587" s="85"/>
      <c r="U587" s="129"/>
      <c r="AA587" s="2"/>
      <c r="AB587" s="2"/>
      <c r="AC587" s="2"/>
    </row>
    <row r="588" spans="2:29" ht="12.75">
      <c r="B588" s="82"/>
      <c r="T588" s="85"/>
      <c r="U588" s="129"/>
      <c r="AA588" s="2"/>
      <c r="AB588" s="2"/>
      <c r="AC588" s="2"/>
    </row>
    <row r="589" spans="2:29" ht="12.75">
      <c r="B589" s="82"/>
      <c r="T589" s="85"/>
      <c r="U589" s="129"/>
      <c r="AA589" s="2"/>
      <c r="AB589" s="2"/>
      <c r="AC589" s="2"/>
    </row>
    <row r="590" spans="2:29" ht="12.75">
      <c r="B590" s="82"/>
      <c r="T590" s="85"/>
      <c r="U590" s="129"/>
      <c r="AA590" s="2"/>
      <c r="AB590" s="2"/>
      <c r="AC590" s="2"/>
    </row>
    <row r="591" spans="2:29" ht="12.75">
      <c r="B591" s="82"/>
      <c r="T591" s="85"/>
      <c r="U591" s="129"/>
      <c r="AA591" s="2"/>
      <c r="AB591" s="2"/>
      <c r="AC591" s="2"/>
    </row>
    <row r="592" spans="2:29" ht="12.75">
      <c r="B592" s="82"/>
      <c r="T592" s="85"/>
      <c r="U592" s="129"/>
      <c r="AA592" s="2"/>
      <c r="AB592" s="2"/>
      <c r="AC592" s="2"/>
    </row>
    <row r="593" spans="2:29" ht="12.75">
      <c r="B593" s="82"/>
      <c r="T593" s="85"/>
      <c r="U593" s="129"/>
      <c r="AA593" s="2"/>
      <c r="AB593" s="2"/>
      <c r="AC593" s="2"/>
    </row>
    <row r="594" spans="2:29" ht="12.75">
      <c r="B594" s="82"/>
      <c r="T594" s="85"/>
      <c r="U594" s="129"/>
      <c r="AA594" s="2"/>
      <c r="AB594" s="2"/>
      <c r="AC594" s="2"/>
    </row>
    <row r="595" spans="2:29" ht="12.75">
      <c r="B595" s="82"/>
      <c r="T595" s="85"/>
      <c r="U595" s="129"/>
      <c r="AA595" s="2"/>
      <c r="AB595" s="2"/>
      <c r="AC595" s="2"/>
    </row>
    <row r="596" spans="2:29" ht="12.75">
      <c r="B596" s="82"/>
      <c r="T596" s="85"/>
      <c r="U596" s="129"/>
      <c r="AA596" s="2"/>
      <c r="AB596" s="2"/>
      <c r="AC596" s="2"/>
    </row>
    <row r="597" spans="2:29" ht="12.75">
      <c r="B597" s="82"/>
      <c r="T597" s="85"/>
      <c r="U597" s="129"/>
      <c r="AA597" s="2"/>
      <c r="AB597" s="2"/>
      <c r="AC597" s="2"/>
    </row>
    <row r="598" spans="2:29" ht="12.75">
      <c r="B598" s="82"/>
      <c r="T598" s="85"/>
      <c r="U598" s="129"/>
      <c r="AA598" s="2"/>
      <c r="AB598" s="2"/>
      <c r="AC598" s="2"/>
    </row>
    <row r="599" spans="2:29" ht="12.75">
      <c r="B599" s="82"/>
      <c r="T599" s="85"/>
      <c r="U599" s="129"/>
      <c r="AA599" s="2"/>
      <c r="AB599" s="2"/>
      <c r="AC599" s="2"/>
    </row>
    <row r="600" spans="2:29" ht="12.75">
      <c r="B600" s="82"/>
      <c r="T600" s="85"/>
      <c r="U600" s="129"/>
      <c r="AA600" s="2"/>
      <c r="AB600" s="2"/>
      <c r="AC600" s="2"/>
    </row>
    <row r="601" spans="2:29" ht="12.75">
      <c r="B601" s="82"/>
      <c r="T601" s="85"/>
      <c r="U601" s="129"/>
      <c r="AA601" s="2"/>
      <c r="AB601" s="2"/>
      <c r="AC601" s="2"/>
    </row>
    <row r="602" spans="2:29" ht="12.75">
      <c r="B602" s="82"/>
      <c r="T602" s="85"/>
      <c r="U602" s="129"/>
      <c r="AA602" s="2"/>
      <c r="AB602" s="2"/>
      <c r="AC602" s="2"/>
    </row>
    <row r="603" spans="2:29" ht="12.75">
      <c r="B603" s="82"/>
      <c r="T603" s="85"/>
      <c r="U603" s="129"/>
      <c r="AA603" s="2"/>
      <c r="AB603" s="2"/>
      <c r="AC603" s="2"/>
    </row>
    <row r="604" spans="2:29" ht="12.75">
      <c r="B604" s="82"/>
      <c r="T604" s="85"/>
      <c r="U604" s="129"/>
      <c r="AA604" s="2"/>
      <c r="AB604" s="2"/>
      <c r="AC604" s="2"/>
    </row>
    <row r="605" spans="2:29" ht="12.75">
      <c r="B605" s="82"/>
      <c r="T605" s="85"/>
      <c r="U605" s="129"/>
      <c r="AA605" s="2"/>
      <c r="AB605" s="2"/>
      <c r="AC605" s="2"/>
    </row>
    <row r="606" spans="2:29" ht="12.75">
      <c r="B606" s="82"/>
      <c r="T606" s="85"/>
      <c r="U606" s="129"/>
      <c r="AA606" s="2"/>
      <c r="AB606" s="2"/>
      <c r="AC606" s="2"/>
    </row>
    <row r="607" spans="2:29" ht="12.75">
      <c r="B607" s="82"/>
      <c r="T607" s="85"/>
      <c r="U607" s="129"/>
      <c r="AA607" s="2"/>
      <c r="AB607" s="2"/>
      <c r="AC607" s="2"/>
    </row>
    <row r="608" spans="2:29" ht="12.75">
      <c r="B608" s="82"/>
      <c r="T608" s="85"/>
      <c r="U608" s="129"/>
      <c r="AA608" s="2"/>
      <c r="AB608" s="2"/>
      <c r="AC608" s="2"/>
    </row>
    <row r="609" spans="2:29" ht="12.75">
      <c r="B609" s="82"/>
      <c r="T609" s="85"/>
      <c r="U609" s="129"/>
      <c r="AA609" s="2"/>
      <c r="AB609" s="2"/>
      <c r="AC609" s="2"/>
    </row>
    <row r="610" spans="2:29" ht="12.75">
      <c r="B610" s="82"/>
      <c r="T610" s="85"/>
      <c r="U610" s="129"/>
      <c r="AA610" s="2"/>
      <c r="AB610" s="2"/>
      <c r="AC610" s="2"/>
    </row>
    <row r="611" spans="2:29" ht="12.75">
      <c r="B611" s="82"/>
      <c r="T611" s="85"/>
      <c r="U611" s="129"/>
      <c r="AA611" s="2"/>
      <c r="AB611" s="2"/>
      <c r="AC611" s="2"/>
    </row>
    <row r="612" spans="2:29" ht="12.75">
      <c r="B612" s="82"/>
      <c r="T612" s="85"/>
      <c r="U612" s="129"/>
      <c r="AA612" s="2"/>
      <c r="AB612" s="2"/>
      <c r="AC612" s="2"/>
    </row>
    <row r="613" spans="2:29" ht="12.75">
      <c r="B613" s="82"/>
      <c r="T613" s="85"/>
      <c r="U613" s="129"/>
      <c r="AA613" s="2"/>
      <c r="AB613" s="2"/>
      <c r="AC613" s="2"/>
    </row>
    <row r="614" spans="2:29" ht="12.75">
      <c r="B614" s="82"/>
      <c r="T614" s="85"/>
      <c r="U614" s="129"/>
      <c r="AA614" s="2"/>
      <c r="AB614" s="2"/>
      <c r="AC614" s="2"/>
    </row>
    <row r="615" spans="2:29" ht="12.75">
      <c r="B615" s="82"/>
      <c r="T615" s="85"/>
      <c r="U615" s="129"/>
      <c r="AA615" s="2"/>
      <c r="AB615" s="2"/>
      <c r="AC615" s="2"/>
    </row>
    <row r="616" spans="2:29" ht="12.75">
      <c r="B616" s="82"/>
      <c r="T616" s="85"/>
      <c r="U616" s="129"/>
      <c r="AA616" s="2"/>
      <c r="AB616" s="2"/>
      <c r="AC616" s="2"/>
    </row>
    <row r="617" spans="2:29" ht="12.75">
      <c r="B617" s="82"/>
      <c r="T617" s="85"/>
      <c r="U617" s="129"/>
      <c r="AA617" s="2"/>
      <c r="AB617" s="2"/>
      <c r="AC617" s="2"/>
    </row>
    <row r="618" spans="2:29" ht="12.75">
      <c r="B618" s="82"/>
      <c r="T618" s="85"/>
      <c r="U618" s="129"/>
      <c r="AA618" s="2"/>
      <c r="AB618" s="2"/>
      <c r="AC618" s="2"/>
    </row>
    <row r="619" spans="2:29" ht="12.75">
      <c r="B619" s="82"/>
      <c r="T619" s="85"/>
      <c r="U619" s="129"/>
      <c r="AA619" s="2"/>
      <c r="AB619" s="2"/>
      <c r="AC619" s="2"/>
    </row>
    <row r="620" spans="2:29" ht="12.75">
      <c r="B620" s="82"/>
      <c r="T620" s="85"/>
      <c r="U620" s="129"/>
      <c r="AA620" s="2"/>
      <c r="AB620" s="2"/>
      <c r="AC620" s="2"/>
    </row>
    <row r="621" spans="2:29" ht="12.75">
      <c r="B621" s="82"/>
      <c r="T621" s="85"/>
      <c r="U621" s="129"/>
      <c r="AA621" s="2"/>
      <c r="AB621" s="2"/>
      <c r="AC621" s="2"/>
    </row>
    <row r="622" spans="2:29" ht="12.75">
      <c r="B622" s="82"/>
      <c r="T622" s="85"/>
      <c r="U622" s="129"/>
      <c r="AA622" s="2"/>
      <c r="AB622" s="2"/>
      <c r="AC622" s="2"/>
    </row>
    <row r="623" spans="2:29" ht="12.75">
      <c r="B623" s="82"/>
      <c r="T623" s="85"/>
      <c r="U623" s="129"/>
      <c r="AA623" s="2"/>
      <c r="AB623" s="2"/>
      <c r="AC623" s="2"/>
    </row>
    <row r="624" spans="2:29" ht="12.75">
      <c r="B624" s="82"/>
      <c r="T624" s="85"/>
      <c r="U624" s="129"/>
      <c r="AA624" s="2"/>
      <c r="AB624" s="2"/>
      <c r="AC624" s="2"/>
    </row>
    <row r="625" spans="2:29" ht="12.75">
      <c r="B625" s="82"/>
      <c r="T625" s="85"/>
      <c r="U625" s="129"/>
      <c r="AA625" s="2"/>
      <c r="AB625" s="2"/>
      <c r="AC625" s="2"/>
    </row>
    <row r="626" spans="2:29" ht="12.75">
      <c r="B626" s="82"/>
      <c r="T626" s="85"/>
      <c r="U626" s="129"/>
      <c r="AA626" s="2"/>
      <c r="AB626" s="2"/>
      <c r="AC626" s="2"/>
    </row>
    <row r="627" spans="2:29" ht="12.75">
      <c r="B627" s="82"/>
      <c r="T627" s="85"/>
      <c r="U627" s="129"/>
      <c r="AA627" s="2"/>
      <c r="AB627" s="2"/>
      <c r="AC627" s="2"/>
    </row>
    <row r="628" spans="2:29" ht="12.75">
      <c r="B628" s="82"/>
      <c r="T628" s="85"/>
      <c r="U628" s="129"/>
      <c r="AA628" s="2"/>
      <c r="AB628" s="2"/>
      <c r="AC628" s="2"/>
    </row>
    <row r="629" spans="2:29" ht="12.75">
      <c r="B629" s="82"/>
      <c r="T629" s="85"/>
      <c r="U629" s="129"/>
      <c r="AA629" s="2"/>
      <c r="AB629" s="2"/>
      <c r="AC629" s="2"/>
    </row>
    <row r="630" spans="2:29" ht="12.75">
      <c r="B630" s="82"/>
      <c r="T630" s="85"/>
      <c r="U630" s="129"/>
      <c r="AA630" s="2"/>
      <c r="AB630" s="2"/>
      <c r="AC630" s="2"/>
    </row>
    <row r="631" spans="2:29" ht="12.75">
      <c r="B631" s="82"/>
      <c r="T631" s="85"/>
      <c r="U631" s="129"/>
      <c r="AA631" s="2"/>
      <c r="AB631" s="2"/>
      <c r="AC631" s="2"/>
    </row>
    <row r="632" spans="2:29" ht="12.75">
      <c r="B632" s="82"/>
      <c r="T632" s="85"/>
      <c r="U632" s="129"/>
      <c r="AA632" s="2"/>
      <c r="AB632" s="2"/>
      <c r="AC632" s="2"/>
    </row>
    <row r="633" spans="2:29" ht="12.75">
      <c r="B633" s="82"/>
      <c r="T633" s="85"/>
      <c r="U633" s="129"/>
      <c r="AA633" s="2"/>
      <c r="AB633" s="2"/>
      <c r="AC633" s="2"/>
    </row>
    <row r="634" spans="2:29" ht="12.75">
      <c r="B634" s="82"/>
      <c r="T634" s="85"/>
      <c r="U634" s="129"/>
      <c r="AA634" s="2"/>
      <c r="AB634" s="2"/>
      <c r="AC634" s="2"/>
    </row>
    <row r="635" spans="2:29" ht="12.75">
      <c r="B635" s="82"/>
      <c r="T635" s="85"/>
      <c r="U635" s="129"/>
      <c r="AA635" s="2"/>
      <c r="AB635" s="2"/>
      <c r="AC635" s="2"/>
    </row>
    <row r="636" spans="2:29" ht="12.75">
      <c r="B636" s="82"/>
      <c r="T636" s="85"/>
      <c r="U636" s="129"/>
      <c r="AA636" s="2"/>
      <c r="AB636" s="2"/>
      <c r="AC636" s="2"/>
    </row>
    <row r="637" spans="2:29" ht="12.75">
      <c r="B637" s="82"/>
      <c r="T637" s="85"/>
      <c r="U637" s="129"/>
      <c r="AA637" s="2"/>
      <c r="AB637" s="2"/>
      <c r="AC637" s="2"/>
    </row>
    <row r="638" spans="2:29" ht="12.75">
      <c r="B638" s="82"/>
      <c r="T638" s="85"/>
      <c r="U638" s="129"/>
      <c r="AA638" s="2"/>
      <c r="AB638" s="2"/>
      <c r="AC638" s="2"/>
    </row>
    <row r="639" spans="2:29" ht="12.75">
      <c r="B639" s="82"/>
      <c r="T639" s="85"/>
      <c r="U639" s="129"/>
      <c r="AA639" s="2"/>
      <c r="AB639" s="2"/>
      <c r="AC639" s="2"/>
    </row>
    <row r="640" spans="2:29" ht="12.75">
      <c r="B640" s="82"/>
      <c r="T640" s="85"/>
      <c r="U640" s="129"/>
      <c r="AA640" s="2"/>
      <c r="AB640" s="2"/>
      <c r="AC640" s="2"/>
    </row>
    <row r="641" spans="2:29" ht="12.75">
      <c r="B641" s="82"/>
      <c r="T641" s="85"/>
      <c r="U641" s="129"/>
      <c r="AA641" s="2"/>
      <c r="AB641" s="2"/>
      <c r="AC641" s="2"/>
    </row>
    <row r="642" spans="2:29" ht="12.75">
      <c r="B642" s="82"/>
      <c r="T642" s="85"/>
      <c r="U642" s="129"/>
      <c r="AA642" s="2"/>
      <c r="AB642" s="2"/>
      <c r="AC642" s="2"/>
    </row>
    <row r="643" spans="2:29" ht="12.75">
      <c r="B643" s="82"/>
      <c r="T643" s="85"/>
      <c r="U643" s="129"/>
      <c r="AA643" s="2"/>
      <c r="AB643" s="2"/>
      <c r="AC643" s="2"/>
    </row>
    <row r="644" spans="2:29" ht="12.75">
      <c r="B644" s="82"/>
      <c r="T644" s="85"/>
      <c r="U644" s="129"/>
      <c r="AA644" s="2"/>
      <c r="AB644" s="2"/>
      <c r="AC644" s="2"/>
    </row>
    <row r="645" spans="20:29" ht="12.75">
      <c r="T645" s="85"/>
      <c r="U645" s="129"/>
      <c r="AA645" s="2"/>
      <c r="AB645" s="2"/>
      <c r="AC645" s="2"/>
    </row>
    <row r="646" spans="20:29" ht="12.75">
      <c r="T646" s="85"/>
      <c r="U646" s="129"/>
      <c r="AA646" s="2"/>
      <c r="AB646" s="2"/>
      <c r="AC646" s="2"/>
    </row>
    <row r="647" spans="20:29" ht="12.75">
      <c r="T647" s="85"/>
      <c r="U647" s="129"/>
      <c r="AA647" s="2"/>
      <c r="AB647" s="2"/>
      <c r="AC647" s="2"/>
    </row>
    <row r="648" spans="20:29" ht="12.75">
      <c r="T648" s="85"/>
      <c r="U648" s="129"/>
      <c r="AA648" s="2"/>
      <c r="AB648" s="2"/>
      <c r="AC648" s="2"/>
    </row>
    <row r="649" spans="20:29" ht="12.75">
      <c r="T649" s="85"/>
      <c r="U649" s="129"/>
      <c r="AA649" s="2"/>
      <c r="AB649" s="2"/>
      <c r="AC649" s="2"/>
    </row>
    <row r="650" spans="20:29" ht="12.75">
      <c r="T650" s="85"/>
      <c r="U650" s="129"/>
      <c r="AA650" s="2"/>
      <c r="AB650" s="2"/>
      <c r="AC650" s="2"/>
    </row>
    <row r="651" spans="20:29" ht="12.75">
      <c r="T651" s="85"/>
      <c r="U651" s="129"/>
      <c r="AA651" s="2"/>
      <c r="AB651" s="2"/>
      <c r="AC651" s="2"/>
    </row>
    <row r="652" spans="20:29" ht="12.75">
      <c r="T652" s="85"/>
      <c r="U652" s="129"/>
      <c r="AA652" s="2"/>
      <c r="AB652" s="2"/>
      <c r="AC652" s="2"/>
    </row>
    <row r="653" spans="20:29" ht="12.75">
      <c r="T653" s="85"/>
      <c r="U653" s="129"/>
      <c r="AA653" s="2"/>
      <c r="AB653" s="2"/>
      <c r="AC653" s="2"/>
    </row>
    <row r="654" spans="20:29" ht="12.75">
      <c r="T654" s="85"/>
      <c r="U654" s="129"/>
      <c r="AA654" s="2"/>
      <c r="AB654" s="2"/>
      <c r="AC654" s="2"/>
    </row>
    <row r="655" spans="20:29" ht="12.75">
      <c r="T655" s="85"/>
      <c r="U655" s="129"/>
      <c r="AA655" s="2"/>
      <c r="AB655" s="2"/>
      <c r="AC655" s="2"/>
    </row>
    <row r="656" spans="20:29" ht="12.75">
      <c r="T656" s="85"/>
      <c r="U656" s="129"/>
      <c r="AA656" s="2"/>
      <c r="AB656" s="2"/>
      <c r="AC656" s="2"/>
    </row>
    <row r="657" spans="20:29" ht="12.75">
      <c r="T657" s="85"/>
      <c r="U657" s="129"/>
      <c r="AA657" s="2"/>
      <c r="AB657" s="2"/>
      <c r="AC657" s="2"/>
    </row>
    <row r="658" spans="20:29" ht="12.75">
      <c r="T658" s="85"/>
      <c r="U658" s="129"/>
      <c r="AA658" s="2"/>
      <c r="AB658" s="2"/>
      <c r="AC658" s="2"/>
    </row>
    <row r="659" spans="20:29" ht="12.75">
      <c r="T659" s="85"/>
      <c r="U659" s="129"/>
      <c r="AA659" s="2"/>
      <c r="AB659" s="2"/>
      <c r="AC659" s="2"/>
    </row>
    <row r="660" spans="20:29" ht="12.75">
      <c r="T660" s="85"/>
      <c r="U660" s="129"/>
      <c r="AA660" s="2"/>
      <c r="AB660" s="2"/>
      <c r="AC660" s="2"/>
    </row>
    <row r="661" spans="20:29" ht="12.75">
      <c r="T661" s="85"/>
      <c r="U661" s="129"/>
      <c r="AA661" s="2"/>
      <c r="AB661" s="2"/>
      <c r="AC661" s="2"/>
    </row>
    <row r="662" spans="20:29" ht="12.75">
      <c r="T662" s="85"/>
      <c r="U662" s="129"/>
      <c r="AA662" s="2"/>
      <c r="AB662" s="2"/>
      <c r="AC662" s="2"/>
    </row>
    <row r="663" spans="20:29" ht="12.75">
      <c r="T663" s="85"/>
      <c r="U663" s="129"/>
      <c r="AA663" s="2"/>
      <c r="AB663" s="2"/>
      <c r="AC663" s="2"/>
    </row>
    <row r="664" spans="20:29" ht="12.75">
      <c r="T664" s="85"/>
      <c r="U664" s="129"/>
      <c r="AA664" s="2"/>
      <c r="AB664" s="2"/>
      <c r="AC664" s="2"/>
    </row>
    <row r="665" spans="20:29" ht="12.75">
      <c r="T665" s="85"/>
      <c r="U665" s="129"/>
      <c r="AA665" s="2"/>
      <c r="AB665" s="2"/>
      <c r="AC665" s="2"/>
    </row>
    <row r="666" spans="20:29" ht="12.75">
      <c r="T666" s="85"/>
      <c r="U666" s="129"/>
      <c r="AA666" s="2"/>
      <c r="AB666" s="2"/>
      <c r="AC666" s="2"/>
    </row>
    <row r="667" spans="20:29" ht="12.75">
      <c r="T667" s="85"/>
      <c r="U667" s="129"/>
      <c r="AA667" s="2"/>
      <c r="AB667" s="2"/>
      <c r="AC667" s="2"/>
    </row>
    <row r="668" spans="20:29" ht="12.75">
      <c r="T668" s="85"/>
      <c r="U668" s="129"/>
      <c r="AA668" s="2"/>
      <c r="AB668" s="2"/>
      <c r="AC668" s="2"/>
    </row>
    <row r="669" spans="20:29" ht="12.75">
      <c r="T669" s="85"/>
      <c r="U669" s="129"/>
      <c r="AA669" s="2"/>
      <c r="AB669" s="2"/>
      <c r="AC669" s="2"/>
    </row>
    <row r="670" spans="20:29" ht="12.75">
      <c r="T670" s="85"/>
      <c r="U670" s="129"/>
      <c r="AA670" s="2"/>
      <c r="AB670" s="2"/>
      <c r="AC670" s="2"/>
    </row>
    <row r="671" spans="20:29" ht="12.75">
      <c r="T671" s="85"/>
      <c r="U671" s="129"/>
      <c r="AA671" s="2"/>
      <c r="AB671" s="2"/>
      <c r="AC671" s="2"/>
    </row>
    <row r="672" spans="20:29" ht="12.75">
      <c r="T672" s="85"/>
      <c r="U672" s="129"/>
      <c r="AA672" s="2"/>
      <c r="AB672" s="2"/>
      <c r="AC672" s="2"/>
    </row>
    <row r="673" spans="20:29" ht="12.75">
      <c r="T673" s="85"/>
      <c r="U673" s="129"/>
      <c r="AA673" s="2"/>
      <c r="AB673" s="2"/>
      <c r="AC673" s="2"/>
    </row>
    <row r="674" spans="20:29" ht="12.75">
      <c r="T674" s="85"/>
      <c r="U674" s="129"/>
      <c r="AA674" s="2"/>
      <c r="AB674" s="2"/>
      <c r="AC674" s="2"/>
    </row>
    <row r="675" spans="20:29" ht="12.75">
      <c r="T675" s="85"/>
      <c r="U675" s="129"/>
      <c r="AA675" s="2"/>
      <c r="AB675" s="2"/>
      <c r="AC675" s="2"/>
    </row>
    <row r="676" spans="20:29" ht="12.75">
      <c r="T676" s="85"/>
      <c r="U676" s="129"/>
      <c r="AA676" s="2"/>
      <c r="AB676" s="2"/>
      <c r="AC676" s="2"/>
    </row>
    <row r="677" spans="20:29" ht="12.75">
      <c r="T677" s="85"/>
      <c r="U677" s="129"/>
      <c r="AA677" s="2"/>
      <c r="AB677" s="2"/>
      <c r="AC677" s="2"/>
    </row>
    <row r="678" spans="20:29" ht="12.75">
      <c r="T678" s="85"/>
      <c r="U678" s="129"/>
      <c r="AA678" s="2"/>
      <c r="AB678" s="2"/>
      <c r="AC678" s="2"/>
    </row>
    <row r="679" spans="20:29" ht="12.75">
      <c r="T679" s="85"/>
      <c r="U679" s="129"/>
      <c r="AA679" s="2"/>
      <c r="AB679" s="2"/>
      <c r="AC679" s="2"/>
    </row>
    <row r="680" spans="20:29" ht="12.75">
      <c r="T680" s="85"/>
      <c r="U680" s="129"/>
      <c r="AA680" s="2"/>
      <c r="AB680" s="2"/>
      <c r="AC680" s="2"/>
    </row>
    <row r="681" spans="20:29" ht="12.75">
      <c r="T681" s="85"/>
      <c r="U681" s="129"/>
      <c r="AA681" s="2"/>
      <c r="AB681" s="2"/>
      <c r="AC681" s="2"/>
    </row>
    <row r="682" spans="20:29" ht="12.75">
      <c r="T682" s="85"/>
      <c r="U682" s="129"/>
      <c r="AA682" s="2"/>
      <c r="AB682" s="2"/>
      <c r="AC682" s="2"/>
    </row>
    <row r="683" spans="20:29" ht="12.75">
      <c r="T683" s="85"/>
      <c r="U683" s="129"/>
      <c r="AA683" s="2"/>
      <c r="AB683" s="2"/>
      <c r="AC683" s="2"/>
    </row>
    <row r="684" spans="20:29" ht="12.75">
      <c r="T684" s="85"/>
      <c r="U684" s="129"/>
      <c r="AA684" s="2"/>
      <c r="AB684" s="2"/>
      <c r="AC684" s="2"/>
    </row>
    <row r="685" spans="20:29" ht="12.75">
      <c r="T685" s="85"/>
      <c r="U685" s="129"/>
      <c r="AA685" s="2"/>
      <c r="AB685" s="2"/>
      <c r="AC685" s="2"/>
    </row>
    <row r="686" spans="20:29" ht="12.75">
      <c r="T686" s="85"/>
      <c r="U686" s="129"/>
      <c r="AA686" s="2"/>
      <c r="AB686" s="2"/>
      <c r="AC686" s="2"/>
    </row>
    <row r="687" spans="20:29" ht="12.75">
      <c r="T687" s="85"/>
      <c r="U687" s="129"/>
      <c r="AA687" s="2"/>
      <c r="AB687" s="2"/>
      <c r="AC687" s="2"/>
    </row>
    <row r="688" spans="20:29" ht="12.75">
      <c r="T688" s="85"/>
      <c r="U688" s="129"/>
      <c r="AA688" s="2"/>
      <c r="AB688" s="2"/>
      <c r="AC688" s="2"/>
    </row>
    <row r="689" spans="20:29" ht="12.75">
      <c r="T689" s="85"/>
      <c r="U689" s="129"/>
      <c r="AA689" s="2"/>
      <c r="AB689" s="2"/>
      <c r="AC689" s="2"/>
    </row>
    <row r="690" spans="20:29" ht="12.75">
      <c r="T690" s="85"/>
      <c r="U690" s="129"/>
      <c r="AA690" s="2"/>
      <c r="AB690" s="2"/>
      <c r="AC690" s="2"/>
    </row>
    <row r="691" spans="20:29" ht="12.75">
      <c r="T691" s="85"/>
      <c r="U691" s="129"/>
      <c r="AA691" s="2"/>
      <c r="AB691" s="2"/>
      <c r="AC691" s="2"/>
    </row>
    <row r="692" spans="20:29" ht="12.75">
      <c r="T692" s="85"/>
      <c r="U692" s="129"/>
      <c r="AA692" s="2"/>
      <c r="AB692" s="2"/>
      <c r="AC692" s="2"/>
    </row>
    <row r="693" spans="20:29" ht="12.75">
      <c r="T693" s="85"/>
      <c r="U693" s="129"/>
      <c r="AA693" s="2"/>
      <c r="AB693" s="2"/>
      <c r="AC693" s="2"/>
    </row>
    <row r="694" spans="20:29" ht="12.75">
      <c r="T694" s="85"/>
      <c r="U694" s="129"/>
      <c r="AA694" s="2"/>
      <c r="AB694" s="2"/>
      <c r="AC694" s="2"/>
    </row>
    <row r="695" spans="20:29" ht="12.75">
      <c r="T695" s="85"/>
      <c r="U695" s="129"/>
      <c r="AA695" s="2"/>
      <c r="AB695" s="2"/>
      <c r="AC695" s="2"/>
    </row>
    <row r="696" spans="20:29" ht="12.75">
      <c r="T696" s="85"/>
      <c r="U696" s="129"/>
      <c r="AA696" s="2"/>
      <c r="AB696" s="2"/>
      <c r="AC696" s="2"/>
    </row>
    <row r="697" spans="20:29" ht="12.75">
      <c r="T697" s="85"/>
      <c r="U697" s="129"/>
      <c r="AA697" s="2"/>
      <c r="AB697" s="2"/>
      <c r="AC697" s="2"/>
    </row>
    <row r="698" spans="20:29" ht="12.75">
      <c r="T698" s="85"/>
      <c r="U698" s="129"/>
      <c r="AA698" s="2"/>
      <c r="AB698" s="2"/>
      <c r="AC698" s="2"/>
    </row>
    <row r="699" spans="20:29" ht="12.75">
      <c r="T699" s="85"/>
      <c r="U699" s="129"/>
      <c r="AA699" s="2"/>
      <c r="AB699" s="2"/>
      <c r="AC699" s="2"/>
    </row>
    <row r="700" spans="20:29" ht="12.75">
      <c r="T700" s="85"/>
      <c r="U700" s="129"/>
      <c r="AA700" s="2"/>
      <c r="AB700" s="2"/>
      <c r="AC700" s="2"/>
    </row>
    <row r="701" spans="20:29" ht="12.75">
      <c r="T701" s="85"/>
      <c r="U701" s="129"/>
      <c r="AA701" s="2"/>
      <c r="AB701" s="2"/>
      <c r="AC701" s="2"/>
    </row>
    <row r="702" spans="20:29" ht="12.75">
      <c r="T702" s="85"/>
      <c r="U702" s="129"/>
      <c r="AA702" s="2"/>
      <c r="AB702" s="2"/>
      <c r="AC702" s="2"/>
    </row>
    <row r="703" spans="20:29" ht="12.75">
      <c r="T703" s="85"/>
      <c r="U703" s="129"/>
      <c r="AA703" s="2"/>
      <c r="AB703" s="2"/>
      <c r="AC703" s="2"/>
    </row>
    <row r="704" spans="20:29" ht="12.75">
      <c r="T704" s="85"/>
      <c r="U704" s="129"/>
      <c r="AA704" s="2"/>
      <c r="AB704" s="2"/>
      <c r="AC704" s="2"/>
    </row>
    <row r="705" spans="20:29" ht="12.75">
      <c r="T705" s="85"/>
      <c r="U705" s="129"/>
      <c r="AA705" s="2"/>
      <c r="AB705" s="2"/>
      <c r="AC705" s="2"/>
    </row>
    <row r="706" spans="20:29" ht="12.75">
      <c r="T706" s="85"/>
      <c r="U706" s="129"/>
      <c r="AA706" s="2"/>
      <c r="AB706" s="2"/>
      <c r="AC706" s="2"/>
    </row>
    <row r="707" spans="20:29" ht="12.75">
      <c r="T707" s="85"/>
      <c r="U707" s="129"/>
      <c r="AA707" s="2"/>
      <c r="AB707" s="2"/>
      <c r="AC707" s="2"/>
    </row>
    <row r="708" spans="20:29" ht="12.75">
      <c r="T708" s="85"/>
      <c r="U708" s="129"/>
      <c r="AA708" s="2"/>
      <c r="AB708" s="2"/>
      <c r="AC708" s="2"/>
    </row>
    <row r="709" spans="20:29" ht="12.75">
      <c r="T709" s="85"/>
      <c r="U709" s="129"/>
      <c r="AA709" s="2"/>
      <c r="AB709" s="2"/>
      <c r="AC709" s="2"/>
    </row>
    <row r="710" spans="20:29" ht="12.75">
      <c r="T710" s="85"/>
      <c r="U710" s="129"/>
      <c r="AA710" s="2"/>
      <c r="AB710" s="2"/>
      <c r="AC710" s="2"/>
    </row>
    <row r="711" spans="20:29" ht="12.75">
      <c r="T711" s="85"/>
      <c r="U711" s="129"/>
      <c r="AA711" s="2"/>
      <c r="AB711" s="2"/>
      <c r="AC711" s="2"/>
    </row>
    <row r="712" spans="20:29" ht="12.75">
      <c r="T712" s="85"/>
      <c r="U712" s="129"/>
      <c r="AA712" s="2"/>
      <c r="AB712" s="2"/>
      <c r="AC712" s="2"/>
    </row>
    <row r="713" spans="20:29" ht="12.75">
      <c r="T713" s="85"/>
      <c r="U713" s="129"/>
      <c r="AA713" s="2"/>
      <c r="AB713" s="2"/>
      <c r="AC713" s="2"/>
    </row>
    <row r="714" spans="20:29" ht="12.75">
      <c r="T714" s="85"/>
      <c r="U714" s="129"/>
      <c r="AA714" s="2"/>
      <c r="AB714" s="2"/>
      <c r="AC714" s="2"/>
    </row>
    <row r="715" spans="20:29" ht="12.75">
      <c r="T715" s="85"/>
      <c r="U715" s="129"/>
      <c r="AA715" s="2"/>
      <c r="AB715" s="2"/>
      <c r="AC715" s="2"/>
    </row>
    <row r="716" spans="20:29" ht="12.75">
      <c r="T716" s="85"/>
      <c r="U716" s="129"/>
      <c r="AA716" s="2"/>
      <c r="AB716" s="2"/>
      <c r="AC716" s="2"/>
    </row>
    <row r="717" spans="20:29" ht="12.75">
      <c r="T717" s="85"/>
      <c r="U717" s="129"/>
      <c r="AA717" s="2"/>
      <c r="AB717" s="2"/>
      <c r="AC717" s="2"/>
    </row>
    <row r="718" spans="20:29" ht="12.75">
      <c r="T718" s="85"/>
      <c r="U718" s="129"/>
      <c r="AA718" s="2"/>
      <c r="AB718" s="2"/>
      <c r="AC718" s="2"/>
    </row>
    <row r="719" spans="20:29" ht="12.75">
      <c r="T719" s="85"/>
      <c r="U719" s="129"/>
      <c r="AA719" s="2"/>
      <c r="AB719" s="2"/>
      <c r="AC719" s="2"/>
    </row>
    <row r="720" spans="20:29" ht="12.75">
      <c r="T720" s="85"/>
      <c r="U720" s="129"/>
      <c r="AA720" s="2"/>
      <c r="AB720" s="2"/>
      <c r="AC720" s="2"/>
    </row>
    <row r="721" spans="20:29" ht="12.75">
      <c r="T721" s="85"/>
      <c r="U721" s="129"/>
      <c r="AA721" s="2"/>
      <c r="AB721" s="2"/>
      <c r="AC721" s="2"/>
    </row>
    <row r="722" spans="20:29" ht="12.75">
      <c r="T722" s="85"/>
      <c r="U722" s="129"/>
      <c r="AA722" s="2"/>
      <c r="AB722" s="2"/>
      <c r="AC722" s="2"/>
    </row>
    <row r="723" spans="20:29" ht="12.75">
      <c r="T723" s="85"/>
      <c r="U723" s="129"/>
      <c r="AA723" s="2"/>
      <c r="AB723" s="2"/>
      <c r="AC723" s="2"/>
    </row>
    <row r="724" spans="20:29" ht="12.75">
      <c r="T724" s="85"/>
      <c r="U724" s="129"/>
      <c r="AA724" s="2"/>
      <c r="AB724" s="2"/>
      <c r="AC724" s="2"/>
    </row>
    <row r="725" spans="20:29" ht="12.75">
      <c r="T725" s="85"/>
      <c r="U725" s="129"/>
      <c r="AA725" s="2"/>
      <c r="AB725" s="2"/>
      <c r="AC725" s="2"/>
    </row>
    <row r="726" spans="20:29" ht="12.75">
      <c r="T726" s="85"/>
      <c r="U726" s="129"/>
      <c r="AA726" s="2"/>
      <c r="AB726" s="2"/>
      <c r="AC726" s="2"/>
    </row>
    <row r="727" spans="20:29" ht="12.75">
      <c r="T727" s="85"/>
      <c r="U727" s="129"/>
      <c r="AA727" s="2"/>
      <c r="AB727" s="2"/>
      <c r="AC727" s="2"/>
    </row>
    <row r="728" spans="20:29" ht="12.75">
      <c r="T728" s="85"/>
      <c r="U728" s="129"/>
      <c r="AA728" s="2"/>
      <c r="AB728" s="2"/>
      <c r="AC728" s="2"/>
    </row>
    <row r="729" spans="20:29" ht="12.75">
      <c r="T729" s="85"/>
      <c r="U729" s="129"/>
      <c r="AA729" s="2"/>
      <c r="AB729" s="2"/>
      <c r="AC729" s="2"/>
    </row>
    <row r="730" spans="20:29" ht="12.75">
      <c r="T730" s="85"/>
      <c r="U730" s="129"/>
      <c r="AA730" s="2"/>
      <c r="AB730" s="2"/>
      <c r="AC730" s="2"/>
    </row>
    <row r="731" spans="20:29" ht="12.75">
      <c r="T731" s="85"/>
      <c r="U731" s="129"/>
      <c r="AA731" s="2"/>
      <c r="AB731" s="2"/>
      <c r="AC731" s="2"/>
    </row>
    <row r="732" spans="20:29" ht="12.75">
      <c r="T732" s="85"/>
      <c r="U732" s="129"/>
      <c r="AA732" s="2"/>
      <c r="AB732" s="2"/>
      <c r="AC732" s="2"/>
    </row>
    <row r="733" spans="20:29" ht="12.75">
      <c r="T733" s="85"/>
      <c r="U733" s="129"/>
      <c r="AA733" s="2"/>
      <c r="AB733" s="2"/>
      <c r="AC733" s="2"/>
    </row>
    <row r="734" spans="20:29" ht="12.75">
      <c r="T734" s="85"/>
      <c r="U734" s="129"/>
      <c r="AA734" s="2"/>
      <c r="AB734" s="2"/>
      <c r="AC734" s="2"/>
    </row>
    <row r="735" spans="20:29" ht="12.75">
      <c r="T735" s="85"/>
      <c r="U735" s="129"/>
      <c r="AA735" s="2"/>
      <c r="AB735" s="2"/>
      <c r="AC735" s="2"/>
    </row>
    <row r="736" spans="20:29" ht="12.75">
      <c r="T736" s="85"/>
      <c r="U736" s="129"/>
      <c r="AA736" s="2"/>
      <c r="AB736" s="2"/>
      <c r="AC736" s="2"/>
    </row>
    <row r="737" spans="20:29" ht="12.75">
      <c r="T737" s="85"/>
      <c r="U737" s="129"/>
      <c r="AA737" s="2"/>
      <c r="AB737" s="2"/>
      <c r="AC737" s="2"/>
    </row>
    <row r="738" spans="20:29" ht="12.75">
      <c r="T738" s="85"/>
      <c r="U738" s="129"/>
      <c r="AA738" s="2"/>
      <c r="AB738" s="2"/>
      <c r="AC738" s="2"/>
    </row>
    <row r="739" spans="20:29" ht="12.75">
      <c r="T739" s="85"/>
      <c r="U739" s="129"/>
      <c r="AA739" s="2"/>
      <c r="AB739" s="2"/>
      <c r="AC739" s="2"/>
    </row>
    <row r="740" spans="20:29" ht="12.75">
      <c r="T740" s="85"/>
      <c r="U740" s="129"/>
      <c r="AA740" s="2"/>
      <c r="AB740" s="2"/>
      <c r="AC740" s="2"/>
    </row>
    <row r="741" spans="20:29" ht="12.75">
      <c r="T741" s="85"/>
      <c r="U741" s="129"/>
      <c r="AA741" s="2"/>
      <c r="AB741" s="2"/>
      <c r="AC741" s="2"/>
    </row>
    <row r="742" spans="20:29" ht="12.75">
      <c r="T742" s="85"/>
      <c r="U742" s="129"/>
      <c r="AA742" s="2"/>
      <c r="AB742" s="2"/>
      <c r="AC742" s="2"/>
    </row>
    <row r="743" spans="20:29" ht="12.75">
      <c r="T743" s="85"/>
      <c r="U743" s="129"/>
      <c r="AA743" s="2"/>
      <c r="AB743" s="2"/>
      <c r="AC743" s="2"/>
    </row>
    <row r="744" spans="20:29" ht="12.75">
      <c r="T744" s="85"/>
      <c r="U744" s="129"/>
      <c r="AA744" s="2"/>
      <c r="AB744" s="2"/>
      <c r="AC744" s="2"/>
    </row>
    <row r="745" spans="20:29" ht="12.75">
      <c r="T745" s="85"/>
      <c r="U745" s="129"/>
      <c r="AA745" s="2"/>
      <c r="AB745" s="2"/>
      <c r="AC745" s="2"/>
    </row>
    <row r="746" spans="20:29" ht="12.75">
      <c r="T746" s="85"/>
      <c r="U746" s="129"/>
      <c r="AA746" s="2"/>
      <c r="AB746" s="2"/>
      <c r="AC746" s="2"/>
    </row>
    <row r="747" spans="20:29" ht="12.75">
      <c r="T747" s="85"/>
      <c r="U747" s="129"/>
      <c r="AA747" s="2"/>
      <c r="AB747" s="2"/>
      <c r="AC747" s="2"/>
    </row>
    <row r="748" spans="20:29" ht="12.75">
      <c r="T748" s="85"/>
      <c r="U748" s="129"/>
      <c r="AA748" s="2"/>
      <c r="AB748" s="2"/>
      <c r="AC748" s="2"/>
    </row>
    <row r="749" spans="20:29" ht="12.75">
      <c r="T749" s="85"/>
      <c r="U749" s="129"/>
      <c r="AA749" s="2"/>
      <c r="AB749" s="2"/>
      <c r="AC749" s="2"/>
    </row>
    <row r="750" spans="20:29" ht="12.75">
      <c r="T750" s="85"/>
      <c r="U750" s="129"/>
      <c r="AA750" s="2"/>
      <c r="AB750" s="2"/>
      <c r="AC750" s="2"/>
    </row>
    <row r="751" spans="20:29" ht="12.75">
      <c r="T751" s="85"/>
      <c r="U751" s="129"/>
      <c r="AA751" s="2"/>
      <c r="AB751" s="2"/>
      <c r="AC751" s="2"/>
    </row>
    <row r="752" spans="20:29" ht="12.75">
      <c r="T752" s="85"/>
      <c r="U752" s="129"/>
      <c r="AA752" s="2"/>
      <c r="AB752" s="2"/>
      <c r="AC752" s="2"/>
    </row>
    <row r="753" spans="20:29" ht="12.75">
      <c r="T753" s="85"/>
      <c r="U753" s="129"/>
      <c r="AA753" s="2"/>
      <c r="AB753" s="2"/>
      <c r="AC753" s="2"/>
    </row>
    <row r="754" spans="20:29" ht="12.75">
      <c r="T754" s="85"/>
      <c r="U754" s="129"/>
      <c r="AA754" s="2"/>
      <c r="AB754" s="2"/>
      <c r="AC754" s="2"/>
    </row>
    <row r="755" spans="20:29" ht="12.75">
      <c r="T755" s="85"/>
      <c r="U755" s="129"/>
      <c r="AA755" s="2"/>
      <c r="AB755" s="2"/>
      <c r="AC755" s="2"/>
    </row>
    <row r="756" spans="20:29" ht="12.75">
      <c r="T756" s="85"/>
      <c r="U756" s="129"/>
      <c r="AA756" s="2"/>
      <c r="AB756" s="2"/>
      <c r="AC756" s="2"/>
    </row>
    <row r="757" spans="20:29" ht="12.75">
      <c r="T757" s="85"/>
      <c r="U757" s="129"/>
      <c r="AA757" s="2"/>
      <c r="AB757" s="2"/>
      <c r="AC757" s="2"/>
    </row>
    <row r="758" spans="20:29" ht="12.75">
      <c r="T758" s="85"/>
      <c r="U758" s="129"/>
      <c r="AA758" s="2"/>
      <c r="AB758" s="2"/>
      <c r="AC758" s="2"/>
    </row>
    <row r="759" spans="20:29" ht="12.75">
      <c r="T759" s="85"/>
      <c r="U759" s="129"/>
      <c r="AA759" s="2"/>
      <c r="AB759" s="2"/>
      <c r="AC759" s="2"/>
    </row>
    <row r="760" spans="20:29" ht="12.75">
      <c r="T760" s="85"/>
      <c r="U760" s="129"/>
      <c r="AA760" s="2"/>
      <c r="AB760" s="2"/>
      <c r="AC760" s="2"/>
    </row>
    <row r="761" spans="20:29" ht="12.75">
      <c r="T761" s="85"/>
      <c r="U761" s="129"/>
      <c r="AA761" s="2"/>
      <c r="AB761" s="2"/>
      <c r="AC761" s="2"/>
    </row>
    <row r="762" spans="20:29" ht="12.75">
      <c r="T762" s="85"/>
      <c r="U762" s="129"/>
      <c r="AA762" s="2"/>
      <c r="AB762" s="2"/>
      <c r="AC762" s="2"/>
    </row>
    <row r="763" spans="20:29" ht="12.75">
      <c r="T763" s="85"/>
      <c r="U763" s="129"/>
      <c r="AA763" s="2"/>
      <c r="AB763" s="2"/>
      <c r="AC763" s="2"/>
    </row>
    <row r="764" spans="20:29" ht="12.75">
      <c r="T764" s="85"/>
      <c r="U764" s="129"/>
      <c r="AA764" s="2"/>
      <c r="AB764" s="2"/>
      <c r="AC764" s="2"/>
    </row>
    <row r="765" spans="20:29" ht="12.75">
      <c r="T765" s="85"/>
      <c r="U765" s="129"/>
      <c r="AA765" s="2"/>
      <c r="AB765" s="2"/>
      <c r="AC765" s="2"/>
    </row>
    <row r="766" spans="20:29" ht="12.75">
      <c r="T766" s="85"/>
      <c r="U766" s="129"/>
      <c r="AA766" s="2"/>
      <c r="AB766" s="2"/>
      <c r="AC766" s="2"/>
    </row>
    <row r="767" spans="20:29" ht="12.75">
      <c r="T767" s="85"/>
      <c r="U767" s="129"/>
      <c r="AA767" s="2"/>
      <c r="AB767" s="2"/>
      <c r="AC767" s="2"/>
    </row>
    <row r="768" spans="20:29" ht="12.75">
      <c r="T768" s="85"/>
      <c r="U768" s="129"/>
      <c r="AA768" s="2"/>
      <c r="AB768" s="2"/>
      <c r="AC768" s="2"/>
    </row>
    <row r="769" spans="20:29" ht="12.75">
      <c r="T769" s="85"/>
      <c r="U769" s="129"/>
      <c r="AA769" s="2"/>
      <c r="AB769" s="2"/>
      <c r="AC769" s="2"/>
    </row>
    <row r="770" spans="20:29" ht="12.75">
      <c r="T770" s="85"/>
      <c r="U770" s="129"/>
      <c r="AA770" s="2"/>
      <c r="AB770" s="2"/>
      <c r="AC770" s="2"/>
    </row>
    <row r="771" spans="20:29" ht="12.75">
      <c r="T771" s="85"/>
      <c r="U771" s="129"/>
      <c r="AA771" s="2"/>
      <c r="AB771" s="2"/>
      <c r="AC771" s="2"/>
    </row>
    <row r="772" spans="20:29" ht="12.75">
      <c r="T772" s="85"/>
      <c r="U772" s="129"/>
      <c r="AA772" s="2"/>
      <c r="AB772" s="2"/>
      <c r="AC772" s="2"/>
    </row>
    <row r="773" spans="20:29" ht="12.75">
      <c r="T773" s="85"/>
      <c r="U773" s="129"/>
      <c r="AA773" s="2"/>
      <c r="AB773" s="2"/>
      <c r="AC773" s="2"/>
    </row>
    <row r="774" spans="20:29" ht="12.75">
      <c r="T774" s="85"/>
      <c r="U774" s="129"/>
      <c r="AA774" s="2"/>
      <c r="AB774" s="2"/>
      <c r="AC774" s="2"/>
    </row>
    <row r="775" spans="20:29" ht="12.75">
      <c r="T775" s="85"/>
      <c r="U775" s="129"/>
      <c r="AA775" s="2"/>
      <c r="AB775" s="2"/>
      <c r="AC775" s="2"/>
    </row>
    <row r="776" spans="20:29" ht="12.75">
      <c r="T776" s="85"/>
      <c r="U776" s="129"/>
      <c r="AA776" s="2"/>
      <c r="AB776" s="2"/>
      <c r="AC776" s="2"/>
    </row>
    <row r="777" spans="20:29" ht="12.75">
      <c r="T777" s="85"/>
      <c r="U777" s="129"/>
      <c r="AA777" s="2"/>
      <c r="AB777" s="2"/>
      <c r="AC777" s="2"/>
    </row>
    <row r="778" spans="20:29" ht="12.75">
      <c r="T778" s="85"/>
      <c r="U778" s="129"/>
      <c r="AA778" s="2"/>
      <c r="AB778" s="2"/>
      <c r="AC778" s="2"/>
    </row>
    <row r="779" spans="20:29" ht="12.75">
      <c r="T779" s="85"/>
      <c r="U779" s="129"/>
      <c r="AA779" s="2"/>
      <c r="AB779" s="2"/>
      <c r="AC779" s="2"/>
    </row>
    <row r="780" spans="20:29" ht="12.75">
      <c r="T780" s="85"/>
      <c r="U780" s="129"/>
      <c r="AA780" s="2"/>
      <c r="AB780" s="2"/>
      <c r="AC780" s="2"/>
    </row>
    <row r="781" spans="20:29" ht="12.75">
      <c r="T781" s="85"/>
      <c r="U781" s="129"/>
      <c r="AA781" s="2"/>
      <c r="AB781" s="2"/>
      <c r="AC781" s="2"/>
    </row>
    <row r="782" spans="20:29" ht="12.75">
      <c r="T782" s="85"/>
      <c r="U782" s="129"/>
      <c r="AA782" s="2"/>
      <c r="AB782" s="2"/>
      <c r="AC782" s="2"/>
    </row>
    <row r="783" spans="20:29" ht="12.75">
      <c r="T783" s="85"/>
      <c r="U783" s="129"/>
      <c r="AA783" s="2"/>
      <c r="AB783" s="2"/>
      <c r="AC783" s="2"/>
    </row>
    <row r="784" spans="20:29" ht="12.75">
      <c r="T784" s="85"/>
      <c r="U784" s="129"/>
      <c r="AA784" s="2"/>
      <c r="AB784" s="2"/>
      <c r="AC784" s="2"/>
    </row>
    <row r="785" spans="20:29" ht="12.75">
      <c r="T785" s="85"/>
      <c r="U785" s="129"/>
      <c r="AA785" s="2"/>
      <c r="AB785" s="2"/>
      <c r="AC785" s="2"/>
    </row>
    <row r="786" spans="20:29" ht="12.75">
      <c r="T786" s="85"/>
      <c r="U786" s="129"/>
      <c r="AA786" s="2"/>
      <c r="AB786" s="2"/>
      <c r="AC786" s="2"/>
    </row>
    <row r="787" spans="20:29" ht="12.75">
      <c r="T787" s="85"/>
      <c r="U787" s="129"/>
      <c r="AA787" s="2"/>
      <c r="AB787" s="2"/>
      <c r="AC787" s="2"/>
    </row>
    <row r="788" spans="20:29" ht="12.75">
      <c r="T788" s="85"/>
      <c r="U788" s="129"/>
      <c r="AA788" s="2"/>
      <c r="AB788" s="2"/>
      <c r="AC788" s="2"/>
    </row>
    <row r="789" spans="20:29" ht="12.75">
      <c r="T789" s="85"/>
      <c r="U789" s="129"/>
      <c r="AA789" s="2"/>
      <c r="AB789" s="2"/>
      <c r="AC789" s="2"/>
    </row>
    <row r="790" spans="20:29" ht="12.75">
      <c r="T790" s="85"/>
      <c r="U790" s="129"/>
      <c r="AA790" s="2"/>
      <c r="AB790" s="2"/>
      <c r="AC790" s="2"/>
    </row>
    <row r="791" spans="20:29" ht="12.75">
      <c r="T791" s="85"/>
      <c r="U791" s="129"/>
      <c r="AA791" s="2"/>
      <c r="AB791" s="2"/>
      <c r="AC791" s="2"/>
    </row>
    <row r="792" spans="20:29" ht="12.75">
      <c r="T792" s="85"/>
      <c r="U792" s="129"/>
      <c r="AA792" s="2"/>
      <c r="AB792" s="2"/>
      <c r="AC792" s="2"/>
    </row>
    <row r="793" spans="20:29" ht="12.75">
      <c r="T793" s="85"/>
      <c r="U793" s="129"/>
      <c r="AA793" s="2"/>
      <c r="AB793" s="2"/>
      <c r="AC793" s="2"/>
    </row>
    <row r="794" spans="20:29" ht="12.75">
      <c r="T794" s="85"/>
      <c r="U794" s="129"/>
      <c r="AA794" s="2"/>
      <c r="AB794" s="2"/>
      <c r="AC794" s="2"/>
    </row>
    <row r="795" spans="20:29" ht="12.75">
      <c r="T795" s="85"/>
      <c r="U795" s="129"/>
      <c r="AA795" s="2"/>
      <c r="AB795" s="2"/>
      <c r="AC795" s="2"/>
    </row>
    <row r="796" spans="20:29" ht="12.75">
      <c r="T796" s="85"/>
      <c r="U796" s="129"/>
      <c r="AA796" s="2"/>
      <c r="AB796" s="2"/>
      <c r="AC796" s="2"/>
    </row>
    <row r="797" spans="20:29" ht="12.75">
      <c r="T797" s="85"/>
      <c r="U797" s="129"/>
      <c r="AA797" s="2"/>
      <c r="AB797" s="2"/>
      <c r="AC797" s="2"/>
    </row>
    <row r="798" spans="20:29" ht="12.75">
      <c r="T798" s="85"/>
      <c r="U798" s="129"/>
      <c r="AA798" s="2"/>
      <c r="AB798" s="2"/>
      <c r="AC798" s="2"/>
    </row>
    <row r="799" spans="20:29" ht="12.75">
      <c r="T799" s="85"/>
      <c r="U799" s="129"/>
      <c r="AA799" s="2"/>
      <c r="AB799" s="2"/>
      <c r="AC799" s="2"/>
    </row>
    <row r="800" spans="20:29" ht="12.75">
      <c r="T800" s="85"/>
      <c r="U800" s="129"/>
      <c r="AA800" s="2"/>
      <c r="AB800" s="2"/>
      <c r="AC800" s="2"/>
    </row>
    <row r="801" spans="20:29" ht="12.75">
      <c r="T801" s="85"/>
      <c r="U801" s="129"/>
      <c r="AA801" s="2"/>
      <c r="AB801" s="2"/>
      <c r="AC801" s="2"/>
    </row>
    <row r="802" spans="20:29" ht="12.75">
      <c r="T802" s="85"/>
      <c r="U802" s="129"/>
      <c r="AA802" s="2"/>
      <c r="AB802" s="2"/>
      <c r="AC802" s="2"/>
    </row>
    <row r="803" spans="20:29" ht="12.75">
      <c r="T803" s="85"/>
      <c r="U803" s="129"/>
      <c r="AA803" s="2"/>
      <c r="AB803" s="2"/>
      <c r="AC803" s="2"/>
    </row>
    <row r="804" spans="20:29" ht="12.75">
      <c r="T804" s="85"/>
      <c r="U804" s="129"/>
      <c r="AA804" s="2"/>
      <c r="AB804" s="2"/>
      <c r="AC804" s="2"/>
    </row>
    <row r="805" spans="20:29" ht="12.75">
      <c r="T805" s="85"/>
      <c r="U805" s="129"/>
      <c r="AA805" s="2"/>
      <c r="AB805" s="2"/>
      <c r="AC805" s="2"/>
    </row>
    <row r="806" spans="20:29" ht="12.75">
      <c r="T806" s="85"/>
      <c r="U806" s="129"/>
      <c r="AA806" s="2"/>
      <c r="AB806" s="2"/>
      <c r="AC806" s="2"/>
    </row>
    <row r="807" spans="20:29" ht="12.75">
      <c r="T807" s="85"/>
      <c r="U807" s="129"/>
      <c r="AA807" s="2"/>
      <c r="AB807" s="2"/>
      <c r="AC807" s="2"/>
    </row>
    <row r="808" spans="20:29" ht="12.75">
      <c r="T808" s="85"/>
      <c r="U808" s="129"/>
      <c r="AA808" s="2"/>
      <c r="AB808" s="2"/>
      <c r="AC808" s="2"/>
    </row>
    <row r="809" spans="20:29" ht="12.75">
      <c r="T809" s="85"/>
      <c r="U809" s="129"/>
      <c r="AA809" s="2"/>
      <c r="AB809" s="2"/>
      <c r="AC809" s="2"/>
    </row>
    <row r="810" spans="20:21" ht="12.75">
      <c r="T810" s="85"/>
      <c r="U810" s="129"/>
    </row>
    <row r="811" spans="20:21" ht="12.75">
      <c r="T811" s="85"/>
      <c r="U811" s="129"/>
    </row>
    <row r="812" spans="20:21" ht="12.75">
      <c r="T812" s="85"/>
      <c r="U812" s="129"/>
    </row>
    <row r="813" spans="20:21" ht="12.75">
      <c r="T813" s="85"/>
      <c r="U813" s="129"/>
    </row>
    <row r="814" spans="20:21" ht="12.75">
      <c r="T814" s="85"/>
      <c r="U814" s="129"/>
    </row>
    <row r="815" spans="20:21" ht="12.75">
      <c r="T815" s="85"/>
      <c r="U815" s="129"/>
    </row>
    <row r="816" spans="20:21" ht="12.75">
      <c r="T816" s="85"/>
      <c r="U816" s="129"/>
    </row>
    <row r="817" spans="20:21" ht="12.75">
      <c r="T817" s="85"/>
      <c r="U817" s="129"/>
    </row>
    <row r="818" spans="20:21" ht="12.75">
      <c r="T818" s="85"/>
      <c r="U818" s="129"/>
    </row>
    <row r="819" spans="20:21" ht="12.75">
      <c r="T819" s="85"/>
      <c r="U819" s="129"/>
    </row>
    <row r="820" spans="20:21" ht="12.75">
      <c r="T820" s="85"/>
      <c r="U820" s="129"/>
    </row>
    <row r="821" spans="20:21" ht="12.75">
      <c r="T821" s="85"/>
      <c r="U821" s="129"/>
    </row>
    <row r="822" spans="20:21" ht="12.75">
      <c r="T822" s="85"/>
      <c r="U822" s="129"/>
    </row>
    <row r="823" spans="20:21" ht="12.75">
      <c r="T823" s="85"/>
      <c r="U823" s="129"/>
    </row>
    <row r="824" spans="20:21" ht="12.75">
      <c r="T824" s="85"/>
      <c r="U824" s="129"/>
    </row>
    <row r="825" spans="20:21" ht="12.75">
      <c r="T825" s="85"/>
      <c r="U825" s="129"/>
    </row>
    <row r="826" spans="20:21" ht="12.75">
      <c r="T826" s="85"/>
      <c r="U826" s="129"/>
    </row>
    <row r="827" spans="20:21" ht="12.75">
      <c r="T827" s="85"/>
      <c r="U827" s="129"/>
    </row>
    <row r="828" spans="20:21" ht="12.75">
      <c r="T828" s="85"/>
      <c r="U828" s="129"/>
    </row>
    <row r="829" spans="20:21" ht="12.75">
      <c r="T829" s="85"/>
      <c r="U829" s="129"/>
    </row>
    <row r="830" spans="20:21" ht="12.75">
      <c r="T830" s="85"/>
      <c r="U830" s="129"/>
    </row>
    <row r="831" spans="20:21" ht="12.75">
      <c r="T831" s="85"/>
      <c r="U831" s="129"/>
    </row>
    <row r="832" spans="20:21" ht="12.75">
      <c r="T832" s="85"/>
      <c r="U832" s="129"/>
    </row>
    <row r="833" spans="20:21" ht="12.75">
      <c r="T833" s="85"/>
      <c r="U833" s="129"/>
    </row>
    <row r="834" spans="20:21" ht="12.75">
      <c r="T834" s="85"/>
      <c r="U834" s="129"/>
    </row>
    <row r="835" spans="20:21" ht="12.75">
      <c r="T835" s="85"/>
      <c r="U835" s="129"/>
    </row>
    <row r="836" spans="20:21" ht="12.75">
      <c r="T836" s="85"/>
      <c r="U836" s="129"/>
    </row>
    <row r="837" spans="20:21" ht="12.75">
      <c r="T837" s="85"/>
      <c r="U837" s="129"/>
    </row>
    <row r="838" spans="20:21" ht="12.75">
      <c r="T838" s="85"/>
      <c r="U838" s="129"/>
    </row>
    <row r="839" spans="20:21" ht="12.75">
      <c r="T839" s="85"/>
      <c r="U839" s="129"/>
    </row>
    <row r="840" spans="20:21" ht="12.75">
      <c r="T840" s="85"/>
      <c r="U840" s="129"/>
    </row>
    <row r="841" spans="20:21" ht="12.75">
      <c r="T841" s="85"/>
      <c r="U841" s="129"/>
    </row>
    <row r="842" spans="20:21" ht="12.75">
      <c r="T842" s="85"/>
      <c r="U842" s="129"/>
    </row>
    <row r="843" spans="20:21" ht="12.75">
      <c r="T843" s="85"/>
      <c r="U843" s="129"/>
    </row>
    <row r="844" spans="20:21" ht="12.75">
      <c r="T844" s="85"/>
      <c r="U844" s="129"/>
    </row>
    <row r="845" spans="20:21" ht="12.75">
      <c r="T845" s="85"/>
      <c r="U845" s="129"/>
    </row>
    <row r="846" spans="20:21" ht="12.75">
      <c r="T846" s="85"/>
      <c r="U846" s="129"/>
    </row>
    <row r="847" spans="20:21" ht="12.75">
      <c r="T847" s="85"/>
      <c r="U847" s="129"/>
    </row>
    <row r="848" spans="20:21" ht="12.75">
      <c r="T848" s="85"/>
      <c r="U848" s="129"/>
    </row>
    <row r="849" spans="20:21" ht="12.75">
      <c r="T849" s="85"/>
      <c r="U849" s="129"/>
    </row>
    <row r="850" spans="20:21" ht="12.75">
      <c r="T850" s="85"/>
      <c r="U850" s="129"/>
    </row>
    <row r="851" spans="20:21" ht="12.75">
      <c r="T851" s="85"/>
      <c r="U851" s="129"/>
    </row>
    <row r="852" spans="20:21" ht="12.75">
      <c r="T852" s="85"/>
      <c r="U852" s="129"/>
    </row>
    <row r="853" spans="20:21" ht="12.75">
      <c r="T853" s="85"/>
      <c r="U853" s="129"/>
    </row>
    <row r="854" spans="20:21" ht="12.75">
      <c r="T854" s="85"/>
      <c r="U854" s="129"/>
    </row>
    <row r="855" spans="20:21" ht="12.75">
      <c r="T855" s="85"/>
      <c r="U855" s="129"/>
    </row>
    <row r="856" spans="20:21" ht="12.75">
      <c r="T856" s="85"/>
      <c r="U856" s="129"/>
    </row>
    <row r="857" spans="20:21" ht="12.75">
      <c r="T857" s="85"/>
      <c r="U857" s="129"/>
    </row>
    <row r="858" spans="20:21" ht="12.75">
      <c r="T858" s="85"/>
      <c r="U858" s="129"/>
    </row>
    <row r="859" spans="20:21" ht="12.75">
      <c r="T859" s="85"/>
      <c r="U859" s="129"/>
    </row>
    <row r="860" spans="20:21" ht="12.75">
      <c r="T860" s="85"/>
      <c r="U860" s="129"/>
    </row>
    <row r="861" spans="20:21" ht="12.75">
      <c r="T861" s="85"/>
      <c r="U861" s="129"/>
    </row>
    <row r="862" spans="20:21" ht="12.75">
      <c r="T862" s="85"/>
      <c r="U862" s="129"/>
    </row>
    <row r="863" spans="20:21" ht="12.75">
      <c r="T863" s="85"/>
      <c r="U863" s="129"/>
    </row>
    <row r="864" spans="20:21" ht="12.75">
      <c r="T864" s="85"/>
      <c r="U864" s="129"/>
    </row>
    <row r="865" spans="20:21" ht="12.75">
      <c r="T865" s="85"/>
      <c r="U865" s="129"/>
    </row>
    <row r="866" spans="20:21" ht="12.75">
      <c r="T866" s="85"/>
      <c r="U866" s="129"/>
    </row>
    <row r="867" spans="20:21" ht="12.75">
      <c r="T867" s="85"/>
      <c r="U867" s="129"/>
    </row>
    <row r="868" spans="20:21" ht="12.75">
      <c r="T868" s="85"/>
      <c r="U868" s="129"/>
    </row>
    <row r="869" spans="20:21" ht="12.75">
      <c r="T869" s="85"/>
      <c r="U869" s="129"/>
    </row>
    <row r="870" spans="20:21" ht="12.75">
      <c r="T870" s="85"/>
      <c r="U870" s="129"/>
    </row>
    <row r="871" spans="20:21" ht="12.75">
      <c r="T871" s="85"/>
      <c r="U871" s="129"/>
    </row>
    <row r="872" spans="20:21" ht="12.75">
      <c r="T872" s="85"/>
      <c r="U872" s="129"/>
    </row>
    <row r="873" spans="20:21" ht="12.75">
      <c r="T873" s="85"/>
      <c r="U873" s="129"/>
    </row>
    <row r="874" spans="20:21" ht="12.75">
      <c r="T874" s="85"/>
      <c r="U874" s="129"/>
    </row>
    <row r="875" spans="20:21" ht="12.75">
      <c r="T875" s="85"/>
      <c r="U875" s="129"/>
    </row>
    <row r="876" spans="20:21" ht="12.75">
      <c r="T876" s="85"/>
      <c r="U876" s="129"/>
    </row>
    <row r="877" spans="20:21" ht="12.75">
      <c r="T877" s="85"/>
      <c r="U877" s="129"/>
    </row>
    <row r="878" spans="20:21" ht="12.75">
      <c r="T878" s="85"/>
      <c r="U878" s="129"/>
    </row>
    <row r="879" spans="20:21" ht="12.75">
      <c r="T879" s="85"/>
      <c r="U879" s="129"/>
    </row>
    <row r="880" spans="20:21" ht="12.75">
      <c r="T880" s="85"/>
      <c r="U880" s="129"/>
    </row>
    <row r="881" spans="20:21" ht="12.75">
      <c r="T881" s="85"/>
      <c r="U881" s="129"/>
    </row>
    <row r="882" spans="20:21" ht="12.75">
      <c r="T882" s="85"/>
      <c r="U882" s="129"/>
    </row>
    <row r="883" spans="20:21" ht="12.75">
      <c r="T883" s="85"/>
      <c r="U883" s="129"/>
    </row>
    <row r="884" spans="20:21" ht="12.75">
      <c r="T884" s="85"/>
      <c r="U884" s="129"/>
    </row>
    <row r="885" spans="20:21" ht="12.75">
      <c r="T885" s="85"/>
      <c r="U885" s="129"/>
    </row>
    <row r="886" spans="20:21" ht="12.75">
      <c r="T886" s="85"/>
      <c r="U886" s="129"/>
    </row>
    <row r="887" spans="20:21" ht="12.75">
      <c r="T887" s="85"/>
      <c r="U887" s="129"/>
    </row>
    <row r="888" spans="20:21" ht="12.75">
      <c r="T888" s="85"/>
      <c r="U888" s="129"/>
    </row>
    <row r="889" spans="20:21" ht="12.75">
      <c r="T889" s="85"/>
      <c r="U889" s="129"/>
    </row>
    <row r="890" spans="20:21" ht="12.75">
      <c r="T890" s="85"/>
      <c r="U890" s="129"/>
    </row>
    <row r="891" spans="20:21" ht="12.75">
      <c r="T891" s="85"/>
      <c r="U891" s="129"/>
    </row>
    <row r="892" spans="20:21" ht="12.75">
      <c r="T892" s="85"/>
      <c r="U892" s="129"/>
    </row>
    <row r="893" spans="20:21" ht="12.75">
      <c r="T893" s="85"/>
      <c r="U893" s="129"/>
    </row>
    <row r="894" spans="20:21" ht="12.75">
      <c r="T894" s="85"/>
      <c r="U894" s="129"/>
    </row>
    <row r="895" spans="20:21" ht="12.75">
      <c r="T895" s="85"/>
      <c r="U895" s="129"/>
    </row>
    <row r="896" spans="20:21" ht="12.75">
      <c r="T896" s="85"/>
      <c r="U896" s="129"/>
    </row>
    <row r="897" spans="20:21" ht="12.75">
      <c r="T897" s="85"/>
      <c r="U897" s="129"/>
    </row>
    <row r="898" spans="20:21" ht="12.75">
      <c r="T898" s="85"/>
      <c r="U898" s="129"/>
    </row>
    <row r="899" spans="20:21" ht="12.75">
      <c r="T899" s="85"/>
      <c r="U899" s="129"/>
    </row>
    <row r="900" spans="20:21" ht="12.75">
      <c r="T900" s="85"/>
      <c r="U900" s="129"/>
    </row>
    <row r="901" spans="20:21" ht="12.75">
      <c r="T901" s="85"/>
      <c r="U901" s="129"/>
    </row>
    <row r="902" spans="20:21" ht="12.75">
      <c r="T902" s="85"/>
      <c r="U902" s="129"/>
    </row>
    <row r="903" spans="20:21" ht="12.75">
      <c r="T903" s="85"/>
      <c r="U903" s="129"/>
    </row>
    <row r="904" spans="20:21" ht="12.75">
      <c r="T904" s="85"/>
      <c r="U904" s="129"/>
    </row>
    <row r="905" spans="20:21" ht="12.75">
      <c r="T905" s="85"/>
      <c r="U905" s="129"/>
    </row>
    <row r="906" spans="20:21" ht="12.75">
      <c r="T906" s="85"/>
      <c r="U906" s="129"/>
    </row>
    <row r="907" spans="20:21" ht="12.75">
      <c r="T907" s="85"/>
      <c r="U907" s="129"/>
    </row>
    <row r="908" spans="20:21" ht="12.75">
      <c r="T908" s="85"/>
      <c r="U908" s="129"/>
    </row>
    <row r="909" spans="20:21" ht="12.75">
      <c r="T909" s="85"/>
      <c r="U909" s="129"/>
    </row>
    <row r="910" spans="20:21" ht="12.75">
      <c r="T910" s="85"/>
      <c r="U910" s="129"/>
    </row>
    <row r="911" spans="20:21" ht="12.75">
      <c r="T911" s="85"/>
      <c r="U911" s="129"/>
    </row>
    <row r="912" spans="20:21" ht="12.75">
      <c r="T912" s="85"/>
      <c r="U912" s="129"/>
    </row>
    <row r="913" spans="20:21" ht="12.75">
      <c r="T913" s="85"/>
      <c r="U913" s="129"/>
    </row>
    <row r="914" spans="20:21" ht="12.75">
      <c r="T914" s="85"/>
      <c r="U914" s="129"/>
    </row>
    <row r="915" spans="20:21" ht="12.75">
      <c r="T915" s="85"/>
      <c r="U915" s="129"/>
    </row>
    <row r="916" spans="20:21" ht="12.75">
      <c r="T916" s="85"/>
      <c r="U916" s="129"/>
    </row>
    <row r="917" spans="20:21" ht="12.75">
      <c r="T917" s="85"/>
      <c r="U917" s="129"/>
    </row>
    <row r="918" spans="20:21" ht="12.75">
      <c r="T918" s="85"/>
      <c r="U918" s="129"/>
    </row>
    <row r="919" spans="20:21" ht="12.75">
      <c r="T919" s="85"/>
      <c r="U919" s="129"/>
    </row>
    <row r="920" spans="20:21" ht="12.75">
      <c r="T920" s="85"/>
      <c r="U920" s="129"/>
    </row>
    <row r="921" spans="20:21" ht="12.75">
      <c r="T921" s="85"/>
      <c r="U921" s="129"/>
    </row>
    <row r="922" spans="20:21" ht="12.75">
      <c r="T922" s="85"/>
      <c r="U922" s="129"/>
    </row>
    <row r="923" spans="20:21" ht="12.75">
      <c r="T923" s="85"/>
      <c r="U923" s="129"/>
    </row>
    <row r="924" spans="20:21" ht="12.75">
      <c r="T924" s="85"/>
      <c r="U924" s="129"/>
    </row>
    <row r="925" spans="20:21" ht="12.75">
      <c r="T925" s="85"/>
      <c r="U925" s="129"/>
    </row>
    <row r="926" spans="20:21" ht="12.75">
      <c r="T926" s="85"/>
      <c r="U926" s="129"/>
    </row>
    <row r="927" spans="20:21" ht="12.75">
      <c r="T927" s="85"/>
      <c r="U927" s="129"/>
    </row>
    <row r="928" spans="20:21" ht="12.75">
      <c r="T928" s="85"/>
      <c r="U928" s="129"/>
    </row>
    <row r="929" spans="20:21" ht="12.75">
      <c r="T929" s="85"/>
      <c r="U929" s="129"/>
    </row>
    <row r="930" spans="20:21" ht="12.75">
      <c r="T930" s="85"/>
      <c r="U930" s="129"/>
    </row>
    <row r="931" spans="20:21" ht="12.75">
      <c r="T931" s="85"/>
      <c r="U931" s="129"/>
    </row>
    <row r="932" spans="20:21" ht="12.75">
      <c r="T932" s="85"/>
      <c r="U932" s="129"/>
    </row>
    <row r="933" spans="20:21" ht="12.75">
      <c r="T933" s="85"/>
      <c r="U933" s="129"/>
    </row>
    <row r="934" spans="20:21" ht="12.75">
      <c r="T934" s="85"/>
      <c r="U934" s="129"/>
    </row>
    <row r="935" spans="20:21" ht="12.75">
      <c r="T935" s="85"/>
      <c r="U935" s="129"/>
    </row>
    <row r="936" spans="20:21" ht="12.75">
      <c r="T936" s="85"/>
      <c r="U936" s="129"/>
    </row>
    <row r="937" spans="20:21" ht="12.75">
      <c r="T937" s="85"/>
      <c r="U937" s="129"/>
    </row>
    <row r="938" spans="20:21" ht="12.75">
      <c r="T938" s="85"/>
      <c r="U938" s="129"/>
    </row>
    <row r="939" spans="20:21" ht="12.75">
      <c r="T939" s="85"/>
      <c r="U939" s="129"/>
    </row>
    <row r="940" spans="20:21" ht="12.75">
      <c r="T940" s="85"/>
      <c r="U940" s="129"/>
    </row>
    <row r="941" spans="20:21" ht="12.75">
      <c r="T941" s="85"/>
      <c r="U941" s="129"/>
    </row>
    <row r="942" spans="20:21" ht="12.75">
      <c r="T942" s="85"/>
      <c r="U942" s="129"/>
    </row>
    <row r="943" spans="20:21" ht="12.75">
      <c r="T943" s="85"/>
      <c r="U943" s="129"/>
    </row>
    <row r="944" spans="20:21" ht="12.75">
      <c r="T944" s="85"/>
      <c r="U944" s="129"/>
    </row>
    <row r="945" spans="20:21" ht="12.75">
      <c r="T945" s="85"/>
      <c r="U945" s="129"/>
    </row>
    <row r="946" spans="20:21" ht="12.75">
      <c r="T946" s="85"/>
      <c r="U946" s="129"/>
    </row>
    <row r="947" spans="20:21" ht="12.75">
      <c r="T947" s="85"/>
      <c r="U947" s="129"/>
    </row>
    <row r="948" spans="20:21" ht="12.75">
      <c r="T948" s="85"/>
      <c r="U948" s="129"/>
    </row>
    <row r="949" spans="20:21" ht="12.75">
      <c r="T949" s="85"/>
      <c r="U949" s="129"/>
    </row>
    <row r="950" spans="20:21" ht="12.75">
      <c r="T950" s="85"/>
      <c r="U950" s="129"/>
    </row>
    <row r="951" spans="20:21" ht="12.75">
      <c r="T951" s="85"/>
      <c r="U951" s="129"/>
    </row>
    <row r="952" spans="20:21" ht="12.75">
      <c r="T952" s="85"/>
      <c r="U952" s="129"/>
    </row>
    <row r="953" spans="20:21" ht="12.75">
      <c r="T953" s="85"/>
      <c r="U953" s="129"/>
    </row>
    <row r="954" spans="20:21" ht="12.75">
      <c r="T954" s="85"/>
      <c r="U954" s="129"/>
    </row>
    <row r="955" spans="20:21" ht="12.75">
      <c r="T955" s="85"/>
      <c r="U955" s="129"/>
    </row>
    <row r="956" spans="20:21" ht="12.75">
      <c r="T956" s="85"/>
      <c r="U956" s="129"/>
    </row>
    <row r="957" spans="20:21" ht="12.75">
      <c r="T957" s="85"/>
      <c r="U957" s="129"/>
    </row>
    <row r="958" spans="20:21" ht="12.75">
      <c r="T958" s="85"/>
      <c r="U958" s="129"/>
    </row>
    <row r="959" spans="20:21" ht="12.75">
      <c r="T959" s="85"/>
      <c r="U959" s="129"/>
    </row>
    <row r="960" spans="20:21" ht="12.75">
      <c r="T960" s="85"/>
      <c r="U960" s="129"/>
    </row>
    <row r="961" spans="20:21" ht="12.75">
      <c r="T961" s="85"/>
      <c r="U961" s="129"/>
    </row>
    <row r="962" spans="20:21" ht="12.75">
      <c r="T962" s="85"/>
      <c r="U962" s="129"/>
    </row>
    <row r="963" spans="20:21" ht="12.75">
      <c r="T963" s="85"/>
      <c r="U963" s="129"/>
    </row>
    <row r="964" spans="20:21" ht="12.75">
      <c r="T964" s="85"/>
      <c r="U964" s="129"/>
    </row>
    <row r="965" spans="20:21" ht="12.75">
      <c r="T965" s="85"/>
      <c r="U965" s="129"/>
    </row>
    <row r="966" spans="20:21" ht="12.75">
      <c r="T966" s="85"/>
      <c r="U966" s="129"/>
    </row>
    <row r="967" spans="20:21" ht="12.75">
      <c r="T967" s="85"/>
      <c r="U967" s="129"/>
    </row>
    <row r="968" spans="20:21" ht="12.75">
      <c r="T968" s="85"/>
      <c r="U968" s="129"/>
    </row>
    <row r="969" spans="20:21" ht="12.75">
      <c r="T969" s="85"/>
      <c r="U969" s="129"/>
    </row>
    <row r="970" spans="20:21" ht="12.75">
      <c r="T970" s="85"/>
      <c r="U970" s="129"/>
    </row>
    <row r="971" spans="20:21" ht="12.75">
      <c r="T971" s="85"/>
      <c r="U971" s="129"/>
    </row>
    <row r="972" spans="20:21" ht="12.75">
      <c r="T972" s="85"/>
      <c r="U972" s="129"/>
    </row>
    <row r="973" spans="20:21" ht="12.75">
      <c r="T973" s="85"/>
      <c r="U973" s="129"/>
    </row>
    <row r="974" spans="20:21" ht="12.75">
      <c r="T974" s="85"/>
      <c r="U974" s="129"/>
    </row>
    <row r="975" spans="20:21" ht="12.75">
      <c r="T975" s="85"/>
      <c r="U975" s="129"/>
    </row>
    <row r="976" spans="20:21" ht="12.75">
      <c r="T976" s="85"/>
      <c r="U976" s="129"/>
    </row>
    <row r="977" spans="20:21" ht="12.75">
      <c r="T977" s="85"/>
      <c r="U977" s="129"/>
    </row>
    <row r="978" spans="20:21" ht="12.75">
      <c r="T978" s="85"/>
      <c r="U978" s="129"/>
    </row>
    <row r="979" spans="20:21" ht="12.75">
      <c r="T979" s="85"/>
      <c r="U979" s="129"/>
    </row>
    <row r="980" spans="20:21" ht="12.75">
      <c r="T980" s="85"/>
      <c r="U980" s="129"/>
    </row>
    <row r="981" spans="20:21" ht="12.75">
      <c r="T981" s="85"/>
      <c r="U981" s="129"/>
    </row>
    <row r="982" spans="20:21" ht="12.75">
      <c r="T982" s="85"/>
      <c r="U982" s="129"/>
    </row>
    <row r="983" spans="20:21" ht="12.75">
      <c r="T983" s="85"/>
      <c r="U983" s="129"/>
    </row>
    <row r="984" spans="20:21" ht="12.75">
      <c r="T984" s="85"/>
      <c r="U984" s="129"/>
    </row>
    <row r="985" spans="20:21" ht="12.75">
      <c r="T985" s="85"/>
      <c r="U985" s="129"/>
    </row>
    <row r="986" spans="20:21" ht="12.75">
      <c r="T986" s="85"/>
      <c r="U986" s="129"/>
    </row>
    <row r="987" spans="20:21" ht="12.75">
      <c r="T987" s="85"/>
      <c r="U987" s="129"/>
    </row>
    <row r="988" spans="20:21" ht="12.75">
      <c r="T988" s="85"/>
      <c r="U988" s="129"/>
    </row>
    <row r="989" spans="20:21" ht="12.75">
      <c r="T989" s="85"/>
      <c r="U989" s="129"/>
    </row>
    <row r="990" spans="20:21" ht="12.75">
      <c r="T990" s="85"/>
      <c r="U990" s="129"/>
    </row>
    <row r="991" spans="20:21" ht="12.75">
      <c r="T991" s="85"/>
      <c r="U991" s="129"/>
    </row>
    <row r="992" spans="20:21" ht="12.75">
      <c r="T992" s="85"/>
      <c r="U992" s="129"/>
    </row>
    <row r="993" spans="20:21" ht="12.75">
      <c r="T993" s="85"/>
      <c r="U993" s="129"/>
    </row>
    <row r="994" spans="20:21" ht="12.75">
      <c r="T994" s="85"/>
      <c r="U994" s="129"/>
    </row>
    <row r="995" spans="20:21" ht="12.75">
      <c r="T995" s="85"/>
      <c r="U995" s="129"/>
    </row>
    <row r="996" spans="20:21" ht="12.75">
      <c r="T996" s="85"/>
      <c r="U996" s="129"/>
    </row>
    <row r="997" spans="20:21" ht="12.75">
      <c r="T997" s="85"/>
      <c r="U997" s="129"/>
    </row>
    <row r="998" spans="20:21" ht="12.75">
      <c r="T998" s="85"/>
      <c r="U998" s="129"/>
    </row>
    <row r="999" spans="20:21" ht="12.75">
      <c r="T999" s="85"/>
      <c r="U999" s="129"/>
    </row>
    <row r="1000" spans="20:21" ht="12.75">
      <c r="T1000" s="85"/>
      <c r="U1000" s="129"/>
    </row>
    <row r="1001" spans="20:21" ht="12.75">
      <c r="T1001" s="85"/>
      <c r="U1001" s="129"/>
    </row>
    <row r="1002" spans="20:21" ht="12.75">
      <c r="T1002" s="85"/>
      <c r="U1002" s="129"/>
    </row>
    <row r="1003" spans="20:21" ht="12.75">
      <c r="T1003" s="85"/>
      <c r="U1003" s="129"/>
    </row>
    <row r="1004" spans="20:21" ht="12.75">
      <c r="T1004" s="85"/>
      <c r="U1004" s="129"/>
    </row>
    <row r="1005" spans="20:21" ht="12.75">
      <c r="T1005" s="85"/>
      <c r="U1005" s="129"/>
    </row>
    <row r="1006" spans="20:21" ht="12.75">
      <c r="T1006" s="85"/>
      <c r="U1006" s="129"/>
    </row>
    <row r="1007" spans="20:21" ht="12.75">
      <c r="T1007" s="85"/>
      <c r="U1007" s="129"/>
    </row>
    <row r="1008" spans="20:21" ht="12.75">
      <c r="T1008" s="85"/>
      <c r="U1008" s="129"/>
    </row>
    <row r="1009" spans="20:21" ht="12.75">
      <c r="T1009" s="85"/>
      <c r="U1009" s="129"/>
    </row>
    <row r="1010" spans="20:21" ht="12.75">
      <c r="T1010" s="85"/>
      <c r="U1010" s="129"/>
    </row>
    <row r="1011" spans="20:21" ht="12.75">
      <c r="T1011" s="85"/>
      <c r="U1011" s="129"/>
    </row>
    <row r="1012" spans="20:21" ht="12.75">
      <c r="T1012" s="85"/>
      <c r="U1012" s="129"/>
    </row>
    <row r="1013" spans="20:21" ht="12.75">
      <c r="T1013" s="85"/>
      <c r="U1013" s="129"/>
    </row>
    <row r="1014" spans="20:21" ht="12.75">
      <c r="T1014" s="85"/>
      <c r="U1014" s="129"/>
    </row>
    <row r="1015" spans="20:21" ht="12.75">
      <c r="T1015" s="85"/>
      <c r="U1015" s="129"/>
    </row>
    <row r="1016" spans="20:21" ht="12.75">
      <c r="T1016" s="85"/>
      <c r="U1016" s="129"/>
    </row>
    <row r="1017" spans="20:21" ht="12.75">
      <c r="T1017" s="85"/>
      <c r="U1017" s="129"/>
    </row>
    <row r="1018" spans="20:21" ht="12.75">
      <c r="T1018" s="85"/>
      <c r="U1018" s="129"/>
    </row>
    <row r="1019" spans="20:21" ht="12.75">
      <c r="T1019" s="85"/>
      <c r="U1019" s="129"/>
    </row>
    <row r="1020" spans="20:21" ht="12.75">
      <c r="T1020" s="85"/>
      <c r="U1020" s="129"/>
    </row>
    <row r="1021" spans="20:21" ht="12.75">
      <c r="T1021" s="85"/>
      <c r="U1021" s="129"/>
    </row>
    <row r="1022" spans="20:21" ht="12.75">
      <c r="T1022" s="85"/>
      <c r="U1022" s="129"/>
    </row>
    <row r="1023" spans="20:21" ht="12.75">
      <c r="T1023" s="85"/>
      <c r="U1023" s="129"/>
    </row>
    <row r="1024" spans="20:21" ht="12.75">
      <c r="T1024" s="85"/>
      <c r="U1024" s="129"/>
    </row>
    <row r="1025" spans="20:21" ht="12.75">
      <c r="T1025" s="85"/>
      <c r="U1025" s="129"/>
    </row>
    <row r="1026" spans="20:21" ht="12.75">
      <c r="T1026" s="85"/>
      <c r="U1026" s="129"/>
    </row>
    <row r="1027" spans="20:21" ht="12.75">
      <c r="T1027" s="85"/>
      <c r="U1027" s="129"/>
    </row>
    <row r="1028" spans="20:21" ht="12.75">
      <c r="T1028" s="85"/>
      <c r="U1028" s="129"/>
    </row>
    <row r="1029" spans="20:21" ht="12.75">
      <c r="T1029" s="85"/>
      <c r="U1029" s="129"/>
    </row>
    <row r="1030" spans="20:21" ht="12.75">
      <c r="T1030" s="85"/>
      <c r="U1030" s="129"/>
    </row>
    <row r="1031" spans="20:21" ht="12.75">
      <c r="T1031" s="85"/>
      <c r="U1031" s="129"/>
    </row>
    <row r="1032" spans="20:21" ht="12.75">
      <c r="T1032" s="85"/>
      <c r="U1032" s="129"/>
    </row>
    <row r="1033" spans="20:21" ht="12.75">
      <c r="T1033" s="85"/>
      <c r="U1033" s="129"/>
    </row>
    <row r="1034" spans="20:21" ht="12.75">
      <c r="T1034" s="85"/>
      <c r="U1034" s="129"/>
    </row>
    <row r="1035" spans="20:21" ht="12.75">
      <c r="T1035" s="85"/>
      <c r="U1035" s="129"/>
    </row>
    <row r="1036" spans="20:21" ht="12.75">
      <c r="T1036" s="85"/>
      <c r="U1036" s="129"/>
    </row>
    <row r="1037" spans="20:21" ht="12.75">
      <c r="T1037" s="85"/>
      <c r="U1037" s="129"/>
    </row>
    <row r="1038" spans="20:21" ht="12.75">
      <c r="T1038" s="85"/>
      <c r="U1038" s="129"/>
    </row>
    <row r="1039" spans="20:21" ht="12.75">
      <c r="T1039" s="85"/>
      <c r="U1039" s="129"/>
    </row>
    <row r="1040" spans="20:21" ht="12.75">
      <c r="T1040" s="85"/>
      <c r="U1040" s="129"/>
    </row>
    <row r="1041" spans="20:21" ht="12.75">
      <c r="T1041" s="85"/>
      <c r="U1041" s="129"/>
    </row>
    <row r="1042" spans="20:21" ht="12.75">
      <c r="T1042" s="85"/>
      <c r="U1042" s="129"/>
    </row>
    <row r="1043" spans="20:21" ht="12.75">
      <c r="T1043" s="85"/>
      <c r="U1043" s="129"/>
    </row>
    <row r="1044" spans="20:21" ht="12.75">
      <c r="T1044" s="85"/>
      <c r="U1044" s="129"/>
    </row>
    <row r="1045" spans="20:21" ht="12.75">
      <c r="T1045" s="85"/>
      <c r="U1045" s="129"/>
    </row>
    <row r="1046" spans="20:21" ht="12.75">
      <c r="T1046" s="85"/>
      <c r="U1046" s="129"/>
    </row>
    <row r="1047" spans="20:21" ht="12.75">
      <c r="T1047" s="85"/>
      <c r="U1047" s="129"/>
    </row>
    <row r="1048" spans="20:21" ht="12.75">
      <c r="T1048" s="85"/>
      <c r="U1048" s="129"/>
    </row>
    <row r="1049" spans="20:21" ht="12.75">
      <c r="T1049" s="85"/>
      <c r="U1049" s="129"/>
    </row>
    <row r="1050" spans="20:21" ht="12.75">
      <c r="T1050" s="85"/>
      <c r="U1050" s="129"/>
    </row>
    <row r="1051" spans="20:21" ht="12.75">
      <c r="T1051" s="85"/>
      <c r="U1051" s="129"/>
    </row>
    <row r="1052" spans="20:21" ht="12.75">
      <c r="T1052" s="85"/>
      <c r="U1052" s="129"/>
    </row>
    <row r="1053" spans="20:21" ht="12.75">
      <c r="T1053" s="85"/>
      <c r="U1053" s="129"/>
    </row>
    <row r="1054" spans="20:21" ht="12.75">
      <c r="T1054" s="85"/>
      <c r="U1054" s="129"/>
    </row>
    <row r="1055" spans="20:21" ht="12.75">
      <c r="T1055" s="85"/>
      <c r="U1055" s="129"/>
    </row>
    <row r="1056" spans="20:21" ht="12.75">
      <c r="T1056" s="85"/>
      <c r="U1056" s="129"/>
    </row>
    <row r="1057" spans="20:21" ht="12.75">
      <c r="T1057" s="85"/>
      <c r="U1057" s="129"/>
    </row>
    <row r="1058" spans="20:21" ht="12.75">
      <c r="T1058" s="85"/>
      <c r="U1058" s="129"/>
    </row>
    <row r="1059" spans="20:21" ht="12.75">
      <c r="T1059" s="85"/>
      <c r="U1059" s="129"/>
    </row>
    <row r="1060" spans="20:21" ht="12.75">
      <c r="T1060" s="85"/>
      <c r="U1060" s="129"/>
    </row>
    <row r="1061" spans="20:21" ht="12.75">
      <c r="T1061" s="85"/>
      <c r="U1061" s="129"/>
    </row>
    <row r="1062" spans="20:21" ht="12.75">
      <c r="T1062" s="85"/>
      <c r="U1062" s="129"/>
    </row>
    <row r="1063" spans="20:21" ht="12.75">
      <c r="T1063" s="85"/>
      <c r="U1063" s="129"/>
    </row>
    <row r="1064" spans="20:21" ht="12.75">
      <c r="T1064" s="85"/>
      <c r="U1064" s="129"/>
    </row>
    <row r="1065" spans="20:21" ht="12.75">
      <c r="T1065" s="85"/>
      <c r="U1065" s="129"/>
    </row>
    <row r="1066" spans="20:21" ht="12.75">
      <c r="T1066" s="85"/>
      <c r="U1066" s="129"/>
    </row>
    <row r="1067" spans="20:21" ht="12.75">
      <c r="T1067" s="85"/>
      <c r="U1067" s="129"/>
    </row>
    <row r="1068" spans="20:21" ht="12.75">
      <c r="T1068" s="85"/>
      <c r="U1068" s="129"/>
    </row>
    <row r="1069" spans="20:21" ht="12.75">
      <c r="T1069" s="85"/>
      <c r="U1069" s="129"/>
    </row>
    <row r="1070" spans="20:21" ht="12.75">
      <c r="T1070" s="85"/>
      <c r="U1070" s="129"/>
    </row>
    <row r="1071" spans="20:21" ht="12.75">
      <c r="T1071" s="85"/>
      <c r="U1071" s="129"/>
    </row>
    <row r="1072" spans="20:21" ht="12.75">
      <c r="T1072" s="85"/>
      <c r="U1072" s="129"/>
    </row>
    <row r="1073" spans="20:21" ht="12.75">
      <c r="T1073" s="85"/>
      <c r="U1073" s="129"/>
    </row>
    <row r="1074" spans="20:21" ht="12.75">
      <c r="T1074" s="85"/>
      <c r="U1074" s="129"/>
    </row>
    <row r="1075" spans="20:21" ht="12.75">
      <c r="T1075" s="85"/>
      <c r="U1075" s="129"/>
    </row>
    <row r="1076" spans="20:21" ht="12.75">
      <c r="T1076" s="85"/>
      <c r="U1076" s="129"/>
    </row>
    <row r="1077" spans="20:21" ht="12.75">
      <c r="T1077" s="85"/>
      <c r="U1077" s="129"/>
    </row>
    <row r="1078" spans="20:21" ht="12.75">
      <c r="T1078" s="85"/>
      <c r="U1078" s="129"/>
    </row>
    <row r="1079" spans="20:21" ht="12.75">
      <c r="T1079" s="85"/>
      <c r="U1079" s="129"/>
    </row>
    <row r="1080" spans="20:21" ht="12.75">
      <c r="T1080" s="85"/>
      <c r="U1080" s="129"/>
    </row>
    <row r="1081" spans="20:21" ht="12.75">
      <c r="T1081" s="85"/>
      <c r="U1081" s="129"/>
    </row>
    <row r="1082" spans="20:21" ht="12.75">
      <c r="T1082" s="85"/>
      <c r="U1082" s="129"/>
    </row>
    <row r="1083" spans="20:21" ht="12.75">
      <c r="T1083" s="85"/>
      <c r="U1083" s="129"/>
    </row>
    <row r="1084" spans="20:21" ht="12.75">
      <c r="T1084" s="85"/>
      <c r="U1084" s="129"/>
    </row>
    <row r="1085" spans="20:21" ht="12.75">
      <c r="T1085" s="85"/>
      <c r="U1085" s="129"/>
    </row>
    <row r="1086" spans="20:21" ht="12.75">
      <c r="T1086" s="85"/>
      <c r="U1086" s="129"/>
    </row>
    <row r="1087" spans="20:21" ht="12.75">
      <c r="T1087" s="85"/>
      <c r="U1087" s="129"/>
    </row>
    <row r="1088" spans="20:21" ht="12.75">
      <c r="T1088" s="85"/>
      <c r="U1088" s="129"/>
    </row>
    <row r="1089" spans="20:21" ht="12.75">
      <c r="T1089" s="85"/>
      <c r="U1089" s="129"/>
    </row>
    <row r="1090" spans="20:21" ht="12.75">
      <c r="T1090" s="85"/>
      <c r="U1090" s="129"/>
    </row>
    <row r="1091" spans="20:21" ht="12.75">
      <c r="T1091" s="85"/>
      <c r="U1091" s="129"/>
    </row>
    <row r="1092" spans="20:21" ht="12.75">
      <c r="T1092" s="85"/>
      <c r="U1092" s="129"/>
    </row>
    <row r="1093" spans="20:21" ht="12.75">
      <c r="T1093" s="85"/>
      <c r="U1093" s="129"/>
    </row>
    <row r="1094" spans="20:21" ht="12.75">
      <c r="T1094" s="85"/>
      <c r="U1094" s="129"/>
    </row>
    <row r="1095" spans="20:21" ht="12.75">
      <c r="T1095" s="85"/>
      <c r="U1095" s="129"/>
    </row>
    <row r="1096" spans="20:21" ht="12.75">
      <c r="T1096" s="85"/>
      <c r="U1096" s="129"/>
    </row>
    <row r="1097" spans="20:21" ht="12.75">
      <c r="T1097" s="85"/>
      <c r="U1097" s="129"/>
    </row>
    <row r="1098" spans="20:21" ht="12.75">
      <c r="T1098" s="85"/>
      <c r="U1098" s="129"/>
    </row>
    <row r="1099" spans="20:21" ht="12.75">
      <c r="T1099" s="85"/>
      <c r="U1099" s="129"/>
    </row>
    <row r="1100" spans="20:21" ht="12.75">
      <c r="T1100" s="85"/>
      <c r="U1100" s="129"/>
    </row>
    <row r="1101" spans="20:21" ht="12.75">
      <c r="T1101" s="85"/>
      <c r="U1101" s="129"/>
    </row>
    <row r="1102" spans="20:21" ht="12.75">
      <c r="T1102" s="85"/>
      <c r="U1102" s="129"/>
    </row>
    <row r="1103" spans="20:21" ht="12.75">
      <c r="T1103" s="85"/>
      <c r="U1103" s="129"/>
    </row>
    <row r="1104" spans="20:21" ht="12.75">
      <c r="T1104" s="85"/>
      <c r="U1104" s="129"/>
    </row>
    <row r="1105" spans="20:21" ht="12.75">
      <c r="T1105" s="85"/>
      <c r="U1105" s="129"/>
    </row>
    <row r="1106" spans="20:21" ht="12.75">
      <c r="T1106" s="85"/>
      <c r="U1106" s="129"/>
    </row>
    <row r="1107" spans="20:21" ht="12.75">
      <c r="T1107" s="85"/>
      <c r="U1107" s="129"/>
    </row>
    <row r="1108" spans="20:21" ht="12.75">
      <c r="T1108" s="85"/>
      <c r="U1108" s="129"/>
    </row>
    <row r="1109" spans="20:21" ht="12.75">
      <c r="T1109" s="85"/>
      <c r="U1109" s="129"/>
    </row>
    <row r="1110" spans="20:21" ht="12.75">
      <c r="T1110" s="85"/>
      <c r="U1110" s="129"/>
    </row>
    <row r="1111" spans="20:21" ht="12.75">
      <c r="T1111" s="85"/>
      <c r="U1111" s="129"/>
    </row>
    <row r="1112" spans="20:21" ht="12.75">
      <c r="T1112" s="85"/>
      <c r="U1112" s="129"/>
    </row>
    <row r="1113" spans="20:21" ht="12.75">
      <c r="T1113" s="85"/>
      <c r="U1113" s="129"/>
    </row>
    <row r="1114" spans="20:21" ht="12.75">
      <c r="T1114" s="85"/>
      <c r="U1114" s="129"/>
    </row>
    <row r="1115" spans="20:21" ht="12.75">
      <c r="T1115" s="85"/>
      <c r="U1115" s="129"/>
    </row>
    <row r="1116" spans="20:21" ht="12.75">
      <c r="T1116" s="85"/>
      <c r="U1116" s="129"/>
    </row>
    <row r="1117" spans="20:21" ht="12.75">
      <c r="T1117" s="85"/>
      <c r="U1117" s="129"/>
    </row>
    <row r="1118" spans="20:21" ht="12.75">
      <c r="T1118" s="85"/>
      <c r="U1118" s="129"/>
    </row>
    <row r="1119" spans="20:21" ht="12.75">
      <c r="T1119" s="85"/>
      <c r="U1119" s="129"/>
    </row>
    <row r="1120" spans="20:21" ht="12.75">
      <c r="T1120" s="85"/>
      <c r="U1120" s="129"/>
    </row>
    <row r="1121" spans="20:21" ht="12.75">
      <c r="T1121" s="85"/>
      <c r="U1121" s="129"/>
    </row>
    <row r="1122" spans="20:21" ht="12.75">
      <c r="T1122" s="85"/>
      <c r="U1122" s="129"/>
    </row>
    <row r="1123" spans="20:21" ht="12.75">
      <c r="T1123" s="85"/>
      <c r="U1123" s="129"/>
    </row>
    <row r="1124" spans="20:21" ht="12.75">
      <c r="T1124" s="85"/>
      <c r="U1124" s="129"/>
    </row>
    <row r="1125" spans="20:21" ht="12.75">
      <c r="T1125" s="85"/>
      <c r="U1125" s="129"/>
    </row>
    <row r="1126" spans="20:21" ht="12.75">
      <c r="T1126" s="85"/>
      <c r="U1126" s="129"/>
    </row>
    <row r="1127" spans="20:21" ht="12.75">
      <c r="T1127" s="85"/>
      <c r="U1127" s="129"/>
    </row>
    <row r="1128" spans="20:21" ht="12.75">
      <c r="T1128" s="85"/>
      <c r="U1128" s="129"/>
    </row>
    <row r="1129" spans="20:21" ht="12.75">
      <c r="T1129" s="85"/>
      <c r="U1129" s="129"/>
    </row>
    <row r="1130" spans="20:21" ht="12.75">
      <c r="T1130" s="85"/>
      <c r="U1130" s="129"/>
    </row>
    <row r="1131" spans="20:21" ht="12.75">
      <c r="T1131" s="85"/>
      <c r="U1131" s="129"/>
    </row>
    <row r="1132" spans="20:21" ht="12.75">
      <c r="T1132" s="85"/>
      <c r="U1132" s="129"/>
    </row>
    <row r="1133" spans="20:21" ht="12.75">
      <c r="T1133" s="85"/>
      <c r="U1133" s="129"/>
    </row>
    <row r="1134" spans="20:21" ht="12.75">
      <c r="T1134" s="85"/>
      <c r="U1134" s="129"/>
    </row>
    <row r="1135" spans="20:21" ht="12.75">
      <c r="T1135" s="85"/>
      <c r="U1135" s="129"/>
    </row>
    <row r="1136" spans="20:21" ht="12.75">
      <c r="T1136" s="85"/>
      <c r="U1136" s="129"/>
    </row>
    <row r="1137" spans="20:21" ht="12.75">
      <c r="T1137" s="85"/>
      <c r="U1137" s="129"/>
    </row>
    <row r="1138" spans="20:21" ht="12.75">
      <c r="T1138" s="85"/>
      <c r="U1138" s="129"/>
    </row>
    <row r="1139" spans="20:21" ht="12.75">
      <c r="T1139" s="85"/>
      <c r="U1139" s="129"/>
    </row>
    <row r="1140" spans="20:21" ht="12.75">
      <c r="T1140" s="85"/>
      <c r="U1140" s="129"/>
    </row>
    <row r="1141" spans="20:21" ht="12.75">
      <c r="T1141" s="85"/>
      <c r="U1141" s="129"/>
    </row>
    <row r="1142" spans="20:21" ht="12.75">
      <c r="T1142" s="85"/>
      <c r="U1142" s="129"/>
    </row>
    <row r="1143" spans="20:21" ht="12.75">
      <c r="T1143" s="85"/>
      <c r="U1143" s="129"/>
    </row>
    <row r="1144" spans="20:21" ht="12.75">
      <c r="T1144" s="85"/>
      <c r="U1144" s="129"/>
    </row>
    <row r="1145" spans="20:21" ht="12.75">
      <c r="T1145" s="85"/>
      <c r="U1145" s="129"/>
    </row>
    <row r="1146" spans="20:21" ht="12.75">
      <c r="T1146" s="85"/>
      <c r="U1146" s="129"/>
    </row>
    <row r="1147" spans="20:21" ht="12.75">
      <c r="T1147" s="85"/>
      <c r="U1147" s="129"/>
    </row>
    <row r="1148" spans="20:21" ht="12.75">
      <c r="T1148" s="85"/>
      <c r="U1148" s="129"/>
    </row>
    <row r="1149" spans="20:21" ht="12.75">
      <c r="T1149" s="85"/>
      <c r="U1149" s="129"/>
    </row>
    <row r="1150" spans="20:21" ht="12.75">
      <c r="T1150" s="85"/>
      <c r="U1150" s="129"/>
    </row>
    <row r="1151" spans="20:21" ht="12.75">
      <c r="T1151" s="85"/>
      <c r="U1151" s="129"/>
    </row>
    <row r="1152" spans="20:21" ht="12.75">
      <c r="T1152" s="85"/>
      <c r="U1152" s="129"/>
    </row>
    <row r="1153" spans="20:21" ht="12.75">
      <c r="T1153" s="85"/>
      <c r="U1153" s="129"/>
    </row>
    <row r="1154" spans="20:21" ht="12.75">
      <c r="T1154" s="85"/>
      <c r="U1154" s="129"/>
    </row>
    <row r="1155" spans="20:21" ht="12.75">
      <c r="T1155" s="85"/>
      <c r="U1155" s="129"/>
    </row>
    <row r="1156" spans="20:21" ht="12.75">
      <c r="T1156" s="85"/>
      <c r="U1156" s="129"/>
    </row>
    <row r="1157" spans="20:21" ht="12.75">
      <c r="T1157" s="85"/>
      <c r="U1157" s="129"/>
    </row>
    <row r="1158" spans="20:21" ht="12.75">
      <c r="T1158" s="85"/>
      <c r="U1158" s="129"/>
    </row>
    <row r="1159" spans="20:21" ht="12.75">
      <c r="T1159" s="85"/>
      <c r="U1159" s="129"/>
    </row>
    <row r="1160" spans="20:21" ht="12.75">
      <c r="T1160" s="85"/>
      <c r="U1160" s="129"/>
    </row>
    <row r="1161" spans="20:21" ht="12.75">
      <c r="T1161" s="85"/>
      <c r="U1161" s="129"/>
    </row>
    <row r="1162" spans="20:21" ht="12.75">
      <c r="T1162" s="85"/>
      <c r="U1162" s="129"/>
    </row>
    <row r="1163" spans="20:21" ht="12.75">
      <c r="T1163" s="85"/>
      <c r="U1163" s="129"/>
    </row>
    <row r="1164" spans="20:21" ht="12.75">
      <c r="T1164" s="85"/>
      <c r="U1164" s="129"/>
    </row>
    <row r="1165" spans="20:21" ht="12.75">
      <c r="T1165" s="85"/>
      <c r="U1165" s="129"/>
    </row>
    <row r="1166" spans="20:21" ht="12.75">
      <c r="T1166" s="85"/>
      <c r="U1166" s="129"/>
    </row>
    <row r="1167" spans="20:21" ht="12.75">
      <c r="T1167" s="85"/>
      <c r="U1167" s="129"/>
    </row>
    <row r="1168" spans="20:21" ht="12.75">
      <c r="T1168" s="85"/>
      <c r="U1168" s="129"/>
    </row>
    <row r="1169" spans="20:21" ht="12.75">
      <c r="T1169" s="85"/>
      <c r="U1169" s="129"/>
    </row>
    <row r="1170" spans="20:21" ht="12.75">
      <c r="T1170" s="85"/>
      <c r="U1170" s="129"/>
    </row>
    <row r="1171" spans="20:21" ht="12.75">
      <c r="T1171" s="85"/>
      <c r="U1171" s="129"/>
    </row>
    <row r="1172" spans="20:21" ht="12.75">
      <c r="T1172" s="85"/>
      <c r="U1172" s="129"/>
    </row>
    <row r="1173" spans="20:21" ht="12.75">
      <c r="T1173" s="85"/>
      <c r="U1173" s="129"/>
    </row>
    <row r="1174" spans="20:21" ht="12.75">
      <c r="T1174" s="85"/>
      <c r="U1174" s="129"/>
    </row>
    <row r="1175" spans="20:21" ht="12.75">
      <c r="T1175" s="85"/>
      <c r="U1175" s="129"/>
    </row>
    <row r="1176" spans="20:21" ht="12.75">
      <c r="T1176" s="85"/>
      <c r="U1176" s="129"/>
    </row>
    <row r="1177" spans="20:21" ht="12.75">
      <c r="T1177" s="85"/>
      <c r="U1177" s="129"/>
    </row>
    <row r="1178" spans="20:21" ht="12.75">
      <c r="T1178" s="85"/>
      <c r="U1178" s="129"/>
    </row>
    <row r="1179" spans="20:21" ht="12.75">
      <c r="T1179" s="85"/>
      <c r="U1179" s="129"/>
    </row>
    <row r="1180" spans="20:21" ht="12.75">
      <c r="T1180" s="85"/>
      <c r="U1180" s="129"/>
    </row>
    <row r="1181" spans="20:21" ht="12.75">
      <c r="T1181" s="85"/>
      <c r="U1181" s="129"/>
    </row>
    <row r="1182" spans="20:21" ht="12.75">
      <c r="T1182" s="85"/>
      <c r="U1182" s="129"/>
    </row>
    <row r="1183" spans="20:21" ht="12.75">
      <c r="T1183" s="85"/>
      <c r="U1183" s="129"/>
    </row>
    <row r="1184" spans="20:21" ht="12.75">
      <c r="T1184" s="85"/>
      <c r="U1184" s="129"/>
    </row>
    <row r="1185" spans="20:21" ht="12.75">
      <c r="T1185" s="85"/>
      <c r="U1185" s="129"/>
    </row>
    <row r="1186" spans="20:21" ht="12.75">
      <c r="T1186" s="85"/>
      <c r="U1186" s="129"/>
    </row>
    <row r="1187" spans="20:21" ht="12.75">
      <c r="T1187" s="85"/>
      <c r="U1187" s="129"/>
    </row>
    <row r="1188" spans="20:21" ht="12.75">
      <c r="T1188" s="85"/>
      <c r="U1188" s="129"/>
    </row>
    <row r="1189" spans="20:21" ht="12.75">
      <c r="T1189" s="85"/>
      <c r="U1189" s="129"/>
    </row>
    <row r="1190" spans="20:21" ht="12.75">
      <c r="T1190" s="85"/>
      <c r="U1190" s="129"/>
    </row>
    <row r="1191" spans="20:21" ht="12.75">
      <c r="T1191" s="85"/>
      <c r="U1191" s="129"/>
    </row>
    <row r="1192" spans="20:21" ht="12.75">
      <c r="T1192" s="85"/>
      <c r="U1192" s="129"/>
    </row>
    <row r="1193" spans="20:21" ht="12.75">
      <c r="T1193" s="85"/>
      <c r="U1193" s="129"/>
    </row>
    <row r="1194" spans="20:21" ht="12.75">
      <c r="T1194" s="85"/>
      <c r="U1194" s="129"/>
    </row>
    <row r="1195" spans="20:21" ht="12.75">
      <c r="T1195" s="85"/>
      <c r="U1195" s="129"/>
    </row>
    <row r="1196" spans="20:21" ht="12.75">
      <c r="T1196" s="85"/>
      <c r="U1196" s="129"/>
    </row>
    <row r="1197" spans="20:21" ht="12.75">
      <c r="T1197" s="85"/>
      <c r="U1197" s="129"/>
    </row>
    <row r="1198" spans="20:21" ht="12.75">
      <c r="T1198" s="85"/>
      <c r="U1198" s="129"/>
    </row>
    <row r="1199" spans="20:21" ht="12.75">
      <c r="T1199" s="85"/>
      <c r="U1199" s="129"/>
    </row>
    <row r="1200" spans="20:21" ht="12.75">
      <c r="T1200" s="85"/>
      <c r="U1200" s="129"/>
    </row>
    <row r="1201" spans="20:21" ht="12.75">
      <c r="T1201" s="85"/>
      <c r="U1201" s="129"/>
    </row>
    <row r="1202" spans="20:21" ht="12.75">
      <c r="T1202" s="85"/>
      <c r="U1202" s="129"/>
    </row>
    <row r="1203" spans="20:21" ht="12.75">
      <c r="T1203" s="85"/>
      <c r="U1203" s="129"/>
    </row>
    <row r="1204" spans="20:21" ht="12.75">
      <c r="T1204" s="85"/>
      <c r="U1204" s="129"/>
    </row>
    <row r="1205" spans="20:21" ht="12.75">
      <c r="T1205" s="85"/>
      <c r="U1205" s="129"/>
    </row>
    <row r="1206" spans="20:21" ht="12.75">
      <c r="T1206" s="85"/>
      <c r="U1206" s="129"/>
    </row>
    <row r="1207" spans="20:21" ht="12.75">
      <c r="T1207" s="85"/>
      <c r="U1207" s="129"/>
    </row>
    <row r="1208" spans="20:21" ht="12.75">
      <c r="T1208" s="85"/>
      <c r="U1208" s="129"/>
    </row>
    <row r="1209" spans="20:21" ht="12.75">
      <c r="T1209" s="85"/>
      <c r="U1209" s="129"/>
    </row>
    <row r="1210" spans="20:21" ht="12.75">
      <c r="T1210" s="85"/>
      <c r="U1210" s="129"/>
    </row>
    <row r="1211" spans="20:21" ht="12.75">
      <c r="T1211" s="85"/>
      <c r="U1211" s="129"/>
    </row>
    <row r="1212" spans="20:21" ht="12.75">
      <c r="T1212" s="85"/>
      <c r="U1212" s="129"/>
    </row>
    <row r="1213" spans="20:21" ht="12.75">
      <c r="T1213" s="85"/>
      <c r="U1213" s="129"/>
    </row>
    <row r="1214" spans="20:21" ht="12.75">
      <c r="T1214" s="85"/>
      <c r="U1214" s="129"/>
    </row>
    <row r="1215" spans="20:21" ht="12.75">
      <c r="T1215" s="85"/>
      <c r="U1215" s="129"/>
    </row>
    <row r="1216" spans="20:21" ht="12.75">
      <c r="T1216" s="85"/>
      <c r="U1216" s="129"/>
    </row>
    <row r="1217" spans="20:21" ht="12.75">
      <c r="T1217" s="85"/>
      <c r="U1217" s="129"/>
    </row>
    <row r="1218" spans="20:21" ht="12.75">
      <c r="T1218" s="85"/>
      <c r="U1218" s="129"/>
    </row>
    <row r="1219" spans="20:21" ht="12.75">
      <c r="T1219" s="85"/>
      <c r="U1219" s="129"/>
    </row>
    <row r="1220" spans="20:21" ht="12.75">
      <c r="T1220" s="85"/>
      <c r="U1220" s="129"/>
    </row>
    <row r="1221" spans="20:21" ht="12.75">
      <c r="T1221" s="85"/>
      <c r="U1221" s="129"/>
    </row>
    <row r="1222" spans="20:21" ht="12.75">
      <c r="T1222" s="85"/>
      <c r="U1222" s="129"/>
    </row>
    <row r="1223" spans="20:21" ht="12.75">
      <c r="T1223" s="85"/>
      <c r="U1223" s="129"/>
    </row>
    <row r="1224" spans="20:21" ht="12.75">
      <c r="T1224" s="85"/>
      <c r="U1224" s="129"/>
    </row>
    <row r="1225" spans="20:21" ht="12.75">
      <c r="T1225" s="85"/>
      <c r="U1225" s="129"/>
    </row>
    <row r="1226" spans="20:21" ht="12.75">
      <c r="T1226" s="85"/>
      <c r="U1226" s="129"/>
    </row>
    <row r="1227" spans="20:21" ht="12.75">
      <c r="T1227" s="85"/>
      <c r="U1227" s="129"/>
    </row>
    <row r="1228" spans="20:21" ht="12.75">
      <c r="T1228" s="85"/>
      <c r="U1228" s="129"/>
    </row>
    <row r="1229" spans="20:21" ht="12.75">
      <c r="T1229" s="85"/>
      <c r="U1229" s="129"/>
    </row>
    <row r="1230" spans="20:21" ht="12.75">
      <c r="T1230" s="85"/>
      <c r="U1230" s="129"/>
    </row>
    <row r="1231" spans="20:21" ht="12.75">
      <c r="T1231" s="85"/>
      <c r="U1231" s="129"/>
    </row>
    <row r="1232" spans="20:21" ht="12.75">
      <c r="T1232" s="85"/>
      <c r="U1232" s="129"/>
    </row>
    <row r="1233" spans="20:21" ht="12.75">
      <c r="T1233" s="85"/>
      <c r="U1233" s="129"/>
    </row>
    <row r="1234" spans="20:21" ht="12.75">
      <c r="T1234" s="85"/>
      <c r="U1234" s="129"/>
    </row>
    <row r="1235" spans="20:21" ht="12.75">
      <c r="T1235" s="85"/>
      <c r="U1235" s="129"/>
    </row>
    <row r="1236" spans="20:21" ht="12.75">
      <c r="T1236" s="85"/>
      <c r="U1236" s="129"/>
    </row>
    <row r="1237" spans="20:21" ht="12.75">
      <c r="T1237" s="85"/>
      <c r="U1237" s="129"/>
    </row>
    <row r="1238" spans="20:21" ht="12.75">
      <c r="T1238" s="85"/>
      <c r="U1238" s="129"/>
    </row>
    <row r="1239" spans="20:21" ht="12.75">
      <c r="T1239" s="85"/>
      <c r="U1239" s="129"/>
    </row>
    <row r="1240" spans="20:21" ht="12.75">
      <c r="T1240" s="85"/>
      <c r="U1240" s="129"/>
    </row>
    <row r="1241" spans="20:21" ht="12.75">
      <c r="T1241" s="85"/>
      <c r="U1241" s="129"/>
    </row>
    <row r="1242" spans="20:21" ht="12.75">
      <c r="T1242" s="85"/>
      <c r="U1242" s="129"/>
    </row>
    <row r="1243" spans="20:21" ht="12.75">
      <c r="T1243" s="85"/>
      <c r="U1243" s="129"/>
    </row>
    <row r="1244" spans="20:21" ht="12.75">
      <c r="T1244" s="85"/>
      <c r="U1244" s="129"/>
    </row>
    <row r="1245" spans="20:21" ht="12.75">
      <c r="T1245" s="85"/>
      <c r="U1245" s="129"/>
    </row>
    <row r="1246" spans="20:21" ht="12.75">
      <c r="T1246" s="85"/>
      <c r="U1246" s="129"/>
    </row>
    <row r="1247" spans="20:21" ht="12.75">
      <c r="T1247" s="85"/>
      <c r="U1247" s="129"/>
    </row>
    <row r="1248" spans="20:21" ht="12.75">
      <c r="T1248" s="85"/>
      <c r="U1248" s="129"/>
    </row>
    <row r="1249" spans="20:21" ht="12.75">
      <c r="T1249" s="85"/>
      <c r="U1249" s="129"/>
    </row>
    <row r="1250" spans="20:21" ht="12.75">
      <c r="T1250" s="85"/>
      <c r="U1250" s="129"/>
    </row>
    <row r="1251" spans="20:21" ht="12.75">
      <c r="T1251" s="85"/>
      <c r="U1251" s="129"/>
    </row>
    <row r="1252" spans="20:21" ht="12.75">
      <c r="T1252" s="85"/>
      <c r="U1252" s="129"/>
    </row>
    <row r="1253" spans="20:21" ht="12.75">
      <c r="T1253" s="85"/>
      <c r="U1253" s="129"/>
    </row>
    <row r="1254" spans="20:21" ht="12.75">
      <c r="T1254" s="85"/>
      <c r="U1254" s="129"/>
    </row>
    <row r="1255" spans="20:21" ht="12.75">
      <c r="T1255" s="85"/>
      <c r="U1255" s="129"/>
    </row>
    <row r="1256" spans="20:21" ht="12.75">
      <c r="T1256" s="85"/>
      <c r="U1256" s="129"/>
    </row>
    <row r="1257" spans="20:21" ht="12.75">
      <c r="T1257" s="85"/>
      <c r="U1257" s="129"/>
    </row>
    <row r="1258" spans="20:21" ht="12.75">
      <c r="T1258" s="85"/>
      <c r="U1258" s="129"/>
    </row>
    <row r="1259" spans="20:21" ht="12.75">
      <c r="T1259" s="85"/>
      <c r="U1259" s="129"/>
    </row>
    <row r="1260" spans="20:21" ht="12.75">
      <c r="T1260" s="85"/>
      <c r="U1260" s="129"/>
    </row>
    <row r="1261" spans="20:21" ht="12.75">
      <c r="T1261" s="85"/>
      <c r="U1261" s="129"/>
    </row>
    <row r="1262" spans="20:21" ht="12.75">
      <c r="T1262" s="85"/>
      <c r="U1262" s="129"/>
    </row>
    <row r="1263" spans="20:21" ht="12.75">
      <c r="T1263" s="85"/>
      <c r="U1263" s="129"/>
    </row>
    <row r="1264" spans="20:21" ht="12.75">
      <c r="T1264" s="85"/>
      <c r="U1264" s="129"/>
    </row>
    <row r="1265" spans="20:21" ht="12.75">
      <c r="T1265" s="85"/>
      <c r="U1265" s="129"/>
    </row>
    <row r="1266" spans="20:21" ht="12.75">
      <c r="T1266" s="85"/>
      <c r="U1266" s="129"/>
    </row>
    <row r="1267" spans="20:21" ht="12.75">
      <c r="T1267" s="85"/>
      <c r="U1267" s="129"/>
    </row>
    <row r="1268" spans="20:21" ht="12.75">
      <c r="T1268" s="85"/>
      <c r="U1268" s="129"/>
    </row>
    <row r="1269" spans="20:21" ht="12.75">
      <c r="T1269" s="85"/>
      <c r="U1269" s="129"/>
    </row>
    <row r="1270" spans="20:21" ht="12.75">
      <c r="T1270" s="85"/>
      <c r="U1270" s="129"/>
    </row>
  </sheetData>
  <sheetProtection/>
  <dataValidations count="5">
    <dataValidation type="list" allowBlank="1" showInputMessage="1" showErrorMessage="1" sqref="K3">
      <formula1>"P,L"</formula1>
    </dataValidation>
    <dataValidation errorStyle="warning" type="list" allowBlank="1" showInputMessage="1" showErrorMessage="1" errorTitle="Data Input Error Message" error="You must enter a Field Office mnemonic in this column!" sqref="C217:C360">
      <formula1>"FRFO,OFO,JFO"</formula1>
    </dataValidation>
    <dataValidation errorStyle="warning" type="list" allowBlank="1" showInputMessage="1" showErrorMessage="1" errorTitle="Data Input Error Message" error="You must enter a Field Office mnemonic in this column!" sqref="C3:C216">
      <formula1>"FRFO,OFO,BFO,BOP"</formula1>
    </dataValidation>
    <dataValidation type="list" allowBlank="1" showInputMessage="1" showErrorMessage="1" sqref="U4:U360">
      <formula1>"BLM,FS,STATE,PRIVATE,MILITARY,FWS,OTHER"</formula1>
    </dataValidation>
    <dataValidation type="list" allowBlank="1" showInputMessage="1" showErrorMessage="1" sqref="K4:K360">
      <formula1>"P,L,A,C,F"</formula1>
    </dataValidation>
  </dataValidations>
  <printOptions horizontalCentered="1"/>
  <pageMargins left="0.25" right="0.25" top="0.5" bottom="0.25" header="0.5" footer="0.5"/>
  <pageSetup blackAndWhite="1" horizontalDpi="300" verticalDpi="300" orientation="landscape" paperSize="5" scale="62" r:id="rId3"/>
  <rowBreaks count="1" manualBreakCount="1">
    <brk id="68" max="4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B1:O36"/>
  <sheetViews>
    <sheetView showGridLines="0" workbookViewId="0" topLeftCell="A1">
      <selection activeCell="G14" sqref="G14"/>
    </sheetView>
  </sheetViews>
  <sheetFormatPr defaultColWidth="9.140625" defaultRowHeight="12.75"/>
  <cols>
    <col min="1" max="1" width="1.7109375" style="33" customWidth="1"/>
    <col min="2" max="5" width="9.140625" style="33" customWidth="1"/>
    <col min="6" max="6" width="9.421875" style="33" bestFit="1" customWidth="1"/>
    <col min="7" max="7" width="12.8515625" style="33" customWidth="1"/>
    <col min="8" max="8" width="6.421875" style="33" customWidth="1"/>
    <col min="9" max="9" width="9.140625" style="33" customWidth="1"/>
    <col min="10" max="11" width="8.421875" style="33" customWidth="1"/>
    <col min="12" max="12" width="10.28125" style="33" customWidth="1"/>
    <col min="13" max="13" width="10.57421875" style="33" customWidth="1"/>
    <col min="14" max="14" width="12.00390625" style="33" customWidth="1"/>
    <col min="15" max="16384" width="9.140625" style="33" customWidth="1"/>
  </cols>
  <sheetData>
    <row r="1" spans="2:15" ht="24" customHeight="1" thickBot="1">
      <c r="B1" s="189"/>
      <c r="C1" s="235" t="s">
        <v>80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3:15" ht="24" customHeight="1" thickBot="1" thickTop="1"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2:7" ht="16.5" customHeight="1" thickBot="1">
      <c r="B3" s="254" t="s">
        <v>48</v>
      </c>
      <c r="C3" s="255"/>
      <c r="D3" s="255"/>
      <c r="E3" s="255"/>
      <c r="F3" s="255"/>
      <c r="G3" s="256"/>
    </row>
    <row r="4" spans="2:14" ht="16.5" customHeight="1">
      <c r="B4" s="233"/>
      <c r="C4" s="234"/>
      <c r="D4" s="234"/>
      <c r="E4" s="234"/>
      <c r="F4" s="234"/>
      <c r="G4" s="178"/>
      <c r="I4" s="261" t="s">
        <v>47</v>
      </c>
      <c r="J4" s="262"/>
      <c r="K4" s="262"/>
      <c r="L4" s="262"/>
      <c r="M4" s="262"/>
      <c r="N4" s="263"/>
    </row>
    <row r="5" spans="2:15" ht="16.5" customHeight="1">
      <c r="B5" s="257" t="s">
        <v>53</v>
      </c>
      <c r="C5" s="258"/>
      <c r="D5" s="258"/>
      <c r="E5" s="258"/>
      <c r="F5" s="258"/>
      <c r="G5" s="150">
        <f>COUNTIF(Log!K:K,"A")</f>
        <v>18</v>
      </c>
      <c r="H5" s="34"/>
      <c r="I5" s="228"/>
      <c r="J5" s="229"/>
      <c r="K5" s="229"/>
      <c r="L5" s="229"/>
      <c r="M5" s="229"/>
      <c r="N5" s="230"/>
      <c r="O5" s="34"/>
    </row>
    <row r="6" spans="2:15" ht="16.5" customHeight="1">
      <c r="B6" s="270" t="s">
        <v>2</v>
      </c>
      <c r="C6" s="258"/>
      <c r="D6" s="258"/>
      <c r="E6" s="258"/>
      <c r="F6" s="258"/>
      <c r="G6" s="179">
        <f>COUNTIF(Log!K:K,"P")</f>
        <v>80</v>
      </c>
      <c r="H6" s="16"/>
      <c r="I6" s="268" t="s">
        <v>17</v>
      </c>
      <c r="J6" s="269"/>
      <c r="K6" s="269"/>
      <c r="L6" s="269"/>
      <c r="M6" s="39">
        <f>SUMIF(Log!$K:$K,"P",Log!L:L)</f>
        <v>17282.849999999995</v>
      </c>
      <c r="N6" s="70" t="s">
        <v>1</v>
      </c>
      <c r="O6" s="16"/>
    </row>
    <row r="7" spans="2:15" ht="16.5" customHeight="1">
      <c r="B7" s="341" t="s">
        <v>3</v>
      </c>
      <c r="C7" s="258"/>
      <c r="D7" s="258"/>
      <c r="E7" s="258"/>
      <c r="F7" s="258"/>
      <c r="G7" s="180">
        <f>COUNTIF(Log!K:K,"L")</f>
        <v>48</v>
      </c>
      <c r="H7" s="18"/>
      <c r="I7" s="266" t="s">
        <v>18</v>
      </c>
      <c r="J7" s="267"/>
      <c r="K7" s="267"/>
      <c r="L7" s="267"/>
      <c r="M7" s="19">
        <f>SUMIF(Log!$K:$K,"L",Log!L:L)</f>
        <v>98642.65000000004</v>
      </c>
      <c r="N7" s="68" t="s">
        <v>1</v>
      </c>
      <c r="O7" s="16"/>
    </row>
    <row r="8" spans="2:15" ht="16.5" customHeight="1" thickBot="1">
      <c r="B8" s="259" t="s">
        <v>5</v>
      </c>
      <c r="C8" s="342"/>
      <c r="D8" s="342"/>
      <c r="E8" s="342"/>
      <c r="F8" s="342"/>
      <c r="G8" s="181">
        <f>SUM(G4:G6:G7)</f>
        <v>146</v>
      </c>
      <c r="H8" s="18"/>
      <c r="I8" s="259" t="s">
        <v>5</v>
      </c>
      <c r="J8" s="260"/>
      <c r="K8" s="260"/>
      <c r="L8" s="260"/>
      <c r="M8" s="71">
        <f>SUM(Log!L:L)</f>
        <v>115925.50000000006</v>
      </c>
      <c r="N8" s="69" t="s">
        <v>1</v>
      </c>
      <c r="O8" s="34"/>
    </row>
    <row r="9" spans="2:15" ht="15.75" customHeight="1">
      <c r="B9" s="138" t="s">
        <v>63</v>
      </c>
      <c r="D9" s="5"/>
      <c r="E9" s="5"/>
      <c r="F9" s="5"/>
      <c r="G9" s="34"/>
      <c r="H9" s="34"/>
      <c r="I9" s="34"/>
      <c r="J9" s="34"/>
      <c r="K9" s="34"/>
      <c r="L9" s="34"/>
      <c r="M9" s="34"/>
      <c r="N9" s="34"/>
      <c r="O9" s="34"/>
    </row>
    <row r="10" spans="3:15" ht="16.5" customHeight="1" thickBot="1">
      <c r="C10" s="5"/>
      <c r="D10" s="141"/>
      <c r="E10" s="141"/>
      <c r="F10" s="141"/>
      <c r="G10" s="141"/>
      <c r="H10" s="141"/>
      <c r="I10" s="142"/>
      <c r="J10" s="42"/>
      <c r="K10" s="42" t="s">
        <v>46</v>
      </c>
      <c r="L10" s="42"/>
      <c r="M10" s="42"/>
      <c r="N10" s="42"/>
      <c r="O10" s="34"/>
    </row>
    <row r="11" spans="3:15" ht="16.5" customHeight="1">
      <c r="C11" s="237" t="s">
        <v>72</v>
      </c>
      <c r="D11" s="238"/>
      <c r="E11" s="238"/>
      <c r="F11" s="238"/>
      <c r="G11" s="238"/>
      <c r="H11" s="238"/>
      <c r="I11" s="238"/>
      <c r="J11" s="239"/>
      <c r="K11" s="239"/>
      <c r="L11" s="239"/>
      <c r="M11" s="239"/>
      <c r="N11" s="240"/>
      <c r="O11" s="241"/>
    </row>
    <row r="12" spans="3:15" ht="21.75" customHeight="1" thickBot="1">
      <c r="C12" s="156"/>
      <c r="D12" s="157"/>
      <c r="E12" s="157"/>
      <c r="F12" s="157"/>
      <c r="G12" s="242" t="s">
        <v>70</v>
      </c>
      <c r="H12" s="244" t="s">
        <v>71</v>
      </c>
      <c r="I12" s="245"/>
      <c r="J12" s="248" t="s">
        <v>73</v>
      </c>
      <c r="K12" s="249"/>
      <c r="L12" s="249"/>
      <c r="M12" s="250"/>
      <c r="N12" s="244" t="s">
        <v>69</v>
      </c>
      <c r="O12" s="251"/>
    </row>
    <row r="13" spans="3:15" ht="18" customHeight="1">
      <c r="C13" s="153"/>
      <c r="D13" s="154"/>
      <c r="E13" s="154"/>
      <c r="F13" s="154"/>
      <c r="G13" s="243"/>
      <c r="H13" s="246"/>
      <c r="I13" s="247"/>
      <c r="J13" s="264" t="s">
        <v>74</v>
      </c>
      <c r="K13" s="265"/>
      <c r="L13" s="159" t="s">
        <v>75</v>
      </c>
      <c r="M13" s="158" t="s">
        <v>76</v>
      </c>
      <c r="N13" s="252"/>
      <c r="O13" s="253"/>
    </row>
    <row r="14" spans="3:15" ht="16.5" customHeight="1">
      <c r="C14" s="339" t="s">
        <v>68</v>
      </c>
      <c r="D14" s="340"/>
      <c r="E14" s="340"/>
      <c r="F14" s="340"/>
      <c r="G14" s="155">
        <f>SUMIF(Log!$K:$K,"P",Log!M:M)</f>
        <v>14177.300000000001</v>
      </c>
      <c r="H14" s="327">
        <f>SUMIF(Log!$K:$K,"L",Log!M:M)</f>
        <v>61504.24999999999</v>
      </c>
      <c r="I14" s="328"/>
      <c r="J14" s="335">
        <f>COUNTIF(Log!U:U,"BLM")</f>
        <v>73</v>
      </c>
      <c r="K14" s="336"/>
      <c r="L14" s="160">
        <f>SUM(Log!AI3:AI360)</f>
        <v>30</v>
      </c>
      <c r="M14" s="160">
        <f>SUM(Log!AJ3:AJ360)</f>
        <v>43</v>
      </c>
      <c r="N14" s="231">
        <f aca="true" t="shared" si="0" ref="N14:N20">SUM(G14:H14)</f>
        <v>75681.54999999999</v>
      </c>
      <c r="O14" s="232"/>
    </row>
    <row r="15" spans="3:15" ht="16.5" customHeight="1">
      <c r="C15" s="331" t="s">
        <v>60</v>
      </c>
      <c r="D15" s="332"/>
      <c r="E15" s="332"/>
      <c r="F15" s="332"/>
      <c r="G15" s="143">
        <f>SUMIF(Log!$K:$K,"P",Log!N:N)</f>
        <v>0</v>
      </c>
      <c r="H15" s="333">
        <f>SUMIF(Log!$K:$K,"L",Log!N:N)</f>
        <v>0.2</v>
      </c>
      <c r="I15" s="334"/>
      <c r="J15" s="329">
        <f>COUNTIF(Log!U:U,"FS")</f>
        <v>2</v>
      </c>
      <c r="K15" s="330"/>
      <c r="L15" s="161">
        <f>SUM(Log!AK3:AK361)</f>
        <v>2</v>
      </c>
      <c r="M15" s="161">
        <f>SUM(Log!AL3:AL361)</f>
        <v>0</v>
      </c>
      <c r="N15" s="313">
        <f t="shared" si="0"/>
        <v>0.2</v>
      </c>
      <c r="O15" s="314"/>
    </row>
    <row r="16" spans="3:15" ht="16.5" customHeight="1">
      <c r="C16" s="317" t="s">
        <v>4</v>
      </c>
      <c r="D16" s="318"/>
      <c r="E16" s="318"/>
      <c r="F16" s="318"/>
      <c r="G16" s="144">
        <f>SUMIF(Log!$K:$K,"P",Log!O:O)</f>
        <v>597.1</v>
      </c>
      <c r="H16" s="273">
        <f>SUMIF(Log!$K:$K,"L",Log!O:O)</f>
        <v>10043.2</v>
      </c>
      <c r="I16" s="274"/>
      <c r="J16" s="278">
        <f>COUNTIF(Log!U:U,"STATE")</f>
        <v>10</v>
      </c>
      <c r="K16" s="279"/>
      <c r="L16" s="162">
        <f>SUM(Log!AM3:AM362)</f>
        <v>6</v>
      </c>
      <c r="M16" s="162">
        <f>SUM(Log!AN3:AN362)</f>
        <v>4</v>
      </c>
      <c r="N16" s="311">
        <f t="shared" si="0"/>
        <v>10640.300000000001</v>
      </c>
      <c r="O16" s="312"/>
    </row>
    <row r="17" spans="3:15" ht="16.5" customHeight="1">
      <c r="C17" s="337" t="s">
        <v>61</v>
      </c>
      <c r="D17" s="318"/>
      <c r="E17" s="318"/>
      <c r="F17" s="318"/>
      <c r="G17" s="145">
        <f>SUMIF(Log!$K:$K,"P",Log!P:P)</f>
        <v>2508.35</v>
      </c>
      <c r="H17" s="325">
        <f>SUMIF(Log!$K:$K,"L",Log!P:P)</f>
        <v>27093</v>
      </c>
      <c r="I17" s="326"/>
      <c r="J17" s="276">
        <f>COUNTIF(Log!U:U,"PRIVATE")</f>
        <v>42</v>
      </c>
      <c r="K17" s="277"/>
      <c r="L17" s="165">
        <f>SUM(Log!AO3:AO363)</f>
        <v>10</v>
      </c>
      <c r="M17" s="165">
        <f>SUM(Log!AP3:AP363)</f>
        <v>32</v>
      </c>
      <c r="N17" s="288">
        <f t="shared" si="0"/>
        <v>29601.35</v>
      </c>
      <c r="O17" s="289"/>
    </row>
    <row r="18" spans="3:15" ht="16.5" customHeight="1">
      <c r="C18" s="338" t="s">
        <v>58</v>
      </c>
      <c r="D18" s="318"/>
      <c r="E18" s="318"/>
      <c r="F18" s="318"/>
      <c r="G18" s="146">
        <f>SUMIF(Log!$K:$K,"P",Log!Q:Q)</f>
        <v>0.1</v>
      </c>
      <c r="H18" s="275">
        <f>SUMIF(Log!$K:$K,"L",Log!Q:Q)</f>
        <v>0</v>
      </c>
      <c r="I18" s="274"/>
      <c r="J18" s="284">
        <f>COUNTIF(Log!U:U,"MILITARY")</f>
        <v>1</v>
      </c>
      <c r="K18" s="285"/>
      <c r="L18" s="163">
        <f>SUM(Log!AQ3:AQ364)</f>
        <v>0</v>
      </c>
      <c r="M18" s="163">
        <f>SUM(Log!AR3:AR364)</f>
        <v>1</v>
      </c>
      <c r="N18" s="280">
        <f t="shared" si="0"/>
        <v>0.1</v>
      </c>
      <c r="O18" s="281"/>
    </row>
    <row r="19" spans="3:15" ht="16.5" customHeight="1">
      <c r="C19" s="323" t="s">
        <v>59</v>
      </c>
      <c r="D19" s="318"/>
      <c r="E19" s="318"/>
      <c r="F19" s="318"/>
      <c r="G19" s="147">
        <f>SUMIF(Log!$K:$K,"P",Log!R:R)</f>
        <v>0</v>
      </c>
      <c r="H19" s="296">
        <f>SUMIF(Log!$K:$K,"L",Log!R:R)</f>
        <v>0</v>
      </c>
      <c r="I19" s="274"/>
      <c r="J19" s="282">
        <f>COUNTIF(Log!U:U,"FWS")</f>
        <v>0</v>
      </c>
      <c r="K19" s="283"/>
      <c r="L19" s="160">
        <f>SUM(Log!AS3:AS365)</f>
        <v>0</v>
      </c>
      <c r="M19" s="160">
        <f>SUM(Log!AT3:AT365)</f>
        <v>0</v>
      </c>
      <c r="N19" s="315">
        <f t="shared" si="0"/>
        <v>0</v>
      </c>
      <c r="O19" s="316"/>
    </row>
    <row r="20" spans="3:15" ht="16.5" customHeight="1">
      <c r="C20" s="324" t="s">
        <v>62</v>
      </c>
      <c r="D20" s="318"/>
      <c r="E20" s="318"/>
      <c r="F20" s="318"/>
      <c r="G20" s="148">
        <f>SUMIF(Log!$K:$K,"P",Log!S:S)</f>
        <v>0</v>
      </c>
      <c r="H20" s="297">
        <f>SUMIF(Log!$K:$K,"L",Log!S:S)</f>
        <v>0</v>
      </c>
      <c r="I20" s="274"/>
      <c r="J20" s="321">
        <f>COUNTIF(Log!U:U,"OTHER")</f>
        <v>0</v>
      </c>
      <c r="K20" s="322"/>
      <c r="L20" s="164">
        <f>SUM(Log!AU3:AU366)</f>
        <v>0</v>
      </c>
      <c r="M20" s="164">
        <f>SUM(Log!AV3:AV366)</f>
        <v>0</v>
      </c>
      <c r="N20" s="286">
        <f t="shared" si="0"/>
        <v>0</v>
      </c>
      <c r="O20" s="287"/>
    </row>
    <row r="21" spans="3:15" ht="16.5" customHeight="1" thickBot="1">
      <c r="C21" s="259" t="s">
        <v>5</v>
      </c>
      <c r="D21" s="310"/>
      <c r="E21" s="310"/>
      <c r="F21" s="310"/>
      <c r="G21" s="149">
        <f>SUM(G14:G20)</f>
        <v>17282.85</v>
      </c>
      <c r="H21" s="271">
        <f>SUM(H14:H20)</f>
        <v>98640.65</v>
      </c>
      <c r="I21" s="307"/>
      <c r="J21" s="319">
        <f>SUM(J14:J20)</f>
        <v>128</v>
      </c>
      <c r="K21" s="320"/>
      <c r="L21" s="166">
        <f>SUM(L14:L20)</f>
        <v>48</v>
      </c>
      <c r="M21" s="167">
        <f>SUM(M14:M20)</f>
        <v>80</v>
      </c>
      <c r="N21" s="271">
        <f>SUM(N14:N20)</f>
        <v>115923.5</v>
      </c>
      <c r="O21" s="272"/>
    </row>
    <row r="22" spans="3:15" ht="16.5" customHeight="1" thickBot="1">
      <c r="C22" s="5"/>
      <c r="D22" s="42"/>
      <c r="E22" s="42"/>
      <c r="F22" s="42"/>
      <c r="G22" s="42"/>
      <c r="H22" s="42"/>
      <c r="I22" s="1"/>
      <c r="J22" s="1"/>
      <c r="K22" s="1"/>
      <c r="L22" s="1"/>
      <c r="M22" s="1"/>
      <c r="N22" s="1"/>
      <c r="O22" s="1"/>
    </row>
    <row r="23" spans="3:12" ht="17.25" customHeight="1" thickBot="1">
      <c r="C23" s="293" t="s">
        <v>67</v>
      </c>
      <c r="D23" s="294"/>
      <c r="E23" s="295"/>
      <c r="F23" s="120" t="s">
        <v>51</v>
      </c>
      <c r="G23" s="119" t="s">
        <v>52</v>
      </c>
      <c r="H23" s="44"/>
      <c r="I23" s="308" t="s">
        <v>82</v>
      </c>
      <c r="J23" s="309"/>
      <c r="K23" s="309"/>
      <c r="L23" s="190">
        <f>COUNTIF(Log!K:K,"F")</f>
        <v>12</v>
      </c>
    </row>
    <row r="24" spans="3:11" ht="16.5" customHeight="1">
      <c r="C24" s="298" t="s">
        <v>64</v>
      </c>
      <c r="D24" s="299"/>
      <c r="E24" s="300"/>
      <c r="F24" s="121">
        <f>COUNTIF(Log!C:C,"FRFO")</f>
        <v>88</v>
      </c>
      <c r="G24" s="122">
        <f>SUMIF(Log!$C$3:$C$360,"FRFO",Log!$M$3:$M$360)</f>
        <v>65236.79999999999</v>
      </c>
      <c r="H24" s="45"/>
      <c r="I24"/>
      <c r="J24"/>
      <c r="K24"/>
    </row>
    <row r="25" spans="3:11" ht="16.5" customHeight="1">
      <c r="C25" s="301" t="s">
        <v>50</v>
      </c>
      <c r="D25" s="302"/>
      <c r="E25" s="303"/>
      <c r="F25" s="151">
        <f>COUNTIF(Log!C:C,"OFO")</f>
        <v>12</v>
      </c>
      <c r="G25" s="152">
        <f>SUMIF(Log!$C$3:$C$360,"OFO",Log!$M$3:$M$360)</f>
        <v>3652.75</v>
      </c>
      <c r="H25" s="43"/>
      <c r="I25"/>
      <c r="J25"/>
      <c r="K25"/>
    </row>
    <row r="26" spans="3:11" ht="16.5" customHeight="1">
      <c r="C26" s="304" t="s">
        <v>65</v>
      </c>
      <c r="D26" s="305"/>
      <c r="E26" s="306"/>
      <c r="F26" s="123">
        <f>COUNTIF(Log!C:C,"BFO")</f>
        <v>11</v>
      </c>
      <c r="G26" s="124">
        <f>SUMIF(Log!$C$3:$C$360,"BFO",Log!$M$3:$M$360)</f>
        <v>1615</v>
      </c>
      <c r="H26" s="4"/>
      <c r="I26"/>
      <c r="J26"/>
      <c r="K26"/>
    </row>
    <row r="27" spans="3:11" ht="16.5" customHeight="1" thickBot="1">
      <c r="C27" s="290" t="s">
        <v>66</v>
      </c>
      <c r="D27" s="291"/>
      <c r="E27" s="292"/>
      <c r="F27" s="139">
        <f>COUNTIF(Log!C:C,"BOP")</f>
        <v>17</v>
      </c>
      <c r="G27" s="140">
        <f>SUMIF(Log!$C$3:$C$360,"BOP",Log!$M$3:$M$360)</f>
        <v>5177</v>
      </c>
      <c r="H27" s="45"/>
      <c r="I27"/>
      <c r="J27"/>
      <c r="K27"/>
    </row>
    <row r="28" spans="3:11" ht="16.5" customHeight="1">
      <c r="C28" s="5"/>
      <c r="D28" s="5"/>
      <c r="E28" s="5"/>
      <c r="F28" s="5"/>
      <c r="G28" s="45"/>
      <c r="H28" s="45"/>
      <c r="I28"/>
      <c r="J28"/>
      <c r="K28"/>
    </row>
    <row r="29" spans="3:11" ht="16.5" customHeight="1">
      <c r="C29"/>
      <c r="D29"/>
      <c r="E29"/>
      <c r="F29"/>
      <c r="G29"/>
      <c r="I29"/>
      <c r="J29"/>
      <c r="K29"/>
    </row>
    <row r="30" spans="3:7" ht="16.5" customHeight="1">
      <c r="C30"/>
      <c r="D30"/>
      <c r="E30"/>
      <c r="F30"/>
      <c r="G30"/>
    </row>
    <row r="31" ht="16.5" customHeight="1"/>
    <row r="32" spans="3:7" ht="16.5" customHeight="1">
      <c r="C32"/>
      <c r="D32"/>
      <c r="E32"/>
      <c r="F32"/>
      <c r="G32"/>
    </row>
    <row r="33" spans="3:9" ht="16.5" customHeight="1">
      <c r="C33"/>
      <c r="D33"/>
      <c r="E33"/>
      <c r="F33"/>
      <c r="G33"/>
      <c r="I33" s="33" t="s">
        <v>46</v>
      </c>
    </row>
    <row r="34" spans="3:7" ht="16.5" customHeight="1">
      <c r="C34"/>
      <c r="D34"/>
      <c r="E34"/>
      <c r="F34"/>
      <c r="G34"/>
    </row>
    <row r="35" spans="3:7" ht="16.5" customHeight="1">
      <c r="C35"/>
      <c r="D35"/>
      <c r="E35"/>
      <c r="F35"/>
      <c r="G35"/>
    </row>
    <row r="36" spans="3:7" ht="16.5" customHeight="1">
      <c r="C36"/>
      <c r="D36"/>
      <c r="E36"/>
      <c r="F36"/>
      <c r="G36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</sheetData>
  <sheetProtection password="E8A6" sheet="1" objects="1" scenarios="1"/>
  <mergeCells count="55">
    <mergeCell ref="C17:F17"/>
    <mergeCell ref="C18:F18"/>
    <mergeCell ref="C14:F14"/>
    <mergeCell ref="B7:F7"/>
    <mergeCell ref="B8:F8"/>
    <mergeCell ref="H14:I14"/>
    <mergeCell ref="J15:K15"/>
    <mergeCell ref="C15:F15"/>
    <mergeCell ref="H15:I15"/>
    <mergeCell ref="J14:K14"/>
    <mergeCell ref="C21:F21"/>
    <mergeCell ref="N16:O16"/>
    <mergeCell ref="N15:O15"/>
    <mergeCell ref="N19:O19"/>
    <mergeCell ref="C16:F16"/>
    <mergeCell ref="J21:K21"/>
    <mergeCell ref="J20:K20"/>
    <mergeCell ref="C19:F19"/>
    <mergeCell ref="C20:F20"/>
    <mergeCell ref="H17:I17"/>
    <mergeCell ref="N17:O17"/>
    <mergeCell ref="C27:E27"/>
    <mergeCell ref="C23:E23"/>
    <mergeCell ref="H19:I19"/>
    <mergeCell ref="H20:I20"/>
    <mergeCell ref="C24:E24"/>
    <mergeCell ref="C25:E25"/>
    <mergeCell ref="C26:E26"/>
    <mergeCell ref="H21:I21"/>
    <mergeCell ref="I23:K23"/>
    <mergeCell ref="B6:F6"/>
    <mergeCell ref="N21:O21"/>
    <mergeCell ref="H16:I16"/>
    <mergeCell ref="H18:I18"/>
    <mergeCell ref="J17:K17"/>
    <mergeCell ref="J16:K16"/>
    <mergeCell ref="N18:O18"/>
    <mergeCell ref="J19:K19"/>
    <mergeCell ref="J18:K18"/>
    <mergeCell ref="N20:O20"/>
    <mergeCell ref="I8:L8"/>
    <mergeCell ref="I4:N4"/>
    <mergeCell ref="J13:K13"/>
    <mergeCell ref="I7:L7"/>
    <mergeCell ref="I6:L6"/>
    <mergeCell ref="N14:O14"/>
    <mergeCell ref="B4:F4"/>
    <mergeCell ref="C1:O1"/>
    <mergeCell ref="C11:O11"/>
    <mergeCell ref="G12:G13"/>
    <mergeCell ref="H12:I13"/>
    <mergeCell ref="J12:M12"/>
    <mergeCell ref="N12:O13"/>
    <mergeCell ref="B3:G3"/>
    <mergeCell ref="B5:F5"/>
  </mergeCells>
  <printOptions/>
  <pageMargins left="0.75" right="0.75" top="1" bottom="1" header="0.5" footer="0.5"/>
  <pageSetup horizontalDpi="600" verticalDpi="600" orientation="landscape" scale="88" r:id="rId3"/>
  <headerFooter alignWithMargins="0">
    <oddHeader>&amp;R&amp;D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S44"/>
  <sheetViews>
    <sheetView showGridLines="0" zoomScale="75" zoomScaleNormal="75" workbookViewId="0" topLeftCell="A1">
      <selection activeCell="B2" sqref="B2"/>
    </sheetView>
  </sheetViews>
  <sheetFormatPr defaultColWidth="8.8515625" defaultRowHeight="12.75"/>
  <cols>
    <col min="1" max="16384" width="8.8515625" style="1" customWidth="1"/>
  </cols>
  <sheetData>
    <row r="1" spans="2:19" ht="28.5" customHeight="1">
      <c r="B1" s="343" t="s">
        <v>81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37" spans="2:10" ht="12.75">
      <c r="B37" s="1" t="s">
        <v>9</v>
      </c>
      <c r="C37" s="1" t="s">
        <v>10</v>
      </c>
      <c r="D37" s="1" t="s">
        <v>6</v>
      </c>
      <c r="H37" s="1" t="s">
        <v>7</v>
      </c>
      <c r="J37" s="1" t="s">
        <v>8</v>
      </c>
    </row>
    <row r="39" ht="12.75">
      <c r="B39" s="35" t="s">
        <v>11</v>
      </c>
    </row>
    <row r="40" ht="12.75">
      <c r="B40" s="35" t="s">
        <v>12</v>
      </c>
    </row>
    <row r="41" ht="12.75">
      <c r="B41" s="35" t="s">
        <v>13</v>
      </c>
    </row>
    <row r="42" ht="12.75">
      <c r="B42" s="35" t="s">
        <v>14</v>
      </c>
    </row>
    <row r="43" ht="25.5">
      <c r="B43" s="35" t="s">
        <v>15</v>
      </c>
    </row>
    <row r="44" ht="12.75">
      <c r="B44" s="36" t="s">
        <v>16</v>
      </c>
    </row>
  </sheetData>
  <sheetProtection password="E8A6" sheet="1" objects="1" scenarios="1"/>
  <mergeCells count="1">
    <mergeCell ref="B1:S1"/>
  </mergeCells>
  <printOptions/>
  <pageMargins left="0.25" right="0.25" top="1" bottom="0.75" header="0.5" footer="0.5"/>
  <pageSetup blackAndWhite="1" horizontalDpi="300" verticalDpi="3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Charlie Leonard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>BOD fire stats. Do not delete!</dc:subject>
  <dc:creator>Authorized Gateway Customer</dc:creator>
  <cp:keywords/>
  <dc:description>BLM BOD 1999 fire stats spreadsheet. Archive when done. Do not delete!</dc:description>
  <cp:lastModifiedBy>lah</cp:lastModifiedBy>
  <cp:lastPrinted>2006-11-16T16:13:13Z</cp:lastPrinted>
  <dcterms:created xsi:type="dcterms:W3CDTF">2000-03-10T16:30:20Z</dcterms:created>
  <dcterms:modified xsi:type="dcterms:W3CDTF">2007-10-11T16:28:23Z</dcterms:modified>
  <cp:category/>
  <cp:version/>
  <cp:contentType/>
  <cp:contentStatus/>
</cp:coreProperties>
</file>