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445" activeTab="0"/>
  </bookViews>
  <sheets>
    <sheet name="Lognormal Utility" sheetId="1" r:id="rId1"/>
    <sheet name="Lognormal Utility Directions" sheetId="2" r:id="rId2"/>
    <sheet name="Raw Data Backup for Testing" sheetId="3" r:id="rId3"/>
  </sheets>
  <definedNames/>
  <calcPr fullCalcOnLoad="1"/>
</workbook>
</file>

<file path=xl/sharedStrings.xml><?xml version="1.0" encoding="utf-8"?>
<sst xmlns="http://schemas.openxmlformats.org/spreadsheetml/2006/main" count="85" uniqueCount="81">
  <si>
    <t>To get an optional chart, note that the range of data highlighted after Summary Stats is done (after you click OK) is what you want to graph</t>
  </si>
  <si>
    <t>If you have at least 6 rows of data, click the graph icon (a little 3-D bar graph in one of the toolbars), on Chart Type, Custom Types, User-defined, click the name you created in Step 2 of the First time instructions above, click Finish</t>
  </si>
  <si>
    <t>If the font appears tiny or weird, select the entire chart, select font size (I use Arial 10), hit enter</t>
  </si>
  <si>
    <t>You may need to stretch the chart vertically.</t>
  </si>
  <si>
    <t>If you have fewer than 5 or 6 rows of data, Excel will create a "line chart" with the x-axis as numbers 1-[the number of lines of data]. If this happens,</t>
  </si>
  <si>
    <t>Delete the bogus chart</t>
  </si>
  <si>
    <t>Try step 9 again</t>
  </si>
  <si>
    <t>One at a time, select each additional column of data and drag it to the chart and drop it. Excel will add another line.</t>
  </si>
  <si>
    <t>Excel will probably mangle the formatting of the lines and points, so you may wish to fix this manually.</t>
  </si>
  <si>
    <t>Rename the worksheet tab to something recognizable and unique</t>
  </si>
  <si>
    <t>Ensure that the graph axes and title are correctly labeled</t>
  </si>
  <si>
    <t>Remove the outer border of the chart prior to pasting it into a WordPerfect, Word, or PowerPoint document</t>
  </si>
  <si>
    <t>Try Ctrl-g (should remove the border)</t>
  </si>
  <si>
    <t>If Ctrl-g doesn't work, right-click, Format chart area, click the "None" under Borders</t>
  </si>
  <si>
    <t>Copy the chart.</t>
  </si>
  <si>
    <t>Paste Special into the destination document, select Windows Metafile (enhanced), never Excel Chart, which messes up if you move or resize it.</t>
  </si>
  <si>
    <r>
      <t xml:space="preserve">Select only the 2 columns </t>
    </r>
    <r>
      <rPr>
        <i/>
        <sz val="10"/>
        <rFont val="Arial"/>
        <family val="2"/>
      </rPr>
      <t>z</t>
    </r>
    <r>
      <rPr>
        <sz val="10"/>
        <rFont val="Arial"/>
        <family val="0"/>
      </rPr>
      <t xml:space="preserve"> and Sorted Data.</t>
    </r>
  </si>
  <si>
    <t xml:space="preserve"> up to 20</t>
  </si>
  <si>
    <t>B.G.</t>
  </si>
  <si>
    <t>Data with zeroes</t>
  </si>
  <si>
    <t>Real data</t>
  </si>
  <si>
    <t>Real data with numbers everywhere</t>
  </si>
  <si>
    <t>Select the chart by left-clicking on the graph just inside the border. You should see black boxes at corners and sides of outer box.</t>
  </si>
  <si>
    <t>Right-click, and on the pull-down menu, select Chart Type, Custom Types, User-defined, add a name, e.g., ^Lognormal [so it will be at the top of the list], OK</t>
  </si>
  <si>
    <t>Delete the chart.</t>
  </si>
  <si>
    <t>Delete columns C-L</t>
  </si>
  <si>
    <t>Delete rows 8-32.</t>
  </si>
  <si>
    <t>Save this version of the spreadsheet workbook under a new name, e.g., Lognormal_Summary_Stats.</t>
  </si>
  <si>
    <r>
      <t>Each time</t>
    </r>
    <r>
      <rPr>
        <sz val="10"/>
        <rFont val="Arial"/>
        <family val="0"/>
      </rPr>
      <t xml:space="preserve"> you use the spreadsheet:</t>
    </r>
  </si>
  <si>
    <t>Open the workbook with the data you want to analyze</t>
  </si>
  <si>
    <t>Open the workbook containing the Summary Stats tab</t>
  </si>
  <si>
    <t>Enable macros</t>
  </si>
  <si>
    <t>Copy the Summary Stats sheet to the workbook with the data you want to analyze using these steps:</t>
  </si>
  <si>
    <t>Click Edit, Move or Copy Sheet, check Create a copy, click the arrow in the To book: box, select your workbook with your data to be analyzed</t>
  </si>
  <si>
    <t>Select Before Sheet, and choose where you want to put it. Click OK</t>
  </si>
  <si>
    <t>Optional: You may want to make multiple copies if you have more than one dataset to analyze</t>
  </si>
  <si>
    <t>Paste the data to be analyzed into a blank version of the Summary Stats worksheet</t>
  </si>
  <si>
    <t>Highlight the column of data (no negative numbers, no blanks, no alpha characters) you want to analyze</t>
  </si>
  <si>
    <t>Click Summary Stats</t>
  </si>
  <si>
    <r>
      <t>First time</t>
    </r>
    <r>
      <rPr>
        <sz val="10"/>
        <rFont val="Arial"/>
        <family val="0"/>
      </rPr>
      <t xml:space="preserve"> you use the lognormal utility, you need to save the chart as a custom, user-defined chart in your personal.xls on your computer:</t>
    </r>
  </si>
  <si>
    <t>&lt;2</t>
  </si>
  <si>
    <t>&lt;0.2</t>
  </si>
  <si>
    <t>&lt;0.02</t>
  </si>
  <si>
    <t>&lt;0.002</t>
  </si>
  <si>
    <t>&lt;0.0002</t>
  </si>
  <si>
    <t>&lt;20</t>
  </si>
  <si>
    <t>&lt;200</t>
  </si>
  <si>
    <t>&lt;@000</t>
  </si>
  <si>
    <t>&lt;20000</t>
  </si>
  <si>
    <t>&lt;200000</t>
  </si>
  <si>
    <t>Paste a 1-column data range containing your data into this worksheet. Any text or formulas will be treated as "less-thans." Be sure the range is selected (it will be after you Paste it). Then press "Lognormal Fitting Utility."</t>
  </si>
  <si>
    <t>Raw Data</t>
  </si>
  <si>
    <t>Sorted Data</t>
  </si>
  <si>
    <t>ln(Data)</t>
  </si>
  <si>
    <t>index</t>
  </si>
  <si>
    <t>fractile</t>
  </si>
  <si>
    <t>z</t>
  </si>
  <si>
    <t>Finney Weight</t>
  </si>
  <si>
    <t>Average (Arithmetic Mean)</t>
  </si>
  <si>
    <t>Standard Deviation (SD)</t>
  </si>
  <si>
    <t>Coefficient of Variation (CV)</t>
  </si>
  <si>
    <t>Geometric Mean</t>
  </si>
  <si>
    <t>Geometric Standard Deviation (GSD)</t>
  </si>
  <si>
    <t>Minimum</t>
  </si>
  <si>
    <t>Maximum</t>
  </si>
  <si>
    <t>Maximum/Minimum</t>
  </si>
  <si>
    <t># used for Average &amp; SD</t>
  </si>
  <si>
    <t># used for GeoMean &amp; GSD</t>
  </si>
  <si>
    <t>mu = ln(GeoMean)</t>
  </si>
  <si>
    <t>sigma = ln(GSD)</t>
  </si>
  <si>
    <t>Upper 95 %ile</t>
  </si>
  <si>
    <t>Upper 99 %ile</t>
  </si>
  <si>
    <t>GeoMean is biased high if there were less-thans, zeroes, or censored data in the data range and only the ln(Data) were used, but is unbiased if only non-negative values occurred in the data set.</t>
  </si>
  <si>
    <t>The uniformly-weighted regression puts a line through the non-zero ln(Data) as a function of z.</t>
  </si>
  <si>
    <t>Contact Daniel J. Strom, +1 509 375 2626, strom@pnl.gov for questions or problems.</t>
  </si>
  <si>
    <t>DISCLAIMER: Daniel J. Strom, Battelle, the Pacific Northwest National Laboratory, and the U.S. Department of Energy hereby disclaim any and all liability for any use or misuse of this software, and disclaim any and all liability for any errors in this software. USE AT YOUR OWN RISK.</t>
  </si>
  <si>
    <t>Uniform Pred. GM= 2.93 GSD= 2.78</t>
  </si>
  <si>
    <t>Finney Pred. GM= 2.91 GSD= 2.87</t>
  </si>
  <si>
    <t>ln(Data) Pred. GM= 5.02 GSD= 2.01</t>
  </si>
  <si>
    <t>The methods are documented in Battelle-TIB-5000 (PNWD-3741 Rev. 0), sections 2.1.1 [ln(Data)] and 2.1.3. [Uniformly-weighted &amp; Finney-weighted regressions]</t>
  </si>
  <si>
    <t>Lognormal Fitting Utility Program Version 2006-10-12.0 has sorted the data, assigned a fractile and standard normal deviate ('z-score'), taken the natural logs of the positive data, and computed various summary statistics.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</si>
</sst>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E+00"/>
    <numFmt numFmtId="165" formatCode="0.0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0000"/>
    <numFmt numFmtId="173" formatCode="0.000000"/>
    <numFmt numFmtId="174" formatCode="0.0000000"/>
    <numFmt numFmtId="175" formatCode="0.00000000"/>
    <numFmt numFmtId="176" formatCode="0.000000000"/>
    <numFmt numFmtId="177" formatCode="0.0000000000"/>
    <numFmt numFmtId="178" formatCode="0.00000000000"/>
    <numFmt numFmtId="179" formatCode="0.000000000000"/>
    <numFmt numFmtId="180" formatCode="0.0000000000000"/>
    <numFmt numFmtId="181" formatCode="00.0"/>
    <numFmt numFmtId="182" formatCode="000"/>
    <numFmt numFmtId="183" formatCode="0.00E+0"/>
    <numFmt numFmtId="184" formatCode="0.000E+0"/>
    <numFmt numFmtId="185" formatCode="0.0000E+0"/>
    <numFmt numFmtId="186" formatCode="0.00000E+0"/>
    <numFmt numFmtId="187" formatCode="0000"/>
    <numFmt numFmtId="188" formatCode="000.0"/>
    <numFmt numFmtId="189" formatCode="000.00"/>
    <numFmt numFmtId="190" formatCode="000.000"/>
  </numFmts>
  <fonts count="9">
    <font>
      <sz val="10"/>
      <name val="Arial"/>
      <family val="0"/>
    </font>
    <font>
      <sz val="8"/>
      <name val="Arial"/>
      <family val="0"/>
    </font>
    <font>
      <u val="single"/>
      <sz val="10"/>
      <color indexed="12"/>
      <name val="Arial"/>
      <family val="0"/>
    </font>
    <font>
      <u val="single"/>
      <sz val="10"/>
      <color indexed="36"/>
      <name val="Arial"/>
      <family val="0"/>
    </font>
    <font>
      <i/>
      <sz val="10"/>
      <name val="Arial"/>
      <family val="2"/>
    </font>
    <font>
      <b/>
      <sz val="10"/>
      <name val="Arial"/>
      <family val="2"/>
    </font>
    <font>
      <sz val="10"/>
      <color indexed="22"/>
      <name val="Arial"/>
      <family val="0"/>
    </font>
    <font>
      <sz val="9.5"/>
      <name val="Arial"/>
      <family val="2"/>
    </font>
    <font>
      <vertAlign val="superscript"/>
      <sz val="9.5"/>
      <name val="Arial"/>
      <family val="2"/>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0" fillId="0" borderId="0" xfId="0" applyFont="1" applyAlignment="1">
      <alignment/>
    </xf>
    <xf numFmtId="0" fontId="0" fillId="0" borderId="0" xfId="0" applyAlignment="1">
      <alignment/>
    </xf>
    <xf numFmtId="0" fontId="0" fillId="0" borderId="0" xfId="0" applyNumberFormat="1" applyAlignment="1">
      <alignment/>
    </xf>
    <xf numFmtId="0" fontId="0" fillId="0" borderId="0" xfId="0" applyFont="1" applyAlignment="1">
      <alignment wrapText="1"/>
    </xf>
    <xf numFmtId="0" fontId="0" fillId="0" borderId="0" xfId="0" applyAlignment="1">
      <alignment wrapText="1"/>
    </xf>
    <xf numFmtId="165" fontId="0" fillId="0" borderId="0" xfId="0" applyNumberFormat="1" applyAlignment="1">
      <alignment/>
    </xf>
    <xf numFmtId="0" fontId="5" fillId="0" borderId="0" xfId="0" applyFont="1" applyAlignment="1">
      <alignment vertical="top"/>
    </xf>
    <xf numFmtId="0" fontId="0" fillId="0" borderId="0" xfId="0" applyAlignment="1">
      <alignment horizontal="left" vertical="top"/>
    </xf>
    <xf numFmtId="0" fontId="0" fillId="0" borderId="0" xfId="0" applyAlignment="1">
      <alignment horizontal="right" vertical="top"/>
    </xf>
    <xf numFmtId="0" fontId="0" fillId="0" borderId="0" xfId="0" applyAlignment="1">
      <alignment vertical="top"/>
    </xf>
    <xf numFmtId="165" fontId="0" fillId="0" borderId="0" xfId="0" applyNumberFormat="1" applyAlignment="1">
      <alignment wrapText="1"/>
    </xf>
    <xf numFmtId="3" fontId="0" fillId="2" borderId="0" xfId="0" applyNumberFormat="1" applyFill="1" applyAlignment="1">
      <alignment/>
    </xf>
    <xf numFmtId="166" fontId="0" fillId="2" borderId="0" xfId="0" applyNumberFormat="1" applyFill="1" applyAlignment="1">
      <alignment/>
    </xf>
    <xf numFmtId="0" fontId="0" fillId="2" borderId="0" xfId="0" applyFill="1" applyAlignment="1">
      <alignment/>
    </xf>
    <xf numFmtId="2" fontId="0" fillId="0" borderId="0" xfId="0" applyNumberFormat="1" applyAlignment="1">
      <alignment/>
    </xf>
    <xf numFmtId="0" fontId="0" fillId="0" borderId="0" xfId="0" applyAlignment="1">
      <alignment horizontal="left"/>
    </xf>
    <xf numFmtId="2" fontId="0" fillId="3" borderId="0" xfId="0" applyNumberFormat="1" applyFill="1" applyAlignment="1">
      <alignment/>
    </xf>
    <xf numFmtId="0" fontId="0" fillId="3" borderId="0" xfId="0" applyFill="1" applyAlignment="1">
      <alignment/>
    </xf>
    <xf numFmtId="0" fontId="0" fillId="3" borderId="0" xfId="0" applyFill="1" applyAlignment="1">
      <alignment horizontal="right"/>
    </xf>
    <xf numFmtId="165" fontId="0" fillId="3" borderId="0" xfId="0" applyNumberFormat="1" applyFill="1" applyAlignment="1">
      <alignment/>
    </xf>
    <xf numFmtId="165" fontId="0" fillId="2" borderId="0" xfId="0" applyNumberFormat="1" applyFill="1" applyAlignment="1">
      <alignment/>
    </xf>
    <xf numFmtId="0" fontId="0" fillId="4" borderId="0" xfId="0" applyFill="1" applyAlignment="1">
      <alignment/>
    </xf>
    <xf numFmtId="0" fontId="6" fillId="4" borderId="0" xfId="0" applyFont="1" applyFill="1" applyAlignment="1">
      <alignment/>
    </xf>
    <xf numFmtId="0" fontId="0" fillId="5" borderId="1" xfId="0" applyFont="1" applyFill="1" applyBorder="1" applyAlignment="1">
      <alignment horizontal="right" wrapText="1"/>
    </xf>
    <xf numFmtId="0" fontId="4" fillId="5" borderId="1" xfId="0" applyFont="1" applyFill="1" applyBorder="1" applyAlignment="1">
      <alignment horizontal="right" wrapText="1"/>
    </xf>
    <xf numFmtId="0" fontId="0" fillId="0" borderId="1" xfId="0" applyBorder="1" applyAlignment="1">
      <alignment/>
    </xf>
    <xf numFmtId="0" fontId="0" fillId="2" borderId="1" xfId="0" applyFill="1" applyBorder="1" applyAlignment="1">
      <alignment/>
    </xf>
    <xf numFmtId="165" fontId="0" fillId="0" borderId="1" xfId="0" applyNumberFormat="1" applyBorder="1" applyAlignment="1">
      <alignment/>
    </xf>
    <xf numFmtId="3" fontId="0" fillId="2" borderId="1" xfId="0" applyNumberFormat="1" applyFill="1" applyBorder="1" applyAlignment="1">
      <alignment/>
    </xf>
    <xf numFmtId="166" fontId="0" fillId="2" borderId="1" xfId="0" applyNumberFormat="1" applyFill="1" applyBorder="1" applyAlignment="1">
      <alignment/>
    </xf>
    <xf numFmtId="0" fontId="0" fillId="4" borderId="1" xfId="0" applyFill="1" applyBorder="1" applyAlignment="1">
      <alignment/>
    </xf>
    <xf numFmtId="2" fontId="0" fillId="2" borderId="0" xfId="0" applyNumberFormat="1" applyFill="1" applyAlignment="1">
      <alignment/>
    </xf>
    <xf numFmtId="181" fontId="0" fillId="2" borderId="1" xfId="0" applyNumberFormat="1" applyFill="1" applyBorder="1" applyAlignment="1">
      <alignment/>
    </xf>
    <xf numFmtId="11" fontId="0" fillId="0" borderId="0" xfId="0" applyNumberFormat="1" applyAlignment="1">
      <alignment/>
    </xf>
    <xf numFmtId="181"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Lognormal Analysis</a:t>
            </a:r>
          </a:p>
        </c:rich>
      </c:tx>
      <c:layout/>
      <c:spPr>
        <a:noFill/>
        <a:ln>
          <a:noFill/>
        </a:ln>
      </c:spPr>
    </c:title>
    <c:plotArea>
      <c:layout>
        <c:manualLayout>
          <c:xMode val="edge"/>
          <c:yMode val="edge"/>
          <c:x val="0.018"/>
          <c:y val="0.11225"/>
          <c:w val="0.95525"/>
          <c:h val="0.84675"/>
        </c:manualLayout>
      </c:layout>
      <c:scatterChart>
        <c:scatterStyle val="lineMarker"/>
        <c:varyColors val="0"/>
        <c:ser>
          <c:idx val="0"/>
          <c:order val="0"/>
          <c:tx>
            <c:strRef>
              <c:f>'Lognormal Utility'!$H$8</c:f>
              <c:strCache>
                <c:ptCount val="1"/>
                <c:pt idx="0">
                  <c:v>Sorted Data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FFFFF"/>
              </a:solidFill>
              <a:ln>
                <a:solidFill>
                  <a:srgbClr val="000080"/>
                </a:solidFill>
              </a:ln>
            </c:spPr>
          </c:marker>
          <c:xVal>
            <c:numRef>
              <c:f>'Lognormal Utility'!$G$9:$G$17</c:f>
              <c:numCache/>
            </c:numRef>
          </c:xVal>
          <c:yVal>
            <c:numRef>
              <c:f>'Lognormal Utility'!$H$9:$H$17</c:f>
              <c:numCache/>
            </c:numRef>
          </c:yVal>
          <c:smooth val="0"/>
        </c:ser>
        <c:ser>
          <c:idx val="1"/>
          <c:order val="1"/>
          <c:tx>
            <c:strRef>
              <c:f>'Lognormal Utility'!$I$8</c:f>
              <c:strCache>
                <c:ptCount val="1"/>
                <c:pt idx="0">
                  <c:v>ln(Data) Pred. GM= 5.02 GSD= 2.01</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'Lognormal Utility'!$G$9:$G$17</c:f>
              <c:numCache/>
            </c:numRef>
          </c:xVal>
          <c:yVal>
            <c:numRef>
              <c:f>'Lognormal Utility'!$I$9:$I$17</c:f>
              <c:numCache/>
            </c:numRef>
          </c:yVal>
          <c:smooth val="0"/>
        </c:ser>
        <c:ser>
          <c:idx val="2"/>
          <c:order val="2"/>
          <c:tx>
            <c:strRef>
              <c:f>'Lognormal Utility'!$J$8</c:f>
              <c:strCache>
                <c:ptCount val="1"/>
                <c:pt idx="0">
                  <c:v>Uniform Pred. GM= 2.93 GSD= 2.78</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'Lognormal Utility'!$G$9:$G$17</c:f>
              <c:numCache/>
            </c:numRef>
          </c:xVal>
          <c:yVal>
            <c:numRef>
              <c:f>'Lognormal Utility'!$J$9:$J$17</c:f>
              <c:numCache/>
            </c:numRef>
          </c:yVal>
          <c:smooth val="0"/>
        </c:ser>
        <c:ser>
          <c:idx val="3"/>
          <c:order val="3"/>
          <c:tx>
            <c:strRef>
              <c:f>'Lognormal Utility'!$K$8</c:f>
              <c:strCache>
                <c:ptCount val="1"/>
                <c:pt idx="0">
                  <c:v>Finney Pred. GM= 2.91 GSD= 2.87</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'Lognormal Utility'!$G$9:$G$17</c:f>
              <c:numCache/>
            </c:numRef>
          </c:xVal>
          <c:yVal>
            <c:numRef>
              <c:f>'Lognormal Utility'!$K$9:$K$17</c:f>
              <c:numCache/>
            </c:numRef>
          </c:yVal>
          <c:smooth val="0"/>
        </c:ser>
        <c:axId val="39895818"/>
        <c:axId val="8738027"/>
      </c:scatterChart>
      <c:valAx>
        <c:axId val="39895818"/>
        <c:scaling>
          <c:orientation val="minMax"/>
        </c:scaling>
        <c:axPos val="b"/>
        <c:title>
          <c:tx>
            <c:rich>
              <a:bodyPr vert="horz" rot="0" anchor="ctr"/>
              <a:lstStyle/>
              <a:p>
                <a:pPr algn="ctr">
                  <a:defRPr/>
                </a:pPr>
                <a:r>
                  <a:rPr lang="en-US" cap="none" sz="950" b="0" i="0" u="none" baseline="0">
                    <a:latin typeface="Arial"/>
                    <a:ea typeface="Arial"/>
                    <a:cs typeface="Arial"/>
                  </a:rPr>
                  <a:t>Standard Normal Deviate, z</a:t>
                </a:r>
              </a:p>
            </c:rich>
          </c:tx>
          <c:layout/>
          <c:overlay val="0"/>
          <c:spPr>
            <a:noFill/>
            <a:ln>
              <a:noFill/>
            </a:ln>
          </c:spPr>
        </c:title>
        <c:majorGridlines/>
        <c:minorGridlines>
          <c:spPr>
            <a:ln w="3175">
              <a:solidFill>
                <a:srgbClr val="C0C0C0"/>
              </a:solidFill>
            </a:ln>
          </c:spPr>
        </c:minorGridlines>
        <c:delete val="0"/>
        <c:numFmt formatCode="General" sourceLinked="1"/>
        <c:majorTickMark val="out"/>
        <c:minorTickMark val="none"/>
        <c:tickLblPos val="nextTo"/>
        <c:crossAx val="8738027"/>
        <c:crossesAt val="0.01"/>
        <c:crossBetween val="midCat"/>
        <c:dispUnits/>
      </c:valAx>
      <c:valAx>
        <c:axId val="8738027"/>
        <c:scaling>
          <c:logBase val="10"/>
          <c:orientation val="minMax"/>
        </c:scaling>
        <c:axPos val="l"/>
        <c:title>
          <c:tx>
            <c:rich>
              <a:bodyPr vert="horz" rot="-5400000" anchor="ctr"/>
              <a:lstStyle/>
              <a:p>
                <a:pPr algn="ctr">
                  <a:defRPr/>
                </a:pPr>
                <a:r>
                  <a:rPr lang="en-US" cap="none" sz="950" b="0" i="0" u="none" baseline="0">
                    <a:latin typeface="Arial"/>
                    <a:ea typeface="Arial"/>
                    <a:cs typeface="Arial"/>
                  </a:rPr>
                  <a:t>Airborne U Concentration (dpm/m</a:t>
                </a:r>
                <a:r>
                  <a:rPr lang="en-US" cap="none" sz="950" b="0" i="0" u="none" baseline="30000">
                    <a:latin typeface="Arial"/>
                    <a:ea typeface="Arial"/>
                    <a:cs typeface="Arial"/>
                  </a:rPr>
                  <a:t>3</a:t>
                </a:r>
                <a:r>
                  <a:rPr lang="en-US" cap="none" sz="950" b="0" i="0" u="none" baseline="0">
                    <a:latin typeface="Arial"/>
                    <a:ea typeface="Arial"/>
                    <a:cs typeface="Arial"/>
                  </a:rPr>
                  <a:t>)</a:t>
                </a:r>
              </a:p>
            </c:rich>
          </c:tx>
          <c:layout/>
          <c:overlay val="0"/>
          <c:spPr>
            <a:noFill/>
            <a:ln>
              <a:noFill/>
            </a:ln>
          </c:spPr>
        </c:title>
        <c:majorGridlines/>
        <c:minorGridlines>
          <c:spPr>
            <a:ln w="3175">
              <a:solidFill>
                <a:srgbClr val="C0C0C0"/>
              </a:solidFill>
            </a:ln>
          </c:spPr>
        </c:minorGridlines>
        <c:delete val="0"/>
        <c:numFmt formatCode="General" sourceLinked="0"/>
        <c:majorTickMark val="out"/>
        <c:minorTickMark val="none"/>
        <c:tickLblPos val="nextTo"/>
        <c:crossAx val="39895818"/>
        <c:crossesAt val="-4"/>
        <c:crossBetween val="midCat"/>
        <c:dispUnits/>
      </c:valAx>
      <c:spPr>
        <a:noFill/>
        <a:ln w="12700">
          <a:solidFill>
            <a:srgbClr val="808080"/>
          </a:solidFill>
        </a:ln>
      </c:spPr>
    </c:plotArea>
    <c:legend>
      <c:legendPos val="r"/>
      <c:layout>
        <c:manualLayout>
          <c:xMode val="edge"/>
          <c:yMode val="edge"/>
          <c:x val="0.37925"/>
          <c:y val="0.72575"/>
          <c:w val="0.47125"/>
          <c:h val="0.158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38100</xdr:rowOff>
    </xdr:from>
    <xdr:to>
      <xdr:col>0</xdr:col>
      <xdr:colOff>800100</xdr:colOff>
      <xdr:row>5</xdr:row>
      <xdr:rowOff>95250</xdr:rowOff>
    </xdr:to>
    <xdr:pic>
      <xdr:nvPicPr>
        <xdr:cNvPr id="1" name="CommandButton1"/>
        <xdr:cNvPicPr preferRelativeResize="1">
          <a:picLocks noChangeAspect="1"/>
        </xdr:cNvPicPr>
      </xdr:nvPicPr>
      <xdr:blipFill>
        <a:blip r:embed="rId1"/>
        <a:stretch>
          <a:fillRect/>
        </a:stretch>
      </xdr:blipFill>
      <xdr:spPr>
        <a:xfrm>
          <a:off x="66675" y="190500"/>
          <a:ext cx="733425" cy="666750"/>
        </a:xfrm>
        <a:prstGeom prst="rect">
          <a:avLst/>
        </a:prstGeom>
        <a:noFill/>
        <a:ln w="9525" cmpd="sng">
          <a:noFill/>
        </a:ln>
      </xdr:spPr>
    </xdr:pic>
    <xdr:clientData/>
  </xdr:twoCellAnchor>
  <xdr:twoCellAnchor>
    <xdr:from>
      <xdr:col>3</xdr:col>
      <xdr:colOff>457200</xdr:colOff>
      <xdr:row>3</xdr:row>
      <xdr:rowOff>114300</xdr:rowOff>
    </xdr:from>
    <xdr:to>
      <xdr:col>14</xdr:col>
      <xdr:colOff>123825</xdr:colOff>
      <xdr:row>28</xdr:row>
      <xdr:rowOff>142875</xdr:rowOff>
    </xdr:to>
    <xdr:graphicFrame>
      <xdr:nvGraphicFramePr>
        <xdr:cNvPr id="2" name="Chart 23"/>
        <xdr:cNvGraphicFramePr/>
      </xdr:nvGraphicFramePr>
      <xdr:xfrm>
        <a:off x="4029075" y="571500"/>
        <a:ext cx="5886450" cy="47053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3"/>
  <dimension ref="A1:W133"/>
  <sheetViews>
    <sheetView tabSelected="1" workbookViewId="0" topLeftCell="A1">
      <selection activeCell="B38" sqref="B38"/>
    </sheetView>
  </sheetViews>
  <sheetFormatPr defaultColWidth="9.140625" defaultRowHeight="12" customHeight="1"/>
  <cols>
    <col min="1" max="1" width="13.7109375" style="1" customWidth="1"/>
    <col min="2" max="2" width="30.7109375" style="1" customWidth="1"/>
    <col min="3" max="4" width="9.140625" style="1" customWidth="1"/>
    <col min="5" max="5" width="5.421875" style="1" bestFit="1" customWidth="1"/>
    <col min="6" max="6" width="6.57421875" style="1" bestFit="1" customWidth="1"/>
    <col min="7" max="7" width="5.7109375" style="1" customWidth="1"/>
    <col min="8" max="8" width="9.140625" style="1" customWidth="1"/>
    <col min="9" max="11" width="9.57421875" style="1" customWidth="1"/>
    <col min="12" max="12" width="9.140625" style="1" customWidth="1"/>
    <col min="13" max="15" width="9.7109375" style="1" customWidth="1"/>
    <col min="16" max="16" width="5.421875" style="1" bestFit="1" customWidth="1"/>
    <col min="17" max="17" width="6.57421875" style="1" bestFit="1" customWidth="1"/>
    <col min="18" max="18" width="5.7109375" style="1" customWidth="1"/>
    <col min="19" max="19" width="9.140625" style="1" customWidth="1"/>
    <col min="20" max="21" width="9.7109375" style="1" customWidth="1"/>
    <col min="22" max="22" width="9.140625" style="1" customWidth="1"/>
    <col min="23" max="16384" width="9.7109375" style="1" customWidth="1"/>
  </cols>
  <sheetData>
    <row r="1" ht="12" customHeight="1">
      <c r="A1" t="s">
        <v>50</v>
      </c>
    </row>
    <row r="6" s="4" customFormat="1" ht="12.75"/>
    <row r="7" s="4" customFormat="1" ht="12.75"/>
    <row r="8" spans="2:12" s="4" customFormat="1" ht="63.75">
      <c r="B8" s="24" t="s">
        <v>51</v>
      </c>
      <c r="C8" s="24" t="s">
        <v>52</v>
      </c>
      <c r="D8" s="24" t="s">
        <v>53</v>
      </c>
      <c r="E8" s="24" t="s">
        <v>54</v>
      </c>
      <c r="F8" s="24" t="s">
        <v>55</v>
      </c>
      <c r="G8" s="25" t="s">
        <v>56</v>
      </c>
      <c r="H8" s="24" t="s">
        <v>52</v>
      </c>
      <c r="I8" s="24" t="s">
        <v>78</v>
      </c>
      <c r="J8" s="24" t="s">
        <v>76</v>
      </c>
      <c r="K8" s="24" t="s">
        <v>77</v>
      </c>
      <c r="L8" s="24" t="s">
        <v>57</v>
      </c>
    </row>
    <row r="9" spans="2:12" s="4" customFormat="1" ht="12.75">
      <c r="B9">
        <v>8</v>
      </c>
      <c r="C9" s="14">
        <v>0</v>
      </c>
      <c r="D9" s="6"/>
      <c r="E9" s="12">
        <v>1</v>
      </c>
      <c r="F9" s="13">
        <f aca="true" t="shared" si="0" ref="F9:F17">(E9-0.5)/9</f>
        <v>0.05555555555555555</v>
      </c>
      <c r="G9" s="14">
        <f aca="true" t="shared" si="1" ref="G9:G17">NORMSINV(F9)</f>
        <v>-1.59321881802305</v>
      </c>
      <c r="H9" s="14">
        <f aca="true" t="shared" si="2" ref="H9:H17">C9</f>
        <v>0</v>
      </c>
      <c r="I9" s="32">
        <f>EXP(I28+G9*I29)</f>
        <v>1.6424495758930002</v>
      </c>
      <c r="J9" s="21">
        <f>EXP(J28+G9*J29)</f>
        <v>0.5752008710507468</v>
      </c>
      <c r="K9" s="21">
        <f>EXP(K28+G9*K29)</f>
        <v>0.5429310822534041</v>
      </c>
      <c r="L9" s="23">
        <f aca="true" t="shared" si="3" ref="L9:L17">(((1/SQRT(2*3.14159265358979))*EXP(-(G9^2)/2))^2)/(F9*(1-F9))</f>
        <v>0.23962188030417267</v>
      </c>
    </row>
    <row r="10" spans="2:12" s="4" customFormat="1" ht="12.75">
      <c r="B10">
        <v>3</v>
      </c>
      <c r="C10" s="14">
        <v>0</v>
      </c>
      <c r="D10" s="6"/>
      <c r="E10" s="12">
        <v>2</v>
      </c>
      <c r="F10" s="13">
        <f t="shared" si="0"/>
        <v>0.16666666666666666</v>
      </c>
      <c r="G10" s="14">
        <f t="shared" si="1"/>
        <v>-0.9674215661017009</v>
      </c>
      <c r="H10" s="14">
        <f t="shared" si="2"/>
        <v>0</v>
      </c>
      <c r="I10" s="32">
        <f>EXP(I28+G10*I29)</f>
        <v>2.548573819507106</v>
      </c>
      <c r="J10" s="32">
        <f>EXP(J28+G10*J29)</f>
        <v>1.0913234089096118</v>
      </c>
      <c r="K10" s="32">
        <f>EXP(K28+G10*K29)</f>
        <v>1.0511910816889916</v>
      </c>
      <c r="L10" s="23">
        <f t="shared" si="3"/>
        <v>0.4494635461852009</v>
      </c>
    </row>
    <row r="11" spans="2:12" s="4" customFormat="1" ht="12.75">
      <c r="B11" t="s">
        <v>40</v>
      </c>
      <c r="C11" s="14">
        <v>0</v>
      </c>
      <c r="D11" s="6"/>
      <c r="E11" s="12">
        <v>3</v>
      </c>
      <c r="F11" s="13">
        <f t="shared" si="0"/>
        <v>0.2777777777777778</v>
      </c>
      <c r="G11" s="14">
        <f t="shared" si="1"/>
        <v>-0.5894557978497783</v>
      </c>
      <c r="H11" s="14">
        <f t="shared" si="2"/>
        <v>0</v>
      </c>
      <c r="I11" s="32">
        <f>EXP(I28+G11*I29)</f>
        <v>3.323064206446524</v>
      </c>
      <c r="J11" s="32">
        <f>EXP(J28+G11*J29)</f>
        <v>1.6067168876123326</v>
      </c>
      <c r="K11" s="32">
        <f>EXP(K28+G11*K29)</f>
        <v>1.566694653344038</v>
      </c>
      <c r="L11" s="23">
        <f t="shared" si="3"/>
        <v>0.5604703381936411</v>
      </c>
    </row>
    <row r="12" spans="2:23" s="4" customFormat="1" ht="12.75">
      <c r="B12">
        <v>14</v>
      </c>
      <c r="C12" s="14">
        <v>2</v>
      </c>
      <c r="D12" s="6">
        <f aca="true" t="shared" si="4" ref="D12:D17">LN(C12)</f>
        <v>0.6931471805599453</v>
      </c>
      <c r="E12" s="12">
        <v>4</v>
      </c>
      <c r="F12" s="13">
        <f t="shared" si="0"/>
        <v>0.3888888888888889</v>
      </c>
      <c r="G12" s="14">
        <f t="shared" si="1"/>
        <v>-0.2822161470625081</v>
      </c>
      <c r="H12" s="14">
        <f t="shared" si="2"/>
        <v>2</v>
      </c>
      <c r="I12" s="32">
        <f>EXP(I28+G12*I29)</f>
        <v>4.123024360438957</v>
      </c>
      <c r="J12" s="32">
        <f>EXP(J28+G12*J29)</f>
        <v>2.200347173704702</v>
      </c>
      <c r="K12" s="32">
        <f>EXP(K28+G12*K29)</f>
        <v>2.166996060067474</v>
      </c>
      <c r="L12" s="22">
        <f t="shared" si="3"/>
        <v>0.6184215550634937</v>
      </c>
      <c r="M12" s="5"/>
      <c r="N12" s="5"/>
      <c r="O12" s="11"/>
      <c r="P12" s="5"/>
      <c r="Q12" s="5"/>
      <c r="R12" s="5"/>
      <c r="S12" s="5"/>
      <c r="T12" s="5"/>
      <c r="U12" s="5"/>
      <c r="V12" s="5"/>
      <c r="W12" s="5"/>
    </row>
    <row r="13" spans="2:23" s="4" customFormat="1" ht="12.75">
      <c r="B13">
        <v>0</v>
      </c>
      <c r="C13" s="14">
        <v>3</v>
      </c>
      <c r="D13" s="6">
        <f t="shared" si="4"/>
        <v>1.0986122886681098</v>
      </c>
      <c r="E13" s="12">
        <v>5</v>
      </c>
      <c r="F13" s="13">
        <f t="shared" si="0"/>
        <v>0.5</v>
      </c>
      <c r="G13" s="14">
        <f t="shared" si="1"/>
        <v>-1.392137635291833E-16</v>
      </c>
      <c r="H13" s="14">
        <f t="shared" si="2"/>
        <v>3</v>
      </c>
      <c r="I13" s="32">
        <f>EXP(I28+G13*I29)</f>
        <v>5.026473753102219</v>
      </c>
      <c r="J13" s="32">
        <f>EXP(J28+G13*J29)</f>
        <v>2.9371182446406805</v>
      </c>
      <c r="K13" s="32">
        <f>EXP(K28+G13*K29)</f>
        <v>2.919162348671691</v>
      </c>
      <c r="L13" s="22">
        <f t="shared" si="3"/>
        <v>0.6366197723675819</v>
      </c>
      <c r="M13"/>
      <c r="N13"/>
      <c r="O13" s="6"/>
      <c r="P13"/>
      <c r="Q13"/>
      <c r="R13"/>
      <c r="S13"/>
      <c r="T13"/>
      <c r="U13"/>
      <c r="V13"/>
      <c r="W13"/>
    </row>
    <row r="14" spans="2:23" s="4" customFormat="1" ht="12.75">
      <c r="B14">
        <v>4</v>
      </c>
      <c r="C14" s="14">
        <v>4</v>
      </c>
      <c r="D14" s="6">
        <f t="shared" si="4"/>
        <v>1.3862943611198906</v>
      </c>
      <c r="E14" s="12">
        <v>6</v>
      </c>
      <c r="F14" s="13">
        <f t="shared" si="0"/>
        <v>0.6111111111111112</v>
      </c>
      <c r="G14" s="14">
        <f t="shared" si="1"/>
        <v>0.2822161470625081</v>
      </c>
      <c r="H14" s="14">
        <f t="shared" si="2"/>
        <v>4</v>
      </c>
      <c r="I14" s="32">
        <f>EXP(I28+G14*I29)</f>
        <v>6.127889670759944</v>
      </c>
      <c r="J14" s="32">
        <f>EXP(J28+G14*J29)</f>
        <v>3.920592025701349</v>
      </c>
      <c r="K14" s="32">
        <f>EXP(K28+G14*K29)</f>
        <v>3.9324062350335303</v>
      </c>
      <c r="L14" s="22">
        <f t="shared" si="3"/>
        <v>0.6184215550634938</v>
      </c>
      <c r="M14"/>
      <c r="N14"/>
      <c r="O14" s="6"/>
      <c r="P14"/>
      <c r="Q14"/>
      <c r="R14"/>
      <c r="S14"/>
      <c r="T14"/>
      <c r="U14"/>
      <c r="V14"/>
      <c r="W14"/>
    </row>
    <row r="15" spans="2:23" s="4" customFormat="1" ht="12.75">
      <c r="B15">
        <v>0</v>
      </c>
      <c r="C15" s="14">
        <v>6</v>
      </c>
      <c r="D15" s="6">
        <f t="shared" si="4"/>
        <v>1.791759469228055</v>
      </c>
      <c r="E15" s="12">
        <v>7</v>
      </c>
      <c r="F15" s="13">
        <f t="shared" si="0"/>
        <v>0.7222222222222222</v>
      </c>
      <c r="G15" s="14">
        <f t="shared" si="1"/>
        <v>0.5894557978497783</v>
      </c>
      <c r="H15" s="14">
        <f t="shared" si="2"/>
        <v>6</v>
      </c>
      <c r="I15" s="32">
        <f>EXP(I28+G15*I29)</f>
        <v>7.603054536717119</v>
      </c>
      <c r="J15" s="32">
        <f>EXP(J28+G15*J29)</f>
        <v>5.369124859215764</v>
      </c>
      <c r="K15" s="32">
        <f>EXP(K28+G15*K29)</f>
        <v>5.439163783264121</v>
      </c>
      <c r="L15" s="22">
        <f t="shared" si="3"/>
        <v>0.5604703381936411</v>
      </c>
      <c r="M15"/>
      <c r="N15"/>
      <c r="O15" s="6"/>
      <c r="P15"/>
      <c r="Q15"/>
      <c r="R15"/>
      <c r="S15"/>
      <c r="T15"/>
      <c r="U15"/>
      <c r="V15"/>
      <c r="W15"/>
    </row>
    <row r="16" spans="2:23" s="4" customFormat="1" ht="12.75">
      <c r="B16">
        <v>2</v>
      </c>
      <c r="C16" s="14">
        <v>8</v>
      </c>
      <c r="D16" s="6">
        <f t="shared" si="4"/>
        <v>2.0794415416798357</v>
      </c>
      <c r="E16" s="12">
        <v>8</v>
      </c>
      <c r="F16" s="13">
        <f t="shared" si="0"/>
        <v>0.8333333333333334</v>
      </c>
      <c r="G16" s="14">
        <f t="shared" si="1"/>
        <v>0.9674215661017009</v>
      </c>
      <c r="H16" s="14">
        <f t="shared" si="2"/>
        <v>8</v>
      </c>
      <c r="I16" s="32">
        <f>EXP(I28+G16*I29)</f>
        <v>9.913559574865225</v>
      </c>
      <c r="J16" s="32">
        <f>EXP(J28+G16*J29)</f>
        <v>7.904772785567229</v>
      </c>
      <c r="K16" s="32">
        <f>EXP(K28+G16*K29)</f>
        <v>8.106526935341357</v>
      </c>
      <c r="L16" s="22">
        <f t="shared" si="3"/>
        <v>0.44946354618520096</v>
      </c>
      <c r="M16"/>
      <c r="N16"/>
      <c r="O16" s="6"/>
      <c r="P16"/>
      <c r="Q16"/>
      <c r="R16"/>
      <c r="S16"/>
      <c r="T16"/>
      <c r="U16"/>
      <c r="V16"/>
      <c r="W16"/>
    </row>
    <row r="17" spans="2:23" s="4" customFormat="1" ht="12.75">
      <c r="B17" s="26">
        <v>6</v>
      </c>
      <c r="C17" s="27">
        <v>14</v>
      </c>
      <c r="D17" s="28">
        <f t="shared" si="4"/>
        <v>2.6390573296152584</v>
      </c>
      <c r="E17" s="29">
        <v>9</v>
      </c>
      <c r="F17" s="30">
        <f t="shared" si="0"/>
        <v>0.9444444444444444</v>
      </c>
      <c r="G17" s="27">
        <f t="shared" si="1"/>
        <v>1.5932188180230487</v>
      </c>
      <c r="H17" s="27">
        <f t="shared" si="2"/>
        <v>14</v>
      </c>
      <c r="I17" s="33">
        <f>EXP(I28+G17*I29)</f>
        <v>15.382778723595615</v>
      </c>
      <c r="J17" s="33">
        <f>EXP(J28+G17*J29)</f>
        <v>14.997653893052018</v>
      </c>
      <c r="K17" s="33">
        <f>EXP(K28+G17*K29)</f>
        <v>15.695378467805494</v>
      </c>
      <c r="L17" s="31">
        <f t="shared" si="3"/>
        <v>0.2396218803041737</v>
      </c>
      <c r="M17"/>
      <c r="N17"/>
      <c r="O17" s="6"/>
      <c r="P17"/>
      <c r="Q17"/>
      <c r="R17"/>
      <c r="S17"/>
      <c r="T17"/>
      <c r="U17"/>
      <c r="V17"/>
      <c r="W17"/>
    </row>
    <row r="18" spans="2:23" s="4" customFormat="1" ht="12.75">
      <c r="B18" s="19" t="s">
        <v>58</v>
      </c>
      <c r="C18" s="17">
        <f>AVERAGE(C9:C17)</f>
        <v>4.111111111111111</v>
      </c>
      <c r="D18" s="21">
        <f>AVERAGE(D12:D17)</f>
        <v>1.6147186951451824</v>
      </c>
      <c r="E18"/>
      <c r="F18"/>
      <c r="G18"/>
      <c r="H18"/>
      <c r="I18" s="15">
        <f>EXP(I28+I29^2/2)</f>
        <v>6.431195784130697</v>
      </c>
      <c r="J18" s="15">
        <f>EXP(J28+J29^2/2)</f>
        <v>4.958384774735527</v>
      </c>
      <c r="K18" s="15">
        <f>EXP(K28+K29^2/2)</f>
        <v>5.096835428644715</v>
      </c>
      <c r="L18"/>
      <c r="M18"/>
      <c r="N18"/>
      <c r="O18" s="6"/>
      <c r="P18"/>
      <c r="Q18"/>
      <c r="R18"/>
      <c r="S18"/>
      <c r="T18"/>
      <c r="U18"/>
      <c r="V18"/>
      <c r="W18"/>
    </row>
    <row r="19" spans="2:23" s="4" customFormat="1" ht="12.75">
      <c r="B19" s="19" t="s">
        <v>59</v>
      </c>
      <c r="C19" s="17">
        <f>STDEV(C9:C17)</f>
        <v>4.648775226993784</v>
      </c>
      <c r="D19" s="21">
        <f>STDEV(D12:D17)</f>
        <v>0.7020566862474364</v>
      </c>
      <c r="E19"/>
      <c r="F19"/>
      <c r="G19"/>
      <c r="H19"/>
      <c r="I19" s="15">
        <f>I18*I20</f>
        <v>5.13300461564909</v>
      </c>
      <c r="J19" s="15">
        <f>J18*J20</f>
        <v>6.74404545255011</v>
      </c>
      <c r="K19" s="15">
        <f>K18*K20</f>
        <v>7.294869000373752</v>
      </c>
      <c r="L19"/>
      <c r="M19"/>
      <c r="N19"/>
      <c r="O19" s="6"/>
      <c r="P19"/>
      <c r="Q19"/>
      <c r="R19"/>
      <c r="S19"/>
      <c r="T19"/>
      <c r="U19"/>
      <c r="V19"/>
      <c r="W19"/>
    </row>
    <row r="20" spans="2:23" s="4" customFormat="1" ht="12.75">
      <c r="B20" s="19" t="s">
        <v>60</v>
      </c>
      <c r="C20" s="17">
        <f>C19/C18</f>
        <v>1.1307831633228125</v>
      </c>
      <c r="D20" s="6"/>
      <c r="E20"/>
      <c r="F20"/>
      <c r="G20"/>
      <c r="H20"/>
      <c r="I20" s="6">
        <f>SQRT(EXP(I29^2)-1)</f>
        <v>0.7981415568649052</v>
      </c>
      <c r="J20" s="15">
        <f>SQRT(EXP(J29^2)-1)</f>
        <v>1.3601295096970016</v>
      </c>
      <c r="K20" s="15">
        <f>SQRT(EXP(K29^2)-1)</f>
        <v>1.4312545701153843</v>
      </c>
      <c r="L20"/>
      <c r="M20"/>
      <c r="N20"/>
      <c r="O20" s="6"/>
      <c r="P20"/>
      <c r="Q20"/>
      <c r="R20"/>
      <c r="S20"/>
      <c r="T20"/>
      <c r="U20"/>
      <c r="V20"/>
      <c r="W20"/>
    </row>
    <row r="21" spans="2:23" s="4" customFormat="1" ht="12.75">
      <c r="B21" s="19" t="s">
        <v>61</v>
      </c>
      <c r="C21" s="17">
        <f>EXP(D18)</f>
        <v>5.026473753102219</v>
      </c>
      <c r="D21" s="6"/>
      <c r="E21"/>
      <c r="F21"/>
      <c r="G21"/>
      <c r="H21"/>
      <c r="I21" s="15">
        <f aca="true" t="shared" si="5" ref="I21:K22">EXP(I28)</f>
        <v>5.026473753102219</v>
      </c>
      <c r="J21" s="15">
        <f t="shared" si="5"/>
        <v>2.937118244640681</v>
      </c>
      <c r="K21" s="15">
        <f t="shared" si="5"/>
        <v>2.919162348671692</v>
      </c>
      <c r="L21"/>
      <c r="M21"/>
      <c r="N21"/>
      <c r="O21" s="6"/>
      <c r="P21"/>
      <c r="Q21"/>
      <c r="R21"/>
      <c r="S21"/>
      <c r="T21"/>
      <c r="U21"/>
      <c r="V21"/>
      <c r="W21"/>
    </row>
    <row r="22" spans="2:23" s="4" customFormat="1" ht="12.75">
      <c r="B22" s="19" t="s">
        <v>62</v>
      </c>
      <c r="C22" s="17">
        <f>EXP(D19)</f>
        <v>2.0178986269360206</v>
      </c>
      <c r="D22" s="6"/>
      <c r="E22"/>
      <c r="F22"/>
      <c r="G22"/>
      <c r="H22"/>
      <c r="I22" s="15">
        <f t="shared" si="5"/>
        <v>2.0178986269360206</v>
      </c>
      <c r="J22" s="15">
        <f t="shared" si="5"/>
        <v>2.782578076029771</v>
      </c>
      <c r="K22" s="15">
        <f t="shared" si="5"/>
        <v>2.874181949723814</v>
      </c>
      <c r="L22"/>
      <c r="M22"/>
      <c r="N22"/>
      <c r="O22" s="6"/>
      <c r="P22"/>
      <c r="Q22"/>
      <c r="R22"/>
      <c r="S22"/>
      <c r="T22"/>
      <c r="U22"/>
      <c r="V22"/>
      <c r="W22"/>
    </row>
    <row r="23" spans="2:23" s="4" customFormat="1" ht="12.75">
      <c r="B23" s="19" t="s">
        <v>63</v>
      </c>
      <c r="C23" s="18">
        <f>MIN(C9:C17)</f>
        <v>0</v>
      </c>
      <c r="D23" s="6"/>
      <c r="E23"/>
      <c r="F23"/>
      <c r="G23"/>
      <c r="H23"/>
      <c r="I23" s="34"/>
      <c r="J23" s="34"/>
      <c r="K23" s="34"/>
      <c r="L23"/>
      <c r="M23"/>
      <c r="N23"/>
      <c r="O23" s="6"/>
      <c r="P23"/>
      <c r="Q23"/>
      <c r="R23"/>
      <c r="S23"/>
      <c r="T23"/>
      <c r="U23"/>
      <c r="V23"/>
      <c r="W23"/>
    </row>
    <row r="24" spans="2:23" s="4" customFormat="1" ht="12.75">
      <c r="B24" s="19" t="s">
        <v>64</v>
      </c>
      <c r="C24" s="18">
        <f>MAX(C9:C17)</f>
        <v>14</v>
      </c>
      <c r="D24" s="6"/>
      <c r="E24"/>
      <c r="F24"/>
      <c r="G24"/>
      <c r="H24"/>
      <c r="I24" s="34"/>
      <c r="J24" s="34"/>
      <c r="K24" s="34"/>
      <c r="L24"/>
      <c r="M24"/>
      <c r="N24"/>
      <c r="O24" s="6"/>
      <c r="P24"/>
      <c r="Q24"/>
      <c r="R24"/>
      <c r="S24"/>
      <c r="T24"/>
      <c r="U24"/>
      <c r="V24"/>
      <c r="W24"/>
    </row>
    <row r="25" spans="2:23" s="4" customFormat="1" ht="12.75">
      <c r="B25" s="19" t="s">
        <v>65</v>
      </c>
      <c r="C25" s="18" t="e">
        <f>C24/C23</f>
        <v>#DIV/0!</v>
      </c>
      <c r="D25" s="6"/>
      <c r="E25"/>
      <c r="F25"/>
      <c r="G25"/>
      <c r="H25"/>
      <c r="I25" s="34"/>
      <c r="J25" s="34"/>
      <c r="K25" s="34"/>
      <c r="L25"/>
      <c r="M25"/>
      <c r="N25"/>
      <c r="O25" s="6"/>
      <c r="P25"/>
      <c r="Q25"/>
      <c r="R25"/>
      <c r="S25"/>
      <c r="T25"/>
      <c r="U25"/>
      <c r="V25"/>
      <c r="W25"/>
    </row>
    <row r="26" spans="2:23" s="4" customFormat="1" ht="12.75">
      <c r="B26" s="19" t="s">
        <v>66</v>
      </c>
      <c r="C26" s="18">
        <f>COUNT(C9:C17)</f>
        <v>9</v>
      </c>
      <c r="D26" s="6"/>
      <c r="E26"/>
      <c r="F26"/>
      <c r="G26"/>
      <c r="H26"/>
      <c r="I26" s="34"/>
      <c r="J26" s="34"/>
      <c r="K26" s="34"/>
      <c r="L26"/>
      <c r="M26"/>
      <c r="N26"/>
      <c r="O26" s="6"/>
      <c r="P26"/>
      <c r="Q26"/>
      <c r="R26"/>
      <c r="S26"/>
      <c r="T26"/>
      <c r="U26"/>
      <c r="V26"/>
      <c r="W26"/>
    </row>
    <row r="27" spans="2:23" s="4" customFormat="1" ht="12.75">
      <c r="B27" s="19" t="s">
        <v>67</v>
      </c>
      <c r="C27" s="18">
        <f>COUNT(D12:D17)</f>
        <v>6</v>
      </c>
      <c r="D27" s="6"/>
      <c r="E27"/>
      <c r="F27"/>
      <c r="G27"/>
      <c r="H27"/>
      <c r="I27" s="34"/>
      <c r="J27" s="34"/>
      <c r="K27" s="34"/>
      <c r="L27"/>
      <c r="M27"/>
      <c r="N27"/>
      <c r="O27" s="6"/>
      <c r="P27"/>
      <c r="Q27"/>
      <c r="R27"/>
      <c r="S27"/>
      <c r="T27"/>
      <c r="U27"/>
      <c r="V27"/>
      <c r="W27"/>
    </row>
    <row r="28" spans="2:23" s="4" customFormat="1" ht="12.75">
      <c r="B28" s="19" t="s">
        <v>68</v>
      </c>
      <c r="C28"/>
      <c r="D28" s="6"/>
      <c r="E28"/>
      <c r="F28"/>
      <c r="G28"/>
      <c r="H28"/>
      <c r="I28" s="17">
        <f>D18</f>
        <v>1.6147186951451824</v>
      </c>
      <c r="J28" s="15">
        <v>1.077428911753582</v>
      </c>
      <c r="K28" s="15">
        <v>1.0712967082327562</v>
      </c>
      <c r="L28"/>
      <c r="M28"/>
      <c r="N28"/>
      <c r="O28" s="6"/>
      <c r="P28"/>
      <c r="Q28"/>
      <c r="R28"/>
      <c r="S28"/>
      <c r="T28"/>
      <c r="U28"/>
      <c r="V28"/>
      <c r="W28"/>
    </row>
    <row r="29" spans="2:23" s="4" customFormat="1" ht="12.75">
      <c r="B29" s="19" t="s">
        <v>69</v>
      </c>
      <c r="C29"/>
      <c r="D29" s="6"/>
      <c r="E29"/>
      <c r="F29"/>
      <c r="G29"/>
      <c r="H29"/>
      <c r="I29" s="20">
        <f>D19</f>
        <v>0.7020566862474364</v>
      </c>
      <c r="J29" s="15">
        <v>1.0233778634431774</v>
      </c>
      <c r="K29" s="15">
        <v>1.055768094533848</v>
      </c>
      <c r="L29"/>
      <c r="M29"/>
      <c r="N29"/>
      <c r="O29" s="6"/>
      <c r="P29"/>
      <c r="Q29"/>
      <c r="R29"/>
      <c r="S29"/>
      <c r="T29"/>
      <c r="U29"/>
      <c r="V29"/>
      <c r="W29"/>
    </row>
    <row r="30" spans="2:23" s="4" customFormat="1" ht="12.75">
      <c r="B30" s="19" t="s">
        <v>70</v>
      </c>
      <c r="C30"/>
      <c r="D30" s="6"/>
      <c r="E30"/>
      <c r="F30"/>
      <c r="G30"/>
      <c r="H30"/>
      <c r="I30" s="35">
        <f>EXP(I28+NORMSINV(0.95)*I29)</f>
        <v>15.95064363717874</v>
      </c>
      <c r="J30" s="35">
        <f>EXP(J28+NORMSINV(0.95)*J29)</f>
        <v>15.811471204102258</v>
      </c>
      <c r="K30" s="35">
        <f>EXP(K28+NORMSINV(0.95)*K29)</f>
        <v>16.57475389083158</v>
      </c>
      <c r="L30"/>
      <c r="M30"/>
      <c r="N30"/>
      <c r="O30" s="6"/>
      <c r="P30"/>
      <c r="Q30"/>
      <c r="R30"/>
      <c r="S30"/>
      <c r="T30"/>
      <c r="U30"/>
      <c r="V30"/>
      <c r="W30"/>
    </row>
    <row r="31" spans="2:23" s="4" customFormat="1" ht="12.75">
      <c r="B31" s="19" t="s">
        <v>71</v>
      </c>
      <c r="C31"/>
      <c r="D31" s="6"/>
      <c r="E31"/>
      <c r="F31"/>
      <c r="G31"/>
      <c r="H31"/>
      <c r="I31" s="35">
        <f>EXP(I28+NORMSINV(0.99)*I29)</f>
        <v>25.737440862992454</v>
      </c>
      <c r="J31" s="35">
        <f>EXP(J28+NORMSINV(0.99)*J29)</f>
        <v>31.758545181916965</v>
      </c>
      <c r="K31" s="35">
        <f>EXP(K28+NORMSINV(0.99)*K29)</f>
        <v>34.034699252133834</v>
      </c>
      <c r="L31"/>
      <c r="M31"/>
      <c r="N31"/>
      <c r="O31" s="6"/>
      <c r="P31"/>
      <c r="Q31"/>
      <c r="R31"/>
      <c r="S31"/>
      <c r="T31"/>
      <c r="U31"/>
      <c r="V31"/>
      <c r="W31"/>
    </row>
    <row r="32" spans="2:23" s="4" customFormat="1" ht="12.75">
      <c r="B32"/>
      <c r="C32"/>
      <c r="D32" s="6"/>
      <c r="E32"/>
      <c r="F32"/>
      <c r="G32"/>
      <c r="H32"/>
      <c r="I32" s="34"/>
      <c r="J32" s="34"/>
      <c r="K32" s="34"/>
      <c r="L32"/>
      <c r="M32"/>
      <c r="N32"/>
      <c r="O32" s="6"/>
      <c r="P32"/>
      <c r="Q32"/>
      <c r="R32"/>
      <c r="S32"/>
      <c r="T32"/>
      <c r="U32"/>
      <c r="V32"/>
      <c r="W32"/>
    </row>
    <row r="33" spans="2:23" s="4" customFormat="1" ht="12.75">
      <c r="B33" s="16" t="s">
        <v>80</v>
      </c>
      <c r="C33"/>
      <c r="D33" s="6"/>
      <c r="E33"/>
      <c r="F33"/>
      <c r="G33"/>
      <c r="H33"/>
      <c r="I33" s="34"/>
      <c r="J33" s="34"/>
      <c r="K33" s="34"/>
      <c r="L33"/>
      <c r="M33"/>
      <c r="N33"/>
      <c r="O33" s="6"/>
      <c r="P33"/>
      <c r="Q33"/>
      <c r="R33"/>
      <c r="S33"/>
      <c r="T33"/>
      <c r="U33"/>
      <c r="V33"/>
      <c r="W33"/>
    </row>
    <row r="34" spans="2:23" s="4" customFormat="1" ht="12.75">
      <c r="B34" s="16" t="s">
        <v>79</v>
      </c>
      <c r="C34"/>
      <c r="D34" s="6"/>
      <c r="E34"/>
      <c r="F34"/>
      <c r="G34"/>
      <c r="H34"/>
      <c r="I34" s="34"/>
      <c r="J34" s="34"/>
      <c r="K34" s="34"/>
      <c r="L34"/>
      <c r="M34"/>
      <c r="N34"/>
      <c r="O34" s="6"/>
      <c r="P34"/>
      <c r="Q34"/>
      <c r="R34"/>
      <c r="S34"/>
      <c r="T34"/>
      <c r="U34"/>
      <c r="V34"/>
      <c r="W34"/>
    </row>
    <row r="35" spans="2:23" s="4" customFormat="1" ht="12.75">
      <c r="B35" s="16" t="s">
        <v>72</v>
      </c>
      <c r="C35"/>
      <c r="D35" s="6"/>
      <c r="E35"/>
      <c r="F35"/>
      <c r="G35"/>
      <c r="H35"/>
      <c r="I35" s="34"/>
      <c r="J35" s="34"/>
      <c r="K35" s="34"/>
      <c r="L35"/>
      <c r="M35"/>
      <c r="N35"/>
      <c r="O35" s="6"/>
      <c r="P35"/>
      <c r="Q35"/>
      <c r="R35"/>
      <c r="S35"/>
      <c r="T35"/>
      <c r="U35"/>
      <c r="V35"/>
      <c r="W35"/>
    </row>
    <row r="36" spans="2:23" s="4" customFormat="1" ht="12.75">
      <c r="B36" s="16" t="s">
        <v>73</v>
      </c>
      <c r="C36"/>
      <c r="D36" s="6"/>
      <c r="E36"/>
      <c r="F36"/>
      <c r="G36"/>
      <c r="H36"/>
      <c r="I36" s="34"/>
      <c r="J36" s="34"/>
      <c r="K36" s="34"/>
      <c r="L36"/>
      <c r="M36"/>
      <c r="N36"/>
      <c r="O36" s="6"/>
      <c r="P36"/>
      <c r="Q36"/>
      <c r="R36"/>
      <c r="S36"/>
      <c r="T36"/>
      <c r="U36"/>
      <c r="V36"/>
      <c r="W36"/>
    </row>
    <row r="37" spans="2:23" s="4" customFormat="1" ht="12.75">
      <c r="B37" s="16" t="s">
        <v>74</v>
      </c>
      <c r="C37"/>
      <c r="D37" s="6"/>
      <c r="E37"/>
      <c r="F37"/>
      <c r="G37"/>
      <c r="H37"/>
      <c r="I37" s="34"/>
      <c r="J37" s="34"/>
      <c r="K37" s="34"/>
      <c r="L37"/>
      <c r="M37"/>
      <c r="N37"/>
      <c r="O37" s="6"/>
      <c r="P37"/>
      <c r="Q37"/>
      <c r="R37"/>
      <c r="S37"/>
      <c r="T37"/>
      <c r="U37"/>
      <c r="V37"/>
      <c r="W37"/>
    </row>
    <row r="38" spans="2:23" s="4" customFormat="1" ht="12.75">
      <c r="B38" s="16" t="s">
        <v>75</v>
      </c>
      <c r="C38"/>
      <c r="D38" s="6"/>
      <c r="E38"/>
      <c r="F38"/>
      <c r="G38"/>
      <c r="H38"/>
      <c r="I38"/>
      <c r="J38"/>
      <c r="K38"/>
      <c r="L38"/>
      <c r="M38"/>
      <c r="N38"/>
      <c r="O38" s="6"/>
      <c r="P38"/>
      <c r="Q38"/>
      <c r="R38"/>
      <c r="S38"/>
      <c r="T38"/>
      <c r="U38"/>
      <c r="V38"/>
      <c r="W38"/>
    </row>
    <row r="39" spans="13:23" s="4" customFormat="1" ht="12.75">
      <c r="M39"/>
      <c r="N39"/>
      <c r="O39" s="6"/>
      <c r="P39"/>
      <c r="Q39"/>
      <c r="R39"/>
      <c r="S39"/>
      <c r="T39"/>
      <c r="U39"/>
      <c r="V39"/>
      <c r="W39"/>
    </row>
    <row r="40" spans="13:23" s="4" customFormat="1" ht="12.75">
      <c r="M40"/>
      <c r="N40"/>
      <c r="O40" s="6"/>
      <c r="P40"/>
      <c r="Q40"/>
      <c r="R40"/>
      <c r="S40"/>
      <c r="T40"/>
      <c r="U40"/>
      <c r="V40"/>
      <c r="W40"/>
    </row>
    <row r="41" spans="13:23" s="4" customFormat="1" ht="12.75">
      <c r="M41"/>
      <c r="N41"/>
      <c r="O41" s="6"/>
      <c r="P41"/>
      <c r="Q41"/>
      <c r="R41"/>
      <c r="S41"/>
      <c r="T41"/>
      <c r="U41"/>
      <c r="V41"/>
      <c r="W41"/>
    </row>
    <row r="42" spans="13:23" s="4" customFormat="1" ht="12.75">
      <c r="M42"/>
      <c r="N42"/>
      <c r="O42" s="6"/>
      <c r="P42"/>
      <c r="Q42"/>
      <c r="R42"/>
      <c r="S42"/>
      <c r="T42"/>
      <c r="U42"/>
      <c r="V42"/>
      <c r="W42"/>
    </row>
    <row r="43" spans="13:23" s="4" customFormat="1" ht="12.75">
      <c r="M43"/>
      <c r="N43"/>
      <c r="O43" s="6"/>
      <c r="P43"/>
      <c r="Q43"/>
      <c r="R43"/>
      <c r="S43"/>
      <c r="T43"/>
      <c r="U43"/>
      <c r="V43"/>
      <c r="W43"/>
    </row>
    <row r="44" spans="13:23" s="4" customFormat="1" ht="12.75">
      <c r="M44"/>
      <c r="N44"/>
      <c r="O44" s="6"/>
      <c r="P44"/>
      <c r="Q44"/>
      <c r="R44"/>
      <c r="S44"/>
      <c r="T44"/>
      <c r="U44"/>
      <c r="V44"/>
      <c r="W44"/>
    </row>
    <row r="45" spans="13:23" s="4" customFormat="1" ht="12.75">
      <c r="M45"/>
      <c r="N45"/>
      <c r="O45" s="6"/>
      <c r="P45"/>
      <c r="Q45"/>
      <c r="R45"/>
      <c r="S45"/>
      <c r="T45"/>
      <c r="U45"/>
      <c r="V45"/>
      <c r="W45"/>
    </row>
    <row r="46" spans="13:23" s="4" customFormat="1" ht="12.75">
      <c r="M46"/>
      <c r="N46"/>
      <c r="O46" s="6"/>
      <c r="P46"/>
      <c r="Q46"/>
      <c r="R46"/>
      <c r="S46"/>
      <c r="T46"/>
      <c r="U46"/>
      <c r="V46"/>
      <c r="W46"/>
    </row>
    <row r="47" spans="13:23" s="4" customFormat="1" ht="12.75">
      <c r="M47"/>
      <c r="N47"/>
      <c r="O47" s="6"/>
      <c r="P47"/>
      <c r="Q47"/>
      <c r="R47"/>
      <c r="S47"/>
      <c r="T47"/>
      <c r="U47"/>
      <c r="V47"/>
      <c r="W47"/>
    </row>
    <row r="48" spans="13:23" s="4" customFormat="1" ht="12.75">
      <c r="M48"/>
      <c r="N48"/>
      <c r="O48" s="6"/>
      <c r="P48"/>
      <c r="Q48"/>
      <c r="R48"/>
      <c r="S48"/>
      <c r="T48"/>
      <c r="U48"/>
      <c r="V48"/>
      <c r="W48"/>
    </row>
    <row r="49" spans="13:23" s="4" customFormat="1" ht="12.75">
      <c r="M49"/>
      <c r="N49"/>
      <c r="O49" s="6"/>
      <c r="P49"/>
      <c r="Q49"/>
      <c r="R49"/>
      <c r="S49"/>
      <c r="T49"/>
      <c r="U49"/>
      <c r="V49"/>
      <c r="W49"/>
    </row>
    <row r="50" spans="13:23" s="4" customFormat="1" ht="12.75">
      <c r="M50"/>
      <c r="N50"/>
      <c r="O50" s="6"/>
      <c r="P50"/>
      <c r="Q50"/>
      <c r="R50"/>
      <c r="S50"/>
      <c r="T50"/>
      <c r="U50"/>
      <c r="V50"/>
      <c r="W50"/>
    </row>
    <row r="51" spans="13:23" s="4" customFormat="1" ht="12.75">
      <c r="M51"/>
      <c r="N51"/>
      <c r="O51" s="6"/>
      <c r="P51"/>
      <c r="Q51"/>
      <c r="R51"/>
      <c r="S51"/>
      <c r="T51"/>
      <c r="U51"/>
      <c r="V51"/>
      <c r="W51"/>
    </row>
    <row r="52" spans="13:23" s="4" customFormat="1" ht="12.75">
      <c r="M52"/>
      <c r="N52"/>
      <c r="O52" s="6"/>
      <c r="P52"/>
      <c r="Q52"/>
      <c r="R52"/>
      <c r="S52"/>
      <c r="T52"/>
      <c r="U52"/>
      <c r="V52"/>
      <c r="W52"/>
    </row>
    <row r="53" spans="13:23" s="4" customFormat="1" ht="12.75">
      <c r="M53"/>
      <c r="N53"/>
      <c r="O53" s="6"/>
      <c r="P53"/>
      <c r="Q53"/>
      <c r="R53"/>
      <c r="S53"/>
      <c r="T53"/>
      <c r="U53"/>
      <c r="V53"/>
      <c r="W53"/>
    </row>
    <row r="54" spans="13:23" s="4" customFormat="1" ht="12.75">
      <c r="M54"/>
      <c r="N54"/>
      <c r="O54" s="6"/>
      <c r="P54"/>
      <c r="Q54"/>
      <c r="R54"/>
      <c r="S54"/>
      <c r="T54"/>
      <c r="U54"/>
      <c r="V54"/>
      <c r="W54"/>
    </row>
    <row r="55" spans="13:23" s="4" customFormat="1" ht="12.75">
      <c r="M55"/>
      <c r="N55"/>
      <c r="O55" s="6"/>
      <c r="P55"/>
      <c r="Q55"/>
      <c r="R55"/>
      <c r="S55"/>
      <c r="T55"/>
      <c r="U55"/>
      <c r="V55"/>
      <c r="W55"/>
    </row>
    <row r="56" spans="13:23" s="4" customFormat="1" ht="12.75">
      <c r="M56"/>
      <c r="N56"/>
      <c r="O56" s="6"/>
      <c r="P56"/>
      <c r="Q56"/>
      <c r="R56"/>
      <c r="S56"/>
      <c r="T56"/>
      <c r="U56"/>
      <c r="V56"/>
      <c r="W56"/>
    </row>
    <row r="57" spans="13:23" s="4" customFormat="1" ht="12.75">
      <c r="M57"/>
      <c r="N57"/>
      <c r="O57" s="6"/>
      <c r="P57"/>
      <c r="Q57"/>
      <c r="R57"/>
      <c r="S57"/>
      <c r="T57"/>
      <c r="U57"/>
      <c r="V57"/>
      <c r="W57"/>
    </row>
    <row r="58" spans="13:23" s="4" customFormat="1" ht="12.75">
      <c r="M58"/>
      <c r="N58"/>
      <c r="O58" s="6"/>
      <c r="P58"/>
      <c r="Q58"/>
      <c r="R58"/>
      <c r="S58"/>
      <c r="T58"/>
      <c r="U58"/>
      <c r="V58"/>
      <c r="W58"/>
    </row>
    <row r="59" spans="13:23" s="4" customFormat="1" ht="12.75">
      <c r="M59"/>
      <c r="N59"/>
      <c r="O59" s="6"/>
      <c r="P59"/>
      <c r="Q59"/>
      <c r="R59"/>
      <c r="S59"/>
      <c r="T59"/>
      <c r="U59"/>
      <c r="V59"/>
      <c r="W59"/>
    </row>
    <row r="60" spans="13:23" s="4" customFormat="1" ht="12.75">
      <c r="M60"/>
      <c r="N60"/>
      <c r="O60" s="6"/>
      <c r="P60"/>
      <c r="Q60"/>
      <c r="R60"/>
      <c r="S60"/>
      <c r="T60"/>
      <c r="U60"/>
      <c r="V60"/>
      <c r="W60"/>
    </row>
    <row r="61" spans="13:23" s="4" customFormat="1" ht="12.75">
      <c r="M61"/>
      <c r="N61"/>
      <c r="O61" s="6"/>
      <c r="P61"/>
      <c r="Q61"/>
      <c r="R61"/>
      <c r="S61"/>
      <c r="T61"/>
      <c r="U61"/>
      <c r="V61"/>
      <c r="W61"/>
    </row>
    <row r="62" spans="13:23" s="4" customFormat="1" ht="12.75">
      <c r="M62"/>
      <c r="N62"/>
      <c r="O62" s="6"/>
      <c r="P62"/>
      <c r="Q62"/>
      <c r="R62"/>
      <c r="S62"/>
      <c r="T62"/>
      <c r="U62"/>
      <c r="V62"/>
      <c r="W62"/>
    </row>
    <row r="63" spans="13:23" s="4" customFormat="1" ht="12.75">
      <c r="M63"/>
      <c r="N63"/>
      <c r="O63" s="6"/>
      <c r="P63"/>
      <c r="Q63"/>
      <c r="R63"/>
      <c r="S63"/>
      <c r="T63"/>
      <c r="U63"/>
      <c r="V63"/>
      <c r="W63"/>
    </row>
    <row r="64" spans="13:23" s="4" customFormat="1" ht="12.75">
      <c r="M64"/>
      <c r="N64"/>
      <c r="O64" s="6"/>
      <c r="P64"/>
      <c r="Q64"/>
      <c r="R64"/>
      <c r="S64"/>
      <c r="T64"/>
      <c r="U64"/>
      <c r="V64"/>
      <c r="W64"/>
    </row>
    <row r="65" spans="13:23" s="4" customFormat="1" ht="12.75">
      <c r="M65"/>
      <c r="N65"/>
      <c r="O65" s="6"/>
      <c r="P65"/>
      <c r="Q65"/>
      <c r="R65"/>
      <c r="S65"/>
      <c r="T65"/>
      <c r="U65"/>
      <c r="V65"/>
      <c r="W65"/>
    </row>
    <row r="66" spans="13:23" s="4" customFormat="1" ht="12.75">
      <c r="M66"/>
      <c r="N66"/>
      <c r="O66" s="6"/>
      <c r="P66"/>
      <c r="Q66"/>
      <c r="R66"/>
      <c r="S66"/>
      <c r="T66"/>
      <c r="U66"/>
      <c r="V66"/>
      <c r="W66"/>
    </row>
    <row r="67" spans="13:23" s="4" customFormat="1" ht="12.75">
      <c r="M67"/>
      <c r="N67"/>
      <c r="O67" s="6"/>
      <c r="P67"/>
      <c r="Q67"/>
      <c r="R67"/>
      <c r="S67"/>
      <c r="T67"/>
      <c r="U67"/>
      <c r="V67"/>
      <c r="W67"/>
    </row>
    <row r="68" spans="13:23" s="4" customFormat="1" ht="12.75">
      <c r="M68"/>
      <c r="N68"/>
      <c r="O68" s="6"/>
      <c r="P68"/>
      <c r="Q68"/>
      <c r="R68"/>
      <c r="S68"/>
      <c r="T68"/>
      <c r="U68"/>
      <c r="V68"/>
      <c r="W68"/>
    </row>
    <row r="69" spans="13:23" s="4" customFormat="1" ht="12.75">
      <c r="M69"/>
      <c r="N69"/>
      <c r="O69" s="6"/>
      <c r="P69"/>
      <c r="Q69"/>
      <c r="R69"/>
      <c r="S69"/>
      <c r="T69"/>
      <c r="U69"/>
      <c r="V69"/>
      <c r="W69"/>
    </row>
    <row r="70" spans="13:23" s="4" customFormat="1" ht="12.75">
      <c r="M70"/>
      <c r="N70"/>
      <c r="O70" s="6"/>
      <c r="P70"/>
      <c r="Q70"/>
      <c r="R70"/>
      <c r="S70"/>
      <c r="T70"/>
      <c r="U70"/>
      <c r="V70"/>
      <c r="W70"/>
    </row>
    <row r="71" spans="13:23" s="4" customFormat="1" ht="12.75">
      <c r="M71"/>
      <c r="N71"/>
      <c r="O71" s="6"/>
      <c r="P71"/>
      <c r="Q71"/>
      <c r="R71"/>
      <c r="S71"/>
      <c r="T71"/>
      <c r="U71"/>
      <c r="V71"/>
      <c r="W71"/>
    </row>
    <row r="72" spans="13:23" s="4" customFormat="1" ht="12.75">
      <c r="M72"/>
      <c r="N72"/>
      <c r="O72" s="6"/>
      <c r="P72"/>
      <c r="Q72"/>
      <c r="R72"/>
      <c r="S72"/>
      <c r="T72"/>
      <c r="U72"/>
      <c r="V72"/>
      <c r="W72"/>
    </row>
    <row r="73" spans="13:23" s="4" customFormat="1" ht="12.75">
      <c r="M73"/>
      <c r="N73"/>
      <c r="O73" s="6"/>
      <c r="P73"/>
      <c r="Q73"/>
      <c r="R73"/>
      <c r="S73"/>
      <c r="T73"/>
      <c r="U73"/>
      <c r="V73"/>
      <c r="W73"/>
    </row>
    <row r="74" spans="13:23" s="4" customFormat="1" ht="12.75">
      <c r="M74"/>
      <c r="N74"/>
      <c r="O74" s="6"/>
      <c r="P74"/>
      <c r="Q74"/>
      <c r="R74"/>
      <c r="S74"/>
      <c r="T74"/>
      <c r="U74"/>
      <c r="V74"/>
      <c r="W74"/>
    </row>
    <row r="75" spans="13:23" s="4" customFormat="1" ht="12.75">
      <c r="M75"/>
      <c r="N75"/>
      <c r="O75" s="6"/>
      <c r="P75"/>
      <c r="Q75"/>
      <c r="R75"/>
      <c r="S75"/>
      <c r="T75"/>
      <c r="U75"/>
      <c r="V75"/>
      <c r="W75"/>
    </row>
    <row r="76" spans="13:23" s="4" customFormat="1" ht="12.75">
      <c r="M76"/>
      <c r="N76"/>
      <c r="O76" s="6"/>
      <c r="P76"/>
      <c r="Q76"/>
      <c r="R76"/>
      <c r="S76"/>
      <c r="T76"/>
      <c r="U76"/>
      <c r="V76"/>
      <c r="W76"/>
    </row>
    <row r="77" spans="13:23" s="4" customFormat="1" ht="12.75">
      <c r="M77"/>
      <c r="N77"/>
      <c r="O77" s="6"/>
      <c r="P77"/>
      <c r="Q77"/>
      <c r="R77"/>
      <c r="S77"/>
      <c r="T77"/>
      <c r="U77"/>
      <c r="V77"/>
      <c r="W77"/>
    </row>
    <row r="78" spans="13:23" s="4" customFormat="1" ht="12.75">
      <c r="M78"/>
      <c r="N78"/>
      <c r="O78" s="6"/>
      <c r="P78"/>
      <c r="Q78"/>
      <c r="R78"/>
      <c r="S78"/>
      <c r="T78"/>
      <c r="U78"/>
      <c r="V78"/>
      <c r="W78"/>
    </row>
    <row r="79" spans="13:23" s="4" customFormat="1" ht="12.75">
      <c r="M79"/>
      <c r="N79"/>
      <c r="O79" s="6"/>
      <c r="P79"/>
      <c r="Q79"/>
      <c r="R79"/>
      <c r="S79"/>
      <c r="T79"/>
      <c r="U79"/>
      <c r="V79"/>
      <c r="W79"/>
    </row>
    <row r="80" spans="13:23" s="4" customFormat="1" ht="12.75">
      <c r="M80"/>
      <c r="N80"/>
      <c r="O80" s="6"/>
      <c r="P80"/>
      <c r="Q80"/>
      <c r="R80"/>
      <c r="S80"/>
      <c r="T80"/>
      <c r="U80"/>
      <c r="V80"/>
      <c r="W80"/>
    </row>
    <row r="81" spans="13:23" s="4" customFormat="1" ht="12.75">
      <c r="M81"/>
      <c r="N81"/>
      <c r="O81" s="6"/>
      <c r="P81"/>
      <c r="Q81"/>
      <c r="R81"/>
      <c r="S81"/>
      <c r="T81"/>
      <c r="U81"/>
      <c r="V81"/>
      <c r="W81"/>
    </row>
    <row r="82" spans="13:23" s="4" customFormat="1" ht="12.75">
      <c r="M82"/>
      <c r="N82"/>
      <c r="O82" s="6"/>
      <c r="P82"/>
      <c r="Q82"/>
      <c r="R82"/>
      <c r="S82"/>
      <c r="T82"/>
      <c r="U82"/>
      <c r="V82"/>
      <c r="W82"/>
    </row>
    <row r="83" spans="13:23" s="4" customFormat="1" ht="12.75">
      <c r="M83"/>
      <c r="N83"/>
      <c r="O83" s="6"/>
      <c r="P83"/>
      <c r="Q83"/>
      <c r="R83"/>
      <c r="S83"/>
      <c r="T83"/>
      <c r="U83"/>
      <c r="V83"/>
      <c r="W83"/>
    </row>
    <row r="84" spans="13:23" s="4" customFormat="1" ht="12.75">
      <c r="M84"/>
      <c r="N84"/>
      <c r="O84" s="6"/>
      <c r="P84"/>
      <c r="Q84"/>
      <c r="R84"/>
      <c r="S84"/>
      <c r="T84"/>
      <c r="U84"/>
      <c r="V84"/>
      <c r="W84"/>
    </row>
    <row r="85" spans="13:23" s="4" customFormat="1" ht="12.75">
      <c r="M85"/>
      <c r="N85"/>
      <c r="O85" s="6"/>
      <c r="P85"/>
      <c r="Q85"/>
      <c r="R85"/>
      <c r="S85"/>
      <c r="T85"/>
      <c r="U85"/>
      <c r="V85"/>
      <c r="W85"/>
    </row>
    <row r="86" spans="13:23" s="4" customFormat="1" ht="12.75">
      <c r="M86"/>
      <c r="N86"/>
      <c r="O86" s="6"/>
      <c r="P86"/>
      <c r="Q86"/>
      <c r="R86"/>
      <c r="S86"/>
      <c r="T86"/>
      <c r="U86"/>
      <c r="V86"/>
      <c r="W86"/>
    </row>
    <row r="87" spans="13:23" s="4" customFormat="1" ht="12.75">
      <c r="M87"/>
      <c r="N87"/>
      <c r="O87" s="6"/>
      <c r="P87"/>
      <c r="Q87"/>
      <c r="R87"/>
      <c r="S87"/>
      <c r="T87"/>
      <c r="U87"/>
      <c r="V87"/>
      <c r="W87"/>
    </row>
    <row r="88" spans="13:23" s="4" customFormat="1" ht="12.75">
      <c r="M88"/>
      <c r="N88"/>
      <c r="O88" s="6"/>
      <c r="P88"/>
      <c r="Q88"/>
      <c r="R88"/>
      <c r="S88"/>
      <c r="T88"/>
      <c r="U88"/>
      <c r="V88"/>
      <c r="W88"/>
    </row>
    <row r="89" spans="13:23" s="4" customFormat="1" ht="12.75">
      <c r="M89"/>
      <c r="N89"/>
      <c r="O89" s="6"/>
      <c r="P89"/>
      <c r="Q89"/>
      <c r="R89"/>
      <c r="S89"/>
      <c r="T89"/>
      <c r="U89"/>
      <c r="V89"/>
      <c r="W89"/>
    </row>
    <row r="90" spans="13:23" s="4" customFormat="1" ht="12.75">
      <c r="M90"/>
      <c r="N90"/>
      <c r="O90" s="6"/>
      <c r="P90"/>
      <c r="Q90"/>
      <c r="R90"/>
      <c r="S90"/>
      <c r="T90"/>
      <c r="U90"/>
      <c r="V90"/>
      <c r="W90"/>
    </row>
    <row r="91" spans="13:23" s="4" customFormat="1" ht="12.75">
      <c r="M91"/>
      <c r="N91"/>
      <c r="O91" s="6"/>
      <c r="P91"/>
      <c r="Q91"/>
      <c r="R91"/>
      <c r="S91"/>
      <c r="T91"/>
      <c r="U91"/>
      <c r="V91"/>
      <c r="W91"/>
    </row>
    <row r="92" spans="13:23" s="4" customFormat="1" ht="12.75">
      <c r="M92"/>
      <c r="N92"/>
      <c r="O92" s="6"/>
      <c r="P92"/>
      <c r="Q92"/>
      <c r="R92"/>
      <c r="S92"/>
      <c r="T92"/>
      <c r="U92"/>
      <c r="V92"/>
      <c r="W92"/>
    </row>
    <row r="93" spans="13:23" s="4" customFormat="1" ht="12.75">
      <c r="M93"/>
      <c r="N93"/>
      <c r="O93" s="6"/>
      <c r="P93"/>
      <c r="Q93"/>
      <c r="R93"/>
      <c r="S93"/>
      <c r="T93"/>
      <c r="U93"/>
      <c r="V93"/>
      <c r="W93"/>
    </row>
    <row r="94" spans="13:23" s="4" customFormat="1" ht="12.75">
      <c r="M94"/>
      <c r="N94"/>
      <c r="O94" s="6"/>
      <c r="P94"/>
      <c r="Q94"/>
      <c r="R94"/>
      <c r="S94"/>
      <c r="T94"/>
      <c r="U94"/>
      <c r="V94"/>
      <c r="W94"/>
    </row>
    <row r="95" spans="13:23" s="4" customFormat="1" ht="12.75">
      <c r="M95"/>
      <c r="N95"/>
      <c r="O95" s="6"/>
      <c r="P95"/>
      <c r="Q95"/>
      <c r="R95"/>
      <c r="S95"/>
      <c r="T95"/>
      <c r="U95"/>
      <c r="V95"/>
      <c r="W95"/>
    </row>
    <row r="96" spans="13:23" s="4" customFormat="1" ht="12.75">
      <c r="M96"/>
      <c r="N96"/>
      <c r="O96" s="6"/>
      <c r="P96"/>
      <c r="Q96"/>
      <c r="R96"/>
      <c r="S96"/>
      <c r="T96"/>
      <c r="U96"/>
      <c r="V96"/>
      <c r="W96"/>
    </row>
    <row r="97" spans="13:23" s="4" customFormat="1" ht="12.75">
      <c r="M97"/>
      <c r="N97"/>
      <c r="O97" s="6"/>
      <c r="P97"/>
      <c r="Q97"/>
      <c r="R97"/>
      <c r="S97"/>
      <c r="T97"/>
      <c r="U97"/>
      <c r="V97"/>
      <c r="W97"/>
    </row>
    <row r="98" spans="13:23" s="4" customFormat="1" ht="12.75">
      <c r="M98"/>
      <c r="N98"/>
      <c r="O98" s="6"/>
      <c r="P98"/>
      <c r="Q98"/>
      <c r="R98"/>
      <c r="S98"/>
      <c r="T98"/>
      <c r="U98"/>
      <c r="V98"/>
      <c r="W98"/>
    </row>
    <row r="99" spans="13:23" s="4" customFormat="1" ht="12.75">
      <c r="M99"/>
      <c r="N99"/>
      <c r="O99" s="6"/>
      <c r="P99"/>
      <c r="Q99"/>
      <c r="R99"/>
      <c r="S99"/>
      <c r="T99"/>
      <c r="U99"/>
      <c r="V99"/>
      <c r="W99"/>
    </row>
    <row r="100" spans="13:23" s="4" customFormat="1" ht="12.75">
      <c r="M100"/>
      <c r="N100"/>
      <c r="O100" s="6"/>
      <c r="P100"/>
      <c r="Q100"/>
      <c r="R100"/>
      <c r="S100"/>
      <c r="T100"/>
      <c r="U100"/>
      <c r="V100"/>
      <c r="W100"/>
    </row>
    <row r="101" spans="13:23" s="4" customFormat="1" ht="12.75">
      <c r="M101"/>
      <c r="N101"/>
      <c r="O101" s="6"/>
      <c r="P101"/>
      <c r="Q101"/>
      <c r="R101"/>
      <c r="S101"/>
      <c r="T101"/>
      <c r="U101"/>
      <c r="V101"/>
      <c r="W101"/>
    </row>
    <row r="102" spans="13:23" s="4" customFormat="1" ht="12.75">
      <c r="M102"/>
      <c r="N102"/>
      <c r="O102" s="6"/>
      <c r="P102"/>
      <c r="Q102"/>
      <c r="R102"/>
      <c r="S102"/>
      <c r="T102"/>
      <c r="U102"/>
      <c r="V102"/>
      <c r="W102"/>
    </row>
    <row r="103" spans="13:23" s="4" customFormat="1" ht="12.75">
      <c r="M103"/>
      <c r="N103"/>
      <c r="O103" s="6"/>
      <c r="P103"/>
      <c r="Q103"/>
      <c r="R103"/>
      <c r="S103"/>
      <c r="T103"/>
      <c r="U103"/>
      <c r="V103"/>
      <c r="W103"/>
    </row>
    <row r="104" spans="13:23" s="4" customFormat="1" ht="12.75">
      <c r="M104"/>
      <c r="N104"/>
      <c r="O104" s="6"/>
      <c r="P104"/>
      <c r="Q104"/>
      <c r="R104"/>
      <c r="S104"/>
      <c r="T104"/>
      <c r="U104"/>
      <c r="V104"/>
      <c r="W104"/>
    </row>
    <row r="105" spans="13:23" s="4" customFormat="1" ht="12.75">
      <c r="M105"/>
      <c r="N105"/>
      <c r="O105" s="6"/>
      <c r="P105"/>
      <c r="Q105"/>
      <c r="R105"/>
      <c r="S105"/>
      <c r="T105"/>
      <c r="U105"/>
      <c r="V105"/>
      <c r="W105"/>
    </row>
    <row r="106" spans="13:23" s="4" customFormat="1" ht="12.75">
      <c r="M106"/>
      <c r="N106"/>
      <c r="O106" s="6"/>
      <c r="P106"/>
      <c r="Q106"/>
      <c r="R106"/>
      <c r="S106"/>
      <c r="T106"/>
      <c r="U106"/>
      <c r="V106"/>
      <c r="W106"/>
    </row>
    <row r="107" spans="13:23" s="4" customFormat="1" ht="12.75">
      <c r="M107"/>
      <c r="N107"/>
      <c r="O107" s="6"/>
      <c r="P107"/>
      <c r="Q107"/>
      <c r="R107"/>
      <c r="S107"/>
      <c r="T107"/>
      <c r="U107"/>
      <c r="V107"/>
      <c r="W107"/>
    </row>
    <row r="108" spans="13:23" s="4" customFormat="1" ht="12.75">
      <c r="M108"/>
      <c r="N108"/>
      <c r="O108" s="6"/>
      <c r="P108"/>
      <c r="Q108"/>
      <c r="R108"/>
      <c r="S108"/>
      <c r="T108"/>
      <c r="U108"/>
      <c r="V108"/>
      <c r="W108"/>
    </row>
    <row r="109" spans="13:23" s="4" customFormat="1" ht="12.75">
      <c r="M109"/>
      <c r="N109"/>
      <c r="O109" s="6"/>
      <c r="P109"/>
      <c r="Q109"/>
      <c r="R109"/>
      <c r="S109"/>
      <c r="T109"/>
      <c r="U109"/>
      <c r="V109"/>
      <c r="W109"/>
    </row>
    <row r="110" spans="13:23" s="4" customFormat="1" ht="12.75">
      <c r="M110"/>
      <c r="N110"/>
      <c r="O110" s="6"/>
      <c r="P110"/>
      <c r="Q110"/>
      <c r="R110"/>
      <c r="S110"/>
      <c r="T110"/>
      <c r="U110"/>
      <c r="V110"/>
      <c r="W110"/>
    </row>
    <row r="111" spans="13:23" s="4" customFormat="1" ht="12.75">
      <c r="M111"/>
      <c r="N111"/>
      <c r="O111" s="6"/>
      <c r="P111"/>
      <c r="Q111"/>
      <c r="R111"/>
      <c r="S111"/>
      <c r="T111"/>
      <c r="U111"/>
      <c r="V111"/>
      <c r="W111"/>
    </row>
    <row r="112" spans="13:23" s="4" customFormat="1" ht="12.75">
      <c r="M112"/>
      <c r="N112"/>
      <c r="O112" s="6"/>
      <c r="P112"/>
      <c r="Q112"/>
      <c r="R112"/>
      <c r="S112"/>
      <c r="T112"/>
      <c r="U112"/>
      <c r="V112"/>
      <c r="W112"/>
    </row>
    <row r="113" spans="13:23" s="4" customFormat="1" ht="12.75">
      <c r="M113"/>
      <c r="N113"/>
      <c r="O113" s="6"/>
      <c r="P113"/>
      <c r="Q113"/>
      <c r="R113"/>
      <c r="S113"/>
      <c r="T113"/>
      <c r="U113"/>
      <c r="V113"/>
      <c r="W113"/>
    </row>
    <row r="114" spans="13:23" s="4" customFormat="1" ht="12.75">
      <c r="M114"/>
      <c r="N114"/>
      <c r="O114" s="6"/>
      <c r="P114"/>
      <c r="Q114"/>
      <c r="R114"/>
      <c r="S114"/>
      <c r="T114"/>
      <c r="U114"/>
      <c r="V114"/>
      <c r="W114"/>
    </row>
    <row r="115" spans="13:23" s="4" customFormat="1" ht="12.75">
      <c r="M115"/>
      <c r="N115"/>
      <c r="O115" s="6"/>
      <c r="P115"/>
      <c r="Q115"/>
      <c r="R115"/>
      <c r="S115"/>
      <c r="T115"/>
      <c r="U115"/>
      <c r="V115"/>
      <c r="W115"/>
    </row>
    <row r="116" spans="13:23" s="4" customFormat="1" ht="12.75">
      <c r="M116"/>
      <c r="N116"/>
      <c r="O116" s="6"/>
      <c r="P116"/>
      <c r="Q116"/>
      <c r="R116"/>
      <c r="S116"/>
      <c r="T116"/>
      <c r="U116"/>
      <c r="V116"/>
      <c r="W116"/>
    </row>
    <row r="117" spans="13:23" s="4" customFormat="1" ht="12.75">
      <c r="M117"/>
      <c r="N117"/>
      <c r="O117" s="6"/>
      <c r="P117"/>
      <c r="Q117"/>
      <c r="R117"/>
      <c r="S117"/>
      <c r="T117"/>
      <c r="U117"/>
      <c r="V117"/>
      <c r="W117"/>
    </row>
    <row r="118" spans="13:23" s="4" customFormat="1" ht="12.75">
      <c r="M118"/>
      <c r="N118"/>
      <c r="O118" s="6"/>
      <c r="P118"/>
      <c r="Q118"/>
      <c r="R118"/>
      <c r="S118"/>
      <c r="T118"/>
      <c r="U118"/>
      <c r="V118"/>
      <c r="W118"/>
    </row>
    <row r="119" spans="13:23" s="4" customFormat="1" ht="12.75">
      <c r="M119"/>
      <c r="N119"/>
      <c r="O119" s="6"/>
      <c r="P119"/>
      <c r="Q119"/>
      <c r="R119"/>
      <c r="S119"/>
      <c r="T119"/>
      <c r="U119"/>
      <c r="V119"/>
      <c r="W119"/>
    </row>
    <row r="120" spans="13:23" s="4" customFormat="1" ht="12.75">
      <c r="M120"/>
      <c r="N120"/>
      <c r="O120" s="6"/>
      <c r="P120"/>
      <c r="Q120"/>
      <c r="R120"/>
      <c r="S120"/>
      <c r="T120"/>
      <c r="U120"/>
      <c r="V120"/>
      <c r="W120"/>
    </row>
    <row r="121" spans="13:23" s="4" customFormat="1" ht="12.75">
      <c r="M121"/>
      <c r="N121"/>
      <c r="O121" s="6"/>
      <c r="P121"/>
      <c r="Q121"/>
      <c r="R121"/>
      <c r="S121"/>
      <c r="T121"/>
      <c r="U121"/>
      <c r="V121"/>
      <c r="W121"/>
    </row>
    <row r="122" spans="13:23" s="4" customFormat="1" ht="12.75">
      <c r="M122"/>
      <c r="N122"/>
      <c r="O122" s="6"/>
      <c r="P122"/>
      <c r="Q122"/>
      <c r="R122"/>
      <c r="S122"/>
      <c r="T122"/>
      <c r="U122"/>
      <c r="V122"/>
      <c r="W122"/>
    </row>
    <row r="123" spans="13:23" s="4" customFormat="1" ht="12.75">
      <c r="M123"/>
      <c r="N123"/>
      <c r="O123" s="6"/>
      <c r="P123"/>
      <c r="Q123"/>
      <c r="R123"/>
      <c r="S123"/>
      <c r="T123"/>
      <c r="U123"/>
      <c r="V123"/>
      <c r="W123"/>
    </row>
    <row r="124" spans="13:23" s="4" customFormat="1" ht="12.75">
      <c r="M124"/>
      <c r="N124"/>
      <c r="O124" s="6"/>
      <c r="P124"/>
      <c r="Q124"/>
      <c r="R124"/>
      <c r="S124"/>
      <c r="T124"/>
      <c r="U124"/>
      <c r="V124"/>
      <c r="W124"/>
    </row>
    <row r="125" spans="13:23" s="4" customFormat="1" ht="12.75">
      <c r="M125"/>
      <c r="N125"/>
      <c r="O125" s="6"/>
      <c r="P125"/>
      <c r="Q125"/>
      <c r="R125"/>
      <c r="S125"/>
      <c r="T125"/>
      <c r="U125"/>
      <c r="V125"/>
      <c r="W125"/>
    </row>
    <row r="126" spans="13:23" s="4" customFormat="1" ht="12.75">
      <c r="M126"/>
      <c r="N126"/>
      <c r="O126" s="6"/>
      <c r="P126"/>
      <c r="Q126"/>
      <c r="R126"/>
      <c r="S126"/>
      <c r="T126"/>
      <c r="U126"/>
      <c r="V126"/>
      <c r="W126"/>
    </row>
    <row r="127" spans="13:23" s="4" customFormat="1" ht="12.75">
      <c r="M127"/>
      <c r="N127"/>
      <c r="O127" s="6"/>
      <c r="P127"/>
      <c r="Q127"/>
      <c r="R127"/>
      <c r="S127"/>
      <c r="T127"/>
      <c r="U127"/>
      <c r="V127"/>
      <c r="W127"/>
    </row>
    <row r="128" spans="13:23" s="4" customFormat="1" ht="12.75">
      <c r="M128"/>
      <c r="N128"/>
      <c r="O128" s="6"/>
      <c r="P128"/>
      <c r="Q128"/>
      <c r="R128"/>
      <c r="S128"/>
      <c r="T128"/>
      <c r="U128"/>
      <c r="V128"/>
      <c r="W128"/>
    </row>
    <row r="129" spans="13:23" s="4" customFormat="1" ht="12.75">
      <c r="M129"/>
      <c r="N129"/>
      <c r="O129" s="6"/>
      <c r="P129"/>
      <c r="Q129"/>
      <c r="R129"/>
      <c r="S129"/>
      <c r="T129"/>
      <c r="U129"/>
      <c r="V129"/>
      <c r="W129"/>
    </row>
    <row r="130" spans="13:23" s="4" customFormat="1" ht="12.75">
      <c r="M130"/>
      <c r="N130"/>
      <c r="O130" s="6"/>
      <c r="P130"/>
      <c r="Q130"/>
      <c r="R130"/>
      <c r="S130"/>
      <c r="T130"/>
      <c r="U130"/>
      <c r="V130"/>
      <c r="W130"/>
    </row>
    <row r="131" spans="13:23" s="4" customFormat="1" ht="12.75">
      <c r="M131"/>
      <c r="N131"/>
      <c r="O131" s="6"/>
      <c r="P131"/>
      <c r="Q131"/>
      <c r="R131"/>
      <c r="S131"/>
      <c r="T131"/>
      <c r="U131"/>
      <c r="V131"/>
      <c r="W131"/>
    </row>
    <row r="132" spans="13:23" s="4" customFormat="1" ht="12.75">
      <c r="M132"/>
      <c r="N132"/>
      <c r="O132" s="6"/>
      <c r="P132"/>
      <c r="Q132"/>
      <c r="R132"/>
      <c r="S132"/>
      <c r="T132"/>
      <c r="U132"/>
      <c r="V132"/>
      <c r="W132"/>
    </row>
    <row r="133" spans="13:23" s="4" customFormat="1" ht="12.75">
      <c r="M133"/>
      <c r="N133"/>
      <c r="O133" s="6"/>
      <c r="P133"/>
      <c r="Q133"/>
      <c r="R133"/>
      <c r="S133"/>
      <c r="T133"/>
      <c r="U133"/>
      <c r="V133"/>
      <c r="W133"/>
    </row>
    <row r="134" s="4" customFormat="1" ht="12.75"/>
    <row r="135" s="4" customFormat="1" ht="12.75"/>
    <row r="136" s="4" customFormat="1" ht="12.75"/>
    <row r="137" s="4" customFormat="1" ht="12.75"/>
    <row r="138" s="4" customFormat="1" ht="12.75"/>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1"/>
  <dimension ref="A1:B40"/>
  <sheetViews>
    <sheetView workbookViewId="0" topLeftCell="A1">
      <selection activeCell="A1" sqref="A1"/>
    </sheetView>
  </sheetViews>
  <sheetFormatPr defaultColWidth="9.140625" defaultRowHeight="12.75"/>
  <cols>
    <col min="1" max="1" width="5.7109375" style="10" customWidth="1"/>
    <col min="2" max="2" width="132.421875" style="5" customWidth="1"/>
  </cols>
  <sheetData>
    <row r="1" ht="12.75">
      <c r="A1" s="7" t="s">
        <v>39</v>
      </c>
    </row>
    <row r="2" spans="1:2" ht="12.75">
      <c r="A2" s="8">
        <v>1</v>
      </c>
      <c r="B2" s="5" t="s">
        <v>22</v>
      </c>
    </row>
    <row r="3" spans="1:2" ht="14.25" customHeight="1">
      <c r="A3" s="8">
        <v>2</v>
      </c>
      <c r="B3" s="5" t="s">
        <v>23</v>
      </c>
    </row>
    <row r="4" spans="1:2" ht="12.75">
      <c r="A4" s="8">
        <v>3</v>
      </c>
      <c r="B4" s="5" t="s">
        <v>24</v>
      </c>
    </row>
    <row r="5" spans="1:2" ht="12.75">
      <c r="A5" s="8">
        <v>4</v>
      </c>
      <c r="B5" s="5" t="s">
        <v>25</v>
      </c>
    </row>
    <row r="6" spans="1:2" ht="12.75">
      <c r="A6" s="8">
        <v>5</v>
      </c>
      <c r="B6" s="5" t="s">
        <v>26</v>
      </c>
    </row>
    <row r="7" spans="1:2" ht="12.75">
      <c r="A7" s="8">
        <v>6</v>
      </c>
      <c r="B7" s="5" t="s">
        <v>27</v>
      </c>
    </row>
    <row r="8" ht="12.75">
      <c r="A8" s="8"/>
    </row>
    <row r="9" ht="12.75">
      <c r="A9" s="7" t="s">
        <v>28</v>
      </c>
    </row>
    <row r="10" spans="1:2" ht="12.75">
      <c r="A10" s="8">
        <v>1</v>
      </c>
      <c r="B10" s="5" t="s">
        <v>29</v>
      </c>
    </row>
    <row r="11" spans="1:2" ht="12.75">
      <c r="A11" s="8">
        <v>2</v>
      </c>
      <c r="B11" s="5" t="s">
        <v>30</v>
      </c>
    </row>
    <row r="12" spans="1:2" ht="12.75">
      <c r="A12" s="9">
        <v>2.1</v>
      </c>
      <c r="B12" s="5" t="s">
        <v>31</v>
      </c>
    </row>
    <row r="13" spans="1:2" ht="12.75">
      <c r="A13" s="8">
        <v>3</v>
      </c>
      <c r="B13" s="5" t="s">
        <v>32</v>
      </c>
    </row>
    <row r="14" spans="1:2" ht="12.75">
      <c r="A14" s="10">
        <v>3.1</v>
      </c>
      <c r="B14" s="5" t="s">
        <v>33</v>
      </c>
    </row>
    <row r="15" spans="1:2" ht="12.75">
      <c r="A15" s="10">
        <v>3.2</v>
      </c>
      <c r="B15" s="5" t="s">
        <v>34</v>
      </c>
    </row>
    <row r="16" spans="1:2" ht="12.75">
      <c r="A16" s="8">
        <v>4</v>
      </c>
      <c r="B16" s="5" t="s">
        <v>35</v>
      </c>
    </row>
    <row r="17" spans="1:2" ht="12.75">
      <c r="A17" s="8">
        <v>5</v>
      </c>
      <c r="B17" s="5" t="s">
        <v>36</v>
      </c>
    </row>
    <row r="18" spans="1:2" ht="12.75">
      <c r="A18" s="8">
        <v>6</v>
      </c>
      <c r="B18" s="5" t="s">
        <v>37</v>
      </c>
    </row>
    <row r="19" spans="1:2" ht="12.75">
      <c r="A19" s="8">
        <v>7</v>
      </c>
      <c r="B19" s="5" t="s">
        <v>38</v>
      </c>
    </row>
    <row r="20" spans="1:2" ht="12.75">
      <c r="A20" s="8">
        <v>8</v>
      </c>
      <c r="B20" s="5" t="s">
        <v>0</v>
      </c>
    </row>
    <row r="21" spans="1:2" ht="25.5">
      <c r="A21" s="8">
        <v>9</v>
      </c>
      <c r="B21" s="5" t="s">
        <v>1</v>
      </c>
    </row>
    <row r="22" spans="1:2" ht="12.75">
      <c r="A22" s="10">
        <v>9.1</v>
      </c>
      <c r="B22" s="5" t="s">
        <v>2</v>
      </c>
    </row>
    <row r="23" spans="1:2" ht="12.75">
      <c r="A23" s="10">
        <v>9.2</v>
      </c>
      <c r="B23" s="5" t="s">
        <v>3</v>
      </c>
    </row>
    <row r="24" spans="1:2" ht="12.75">
      <c r="A24" s="8">
        <v>10</v>
      </c>
      <c r="B24" s="5" t="s">
        <v>4</v>
      </c>
    </row>
    <row r="25" spans="1:2" ht="12.75">
      <c r="A25" s="10">
        <v>10.1</v>
      </c>
      <c r="B25" s="5" t="s">
        <v>5</v>
      </c>
    </row>
    <row r="26" spans="1:2" ht="12.75">
      <c r="A26" s="10">
        <v>10.2</v>
      </c>
      <c r="B26" s="5" t="s">
        <v>16</v>
      </c>
    </row>
    <row r="27" spans="1:2" ht="12.75">
      <c r="A27" s="10">
        <v>10.3</v>
      </c>
      <c r="B27" s="5" t="s">
        <v>6</v>
      </c>
    </row>
    <row r="28" spans="1:2" ht="12.75">
      <c r="A28" s="10">
        <v>10.4</v>
      </c>
      <c r="B28" s="5" t="s">
        <v>7</v>
      </c>
    </row>
    <row r="29" spans="1:2" ht="12.75">
      <c r="A29" s="10">
        <v>10.5</v>
      </c>
      <c r="B29" s="5" t="s">
        <v>8</v>
      </c>
    </row>
    <row r="30" spans="1:2" ht="12.75">
      <c r="A30" s="8">
        <v>11</v>
      </c>
      <c r="B30" s="5" t="s">
        <v>9</v>
      </c>
    </row>
    <row r="31" spans="1:2" ht="12.75">
      <c r="A31" s="8">
        <v>12</v>
      </c>
      <c r="B31" s="5" t="s">
        <v>10</v>
      </c>
    </row>
    <row r="32" spans="1:2" ht="12.75">
      <c r="A32" s="8">
        <v>13</v>
      </c>
      <c r="B32" s="5" t="s">
        <v>11</v>
      </c>
    </row>
    <row r="33" spans="1:2" ht="12.75">
      <c r="A33" s="10">
        <v>13.1</v>
      </c>
      <c r="B33" s="5" t="s">
        <v>22</v>
      </c>
    </row>
    <row r="34" spans="1:2" ht="12.75">
      <c r="A34" s="10">
        <v>13.2</v>
      </c>
      <c r="B34" s="5" t="s">
        <v>12</v>
      </c>
    </row>
    <row r="35" spans="1:2" ht="12.75">
      <c r="A35" s="10">
        <v>13.3</v>
      </c>
      <c r="B35" s="5" t="s">
        <v>13</v>
      </c>
    </row>
    <row r="36" spans="1:2" ht="12.75">
      <c r="A36" s="8">
        <v>14</v>
      </c>
      <c r="B36" s="5" t="s">
        <v>22</v>
      </c>
    </row>
    <row r="37" spans="1:2" ht="12.75">
      <c r="A37" s="10">
        <v>14.1</v>
      </c>
      <c r="B37" s="5" t="s">
        <v>14</v>
      </c>
    </row>
    <row r="38" spans="1:2" ht="12.75">
      <c r="A38" s="10">
        <v>14.2</v>
      </c>
      <c r="B38" s="5" t="s">
        <v>15</v>
      </c>
    </row>
    <row r="39" ht="12.75">
      <c r="A39" s="8"/>
    </row>
    <row r="40" ht="12.75">
      <c r="A40" s="8"/>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8"/>
  <dimension ref="A3:N25"/>
  <sheetViews>
    <sheetView workbookViewId="0" topLeftCell="A1">
      <selection activeCell="E4" sqref="E4:E12"/>
    </sheetView>
  </sheetViews>
  <sheetFormatPr defaultColWidth="9.140625" defaultRowHeight="12.75"/>
  <cols>
    <col min="1" max="16384" width="9.140625" style="2" customWidth="1"/>
  </cols>
  <sheetData>
    <row r="3" spans="1:3" ht="12.75">
      <c r="A3" s="2" t="s">
        <v>19</v>
      </c>
      <c r="B3" s="2" t="s">
        <v>20</v>
      </c>
      <c r="C3" s="2" t="s">
        <v>21</v>
      </c>
    </row>
    <row r="4" spans="1:14" ht="12.75">
      <c r="A4" s="2">
        <v>8</v>
      </c>
      <c r="B4" s="2" t="s">
        <v>17</v>
      </c>
      <c r="C4" s="2">
        <v>20</v>
      </c>
      <c r="E4">
        <v>8</v>
      </c>
      <c r="F4" s="2">
        <v>80</v>
      </c>
      <c r="G4" s="2">
        <v>800</v>
      </c>
      <c r="H4" s="2">
        <f aca="true" t="shared" si="0" ref="H4:J10">10*G4</f>
        <v>8000</v>
      </c>
      <c r="I4" s="2">
        <f t="shared" si="0"/>
        <v>80000</v>
      </c>
      <c r="J4" s="2">
        <f t="shared" si="0"/>
        <v>800000</v>
      </c>
      <c r="K4" s="2">
        <f>E4/10</f>
        <v>0.8</v>
      </c>
      <c r="L4" s="2">
        <v>0.08</v>
      </c>
      <c r="M4" s="2">
        <v>0.008</v>
      </c>
      <c r="N4" s="2">
        <v>0.0008</v>
      </c>
    </row>
    <row r="5" spans="1:14" ht="12.75">
      <c r="A5" s="2">
        <v>5</v>
      </c>
      <c r="B5" s="2">
        <v>20</v>
      </c>
      <c r="C5" s="2">
        <v>20</v>
      </c>
      <c r="E5">
        <v>3</v>
      </c>
      <c r="F5" s="2">
        <v>30</v>
      </c>
      <c r="G5" s="2">
        <v>300</v>
      </c>
      <c r="H5" s="2">
        <f t="shared" si="0"/>
        <v>3000</v>
      </c>
      <c r="I5" s="2">
        <f t="shared" si="0"/>
        <v>30000</v>
      </c>
      <c r="J5" s="2">
        <f t="shared" si="0"/>
        <v>300000</v>
      </c>
      <c r="K5" s="2">
        <f aca="true" t="shared" si="1" ref="K5:K12">E5/10</f>
        <v>0.3</v>
      </c>
      <c r="L5" s="2">
        <v>0.03</v>
      </c>
      <c r="M5" s="2">
        <v>0.003</v>
      </c>
      <c r="N5" s="2">
        <v>0.00030000000000000003</v>
      </c>
    </row>
    <row r="6" spans="1:14" ht="12.75">
      <c r="A6" s="2">
        <v>0</v>
      </c>
      <c r="B6" s="2">
        <v>20</v>
      </c>
      <c r="C6" s="2">
        <v>20</v>
      </c>
      <c r="E6" t="s">
        <v>40</v>
      </c>
      <c r="F6" s="2" t="s">
        <v>45</v>
      </c>
      <c r="G6" s="2" t="s">
        <v>46</v>
      </c>
      <c r="H6" s="2" t="s">
        <v>47</v>
      </c>
      <c r="I6" s="2" t="s">
        <v>48</v>
      </c>
      <c r="J6" s="2" t="s">
        <v>49</v>
      </c>
      <c r="K6" s="2" t="s">
        <v>41</v>
      </c>
      <c r="L6" s="2" t="s">
        <v>42</v>
      </c>
      <c r="M6" s="2" t="s">
        <v>43</v>
      </c>
      <c r="N6" s="2" t="s">
        <v>44</v>
      </c>
    </row>
    <row r="7" spans="1:14" ht="12.75">
      <c r="A7" s="2">
        <v>2</v>
      </c>
      <c r="B7" s="2" t="s">
        <v>18</v>
      </c>
      <c r="C7" s="2">
        <v>0</v>
      </c>
      <c r="E7">
        <v>14</v>
      </c>
      <c r="F7" s="2">
        <v>140</v>
      </c>
      <c r="G7" s="2">
        <v>1400</v>
      </c>
      <c r="H7" s="2">
        <f t="shared" si="0"/>
        <v>14000</v>
      </c>
      <c r="I7" s="2">
        <f t="shared" si="0"/>
        <v>140000</v>
      </c>
      <c r="J7" s="2">
        <f t="shared" si="0"/>
        <v>1400000</v>
      </c>
      <c r="K7" s="2">
        <f t="shared" si="1"/>
        <v>1.4</v>
      </c>
      <c r="L7" s="2">
        <v>0.14</v>
      </c>
      <c r="M7" s="2">
        <v>0.013999999999999999</v>
      </c>
      <c r="N7" s="2">
        <v>0.0013999999999999998</v>
      </c>
    </row>
    <row r="8" spans="1:14" ht="12.75">
      <c r="A8" s="2">
        <v>0</v>
      </c>
      <c r="B8" s="2">
        <v>10</v>
      </c>
      <c r="C8" s="2">
        <v>10</v>
      </c>
      <c r="E8">
        <v>0</v>
      </c>
      <c r="F8" s="2">
        <v>0</v>
      </c>
      <c r="G8" s="2">
        <v>0</v>
      </c>
      <c r="H8" s="2">
        <f t="shared" si="0"/>
        <v>0</v>
      </c>
      <c r="I8" s="2">
        <f t="shared" si="0"/>
        <v>0</v>
      </c>
      <c r="J8" s="2">
        <f t="shared" si="0"/>
        <v>0</v>
      </c>
      <c r="K8" s="2">
        <f t="shared" si="1"/>
        <v>0</v>
      </c>
      <c r="L8" s="2">
        <v>0</v>
      </c>
      <c r="M8" s="2">
        <v>0</v>
      </c>
      <c r="N8" s="2">
        <v>0</v>
      </c>
    </row>
    <row r="9" spans="1:14" ht="12.75">
      <c r="A9" s="2">
        <v>3</v>
      </c>
      <c r="B9" s="2">
        <v>12</v>
      </c>
      <c r="C9" s="2">
        <v>12</v>
      </c>
      <c r="E9">
        <v>4</v>
      </c>
      <c r="F9" s="2">
        <v>40</v>
      </c>
      <c r="G9" s="2">
        <v>400</v>
      </c>
      <c r="H9" s="2">
        <f t="shared" si="0"/>
        <v>4000</v>
      </c>
      <c r="I9" s="2">
        <f t="shared" si="0"/>
        <v>40000</v>
      </c>
      <c r="J9" s="2">
        <f t="shared" si="0"/>
        <v>400000</v>
      </c>
      <c r="K9" s="2">
        <f t="shared" si="1"/>
        <v>0.4</v>
      </c>
      <c r="L9" s="2">
        <v>0.04</v>
      </c>
      <c r="M9" s="2">
        <v>0.004</v>
      </c>
      <c r="N9" s="2">
        <v>0.0004</v>
      </c>
    </row>
    <row r="10" spans="1:14" ht="12.75">
      <c r="A10" s="2">
        <v>13</v>
      </c>
      <c r="B10" s="2">
        <v>15</v>
      </c>
      <c r="C10" s="2">
        <v>15</v>
      </c>
      <c r="E10">
        <v>0</v>
      </c>
      <c r="F10" s="2">
        <v>0</v>
      </c>
      <c r="G10" s="2">
        <v>0</v>
      </c>
      <c r="H10" s="2">
        <f t="shared" si="0"/>
        <v>0</v>
      </c>
      <c r="I10" s="2">
        <f t="shared" si="0"/>
        <v>0</v>
      </c>
      <c r="J10" s="2">
        <f t="shared" si="0"/>
        <v>0</v>
      </c>
      <c r="K10" s="2">
        <f t="shared" si="1"/>
        <v>0</v>
      </c>
      <c r="L10" s="2">
        <v>0</v>
      </c>
      <c r="M10" s="2">
        <v>0</v>
      </c>
      <c r="N10" s="2">
        <v>0</v>
      </c>
    </row>
    <row r="11" spans="1:14" ht="12.75">
      <c r="A11" s="2">
        <v>0</v>
      </c>
      <c r="B11" s="3">
        <v>14</v>
      </c>
      <c r="C11" s="3">
        <v>14</v>
      </c>
      <c r="E11">
        <v>2</v>
      </c>
      <c r="F11" s="2">
        <v>20</v>
      </c>
      <c r="G11" s="2">
        <v>200</v>
      </c>
      <c r="H11" s="2">
        <f aca="true" t="shared" si="2" ref="H11:J12">10*G11</f>
        <v>2000</v>
      </c>
      <c r="I11" s="2">
        <f t="shared" si="2"/>
        <v>20000</v>
      </c>
      <c r="J11" s="2">
        <f t="shared" si="2"/>
        <v>200000</v>
      </c>
      <c r="K11" s="2">
        <f t="shared" si="1"/>
        <v>0.2</v>
      </c>
      <c r="L11" s="2">
        <v>0.02</v>
      </c>
      <c r="M11" s="2">
        <v>0.002</v>
      </c>
      <c r="N11" s="2">
        <v>0.0002</v>
      </c>
    </row>
    <row r="12" spans="2:14" ht="12.75">
      <c r="B12" s="2">
        <v>5</v>
      </c>
      <c r="C12" s="2">
        <v>5</v>
      </c>
      <c r="E12">
        <v>6</v>
      </c>
      <c r="F12" s="2">
        <v>60</v>
      </c>
      <c r="G12" s="2">
        <v>600</v>
      </c>
      <c r="H12" s="2">
        <f t="shared" si="2"/>
        <v>6000</v>
      </c>
      <c r="I12" s="2">
        <f t="shared" si="2"/>
        <v>60000</v>
      </c>
      <c r="J12" s="2">
        <f t="shared" si="2"/>
        <v>600000</v>
      </c>
      <c r="K12" s="2">
        <f t="shared" si="1"/>
        <v>0.6</v>
      </c>
      <c r="L12" s="2">
        <v>0.06</v>
      </c>
      <c r="M12" s="2">
        <v>0.006</v>
      </c>
      <c r="N12" s="2">
        <v>0.0006000000000000001</v>
      </c>
    </row>
    <row r="13" spans="2:3" ht="12.75">
      <c r="B13" s="3">
        <v>7</v>
      </c>
      <c r="C13" s="3">
        <v>7</v>
      </c>
    </row>
    <row r="14" spans="2:3" ht="12.75">
      <c r="B14" s="2">
        <v>1</v>
      </c>
      <c r="C14" s="2">
        <v>1</v>
      </c>
    </row>
    <row r="15" spans="2:3" ht="12.75">
      <c r="B15" s="3">
        <v>1</v>
      </c>
      <c r="C15" s="3">
        <v>1</v>
      </c>
    </row>
    <row r="16" spans="2:3" ht="12.75">
      <c r="B16" s="2">
        <v>1</v>
      </c>
      <c r="C16" s="2">
        <v>1</v>
      </c>
    </row>
    <row r="17" spans="2:3" ht="12.75">
      <c r="B17" s="3">
        <v>15</v>
      </c>
      <c r="C17" s="3">
        <v>15</v>
      </c>
    </row>
    <row r="18" spans="2:3" ht="12.75">
      <c r="B18" s="2">
        <v>2</v>
      </c>
      <c r="C18" s="2">
        <v>2</v>
      </c>
    </row>
    <row r="19" spans="2:3" ht="12.75">
      <c r="B19" s="2">
        <v>1.5</v>
      </c>
      <c r="C19" s="2">
        <v>1.5</v>
      </c>
    </row>
    <row r="20" spans="2:3" ht="12.75">
      <c r="B20" s="2">
        <v>1.5</v>
      </c>
      <c r="C20" s="2">
        <v>1.5</v>
      </c>
    </row>
    <row r="21" spans="2:3" ht="12.75">
      <c r="B21" s="2">
        <v>4</v>
      </c>
      <c r="C21" s="2">
        <v>4</v>
      </c>
    </row>
    <row r="22" spans="2:3" ht="12.75">
      <c r="B22" s="2">
        <v>2</v>
      </c>
      <c r="C22" s="2">
        <v>2</v>
      </c>
    </row>
    <row r="23" spans="2:3" ht="12.75">
      <c r="B23" s="2">
        <v>1.5</v>
      </c>
      <c r="C23" s="2">
        <v>1.5</v>
      </c>
    </row>
    <row r="24" spans="2:3" ht="12.75">
      <c r="B24" s="2">
        <v>1.2</v>
      </c>
      <c r="C24" s="2">
        <v>1.2</v>
      </c>
    </row>
    <row r="25" spans="2:3" ht="12.75">
      <c r="B25" s="2">
        <v>1.2</v>
      </c>
      <c r="C25" s="2">
        <v>1.2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 Northwest National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D3G188</dc:creator>
  <cp:keywords/>
  <dc:description/>
  <cp:lastModifiedBy>Daniel J. Strom</cp:lastModifiedBy>
  <cp:lastPrinted>2006-07-17T00:03:36Z</cp:lastPrinted>
  <dcterms:created xsi:type="dcterms:W3CDTF">2006-07-07T15:03:37Z</dcterms:created>
  <dcterms:modified xsi:type="dcterms:W3CDTF">2006-11-21T21:25:19Z</dcterms:modified>
  <cp:category/>
  <cp:version/>
  <cp:contentType/>
  <cp:contentStatus/>
</cp:coreProperties>
</file>