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785" yWindow="65521" windowWidth="4770" windowHeight="5370" tabRatio="855" activeTab="0"/>
  </bookViews>
  <sheets>
    <sheet name="Menu" sheetId="1" r:id="rId1"/>
    <sheet name="Table of Contents" sheetId="2" r:id="rId2"/>
    <sheet name="Input" sheetId="3" r:id="rId3"/>
    <sheet name="General Info" sheetId="4" r:id="rId4"/>
    <sheet name="Development Costs" sheetId="5" r:id="rId5"/>
    <sheet name="Basis Items" sheetId="6" r:id="rId6"/>
    <sheet name="Tax Credits" sheetId="7" r:id="rId7"/>
    <sheet name="Rents" sheetId="8" r:id="rId8"/>
    <sheet name="Expenses" sheetId="9" r:id="rId9"/>
    <sheet name="Mortgages" sheetId="10" r:id="rId10"/>
    <sheet name="Source&amp;Use" sheetId="11" r:id="rId11"/>
    <sheet name="Debt Service" sheetId="12" r:id="rId12"/>
    <sheet name="Cash Flow" sheetId="13" r:id="rId13"/>
    <sheet name="Diagnostics" sheetId="14" r:id="rId14"/>
  </sheets>
  <definedNames>
    <definedName name="CASH">'Cash Flow'!$B$2:$O$27</definedName>
    <definedName name="CREDIT">'Tax Credits'!$B$2:$J$38</definedName>
    <definedName name="DEBT.SERVICE">'Debt Service'!$B$2:$K$27</definedName>
    <definedName name="DEV1">'Development Costs'!$B$2:$K$51</definedName>
    <definedName name="DEV2">'Development Costs'!$B$53:$K$75</definedName>
    <definedName name="DIAGNOSTICS">'Diagnostics'!$A$1:$K$102</definedName>
    <definedName name="DISC">'General Info'!$AA$2:$AD$27</definedName>
    <definedName name="EXPENSE">'Expenses'!$B$2:$N$50</definedName>
    <definedName name="GEN.INFO">'General Info'!$B$2:$J$50</definedName>
    <definedName name="INPUT">'Input'!$A$21:$I$371</definedName>
    <definedName name="Input_Page">'Input'!$A$1</definedName>
    <definedName name="MENU">'Menu'!$B$2:$B$2</definedName>
    <definedName name="MORTGAGES">'Mortgages'!$B$2:$J$46</definedName>
    <definedName name="OTHER.ITEMS">'Basis Items'!$B$2:$J$46</definedName>
    <definedName name="rent">'Rents'!$B$2:$M$42</definedName>
    <definedName name="SOURCE_USE">'Source&amp;Use'!$B$2:$K$32</definedName>
    <definedName name="TOC">'Table of Contents'!$B$2:$J$18</definedName>
  </definedNames>
  <calcPr fullCalcOnLoad="1"/>
</workbook>
</file>

<file path=xl/sharedStrings.xml><?xml version="1.0" encoding="utf-8"?>
<sst xmlns="http://schemas.openxmlformats.org/spreadsheetml/2006/main" count="968" uniqueCount="459">
  <si>
    <t>MAIN MENU</t>
  </si>
  <si>
    <t>Push button of choice</t>
  </si>
  <si>
    <t>Go to Input Page</t>
  </si>
  <si>
    <t>LOTUS</t>
  </si>
  <si>
    <t>EXCEL</t>
  </si>
  <si>
    <t>Go to Table of Contents</t>
  </si>
  <si>
    <t>Quit worksheet</t>
  </si>
  <si>
    <t>QUIT WORKSHEET</t>
  </si>
  <si>
    <t>Save (saves under the same name)</t>
  </si>
  <si>
    <t>{CLOSE}</t>
  </si>
  <si>
    <t>close</t>
  </si>
  <si>
    <t>Quit (exit the spreadsheet)</t>
  </si>
  <si>
    <t>Save the worksheet</t>
  </si>
  <si>
    <t>SAVE WORKSHEET</t>
  </si>
  <si>
    <t>{MENU}</t>
  </si>
  <si>
    <t>save.all</t>
  </si>
  <si>
    <t>Print Input Area</t>
  </si>
  <si>
    <t>/fs{?}~</t>
  </si>
  <si>
    <t>Print Output (with diagnostic page)</t>
  </si>
  <si>
    <t>/fs~r</t>
  </si>
  <si>
    <t>TO RETURN TO THIS SCREEN PUSH THE MAIN MENU BUTTON</t>
  </si>
  <si>
    <t>{FILE-SAVE "C:\123R5W\WORK\704(B)-1.WK4";}</t>
  </si>
  <si>
    <t>Developed by</t>
  </si>
  <si>
    <t>REZNICK, FEDDER &amp; SILVERMAN, CPA's  PC</t>
  </si>
  <si>
    <t>TABLE OF CONTENTS</t>
  </si>
  <si>
    <t>To view data push button of choice</t>
  </si>
  <si>
    <t>TO RETURN TO THIS SCREEN PUSH THE TOC BUTTON</t>
  </si>
  <si>
    <t>INPUT PAGE</t>
  </si>
  <si>
    <t>To input data into the following areas push button of choice:</t>
  </si>
  <si>
    <t>TO RETURN TO THIS SCREEN PUSH THE INPUT BUTTON</t>
  </si>
  <si>
    <t>General Information</t>
  </si>
  <si>
    <t>Project Name</t>
  </si>
  <si>
    <t>Partnership Name</t>
  </si>
  <si>
    <t>Developer</t>
  </si>
  <si>
    <t>Contact</t>
  </si>
  <si>
    <t>Phone</t>
  </si>
  <si>
    <t>Fax</t>
  </si>
  <si>
    <t>Business Location</t>
  </si>
  <si>
    <t>Site Location</t>
  </si>
  <si>
    <t>MSA/County</t>
  </si>
  <si>
    <t>Target Population</t>
  </si>
  <si>
    <t>Type of construction (NC/R)</t>
  </si>
  <si>
    <t>Total Square Footage</t>
  </si>
  <si>
    <t>Number of Units</t>
  </si>
  <si>
    <t>Number of Buildings</t>
  </si>
  <si>
    <t>Commercial Area</t>
  </si>
  <si>
    <t>(Y/N)</t>
  </si>
  <si>
    <t>Timing Information</t>
  </si>
  <si>
    <t>Last Building Placed in Service</t>
  </si>
  <si>
    <t>(mm/dd/yy)</t>
  </si>
  <si>
    <t>Last Unit Occupied</t>
  </si>
  <si>
    <t>Project Start - Year</t>
  </si>
  <si>
    <t>(19nn)</t>
  </si>
  <si>
    <t>Projected Closing</t>
  </si>
  <si>
    <t>Construction Start</t>
  </si>
  <si>
    <t>Construction Completion</t>
  </si>
  <si>
    <t>Equity Information</t>
  </si>
  <si>
    <t>Investor Ownership</t>
  </si>
  <si>
    <t>(%)</t>
  </si>
  <si>
    <t>Discount Rate</t>
  </si>
  <si>
    <t>Return to Owner</t>
  </si>
  <si>
    <r>
      <t xml:space="preserve">Factor </t>
    </r>
    <r>
      <rPr>
        <sz val="8"/>
        <rFont val="Arial"/>
        <family val="2"/>
      </rPr>
      <t>(5%, 3%, or 0%)</t>
    </r>
  </si>
  <si>
    <t>Stated Equity Override</t>
  </si>
  <si>
    <t>($)</t>
  </si>
  <si>
    <t>% of Stated Equity</t>
  </si>
  <si>
    <t>Equity Pay-In Schedule</t>
  </si>
  <si>
    <t>Date</t>
  </si>
  <si>
    <t>Amount</t>
  </si>
  <si>
    <t>1st Payment</t>
  </si>
  <si>
    <t>2nd Payment</t>
  </si>
  <si>
    <t>3rd Payment</t>
  </si>
  <si>
    <t>4th Payment</t>
  </si>
  <si>
    <t>5th Payment</t>
  </si>
  <si>
    <t>6th Payment</t>
  </si>
  <si>
    <t>7th Payment</t>
  </si>
  <si>
    <t>8th Payment</t>
  </si>
  <si>
    <t>9th Payment</t>
  </si>
  <si>
    <t>Development Costs</t>
  </si>
  <si>
    <t>Line</t>
  </si>
  <si>
    <t>Trade Item</t>
  </si>
  <si>
    <t>Total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</si>
  <si>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</si>
  <si>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</si>
  <si>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</si>
  <si>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</si>
  <si>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</si>
  <si>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</si>
  <si>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</si>
  <si>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</si>
  <si>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</si>
  <si>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>Doors</t>
  </si>
  <si>
    <t>Windows</t>
  </si>
  <si>
    <t>Glass</t>
  </si>
  <si>
    <t>Drywall</t>
  </si>
  <si>
    <t>Tile Work</t>
  </si>
  <si>
    <t>Acoustical</t>
  </si>
  <si>
    <t>Resilient Flooring</t>
  </si>
  <si>
    <t>Painting and Decorating</t>
  </si>
  <si>
    <t>Specialities</t>
  </si>
  <si>
    <t>Special Equipment</t>
  </si>
  <si>
    <t>Cabinets</t>
  </si>
  <si>
    <t>Appliances</t>
  </si>
  <si>
    <t>Blinds and Shades, Artwork</t>
  </si>
  <si>
    <t>Carpets</t>
  </si>
  <si>
    <t>Special Construction</t>
  </si>
  <si>
    <t>Elevators</t>
  </si>
  <si>
    <t>Plumbing and Hot Water</t>
  </si>
  <si>
    <t>Heat and Ventilation</t>
  </si>
  <si>
    <t>Air Conditioning</t>
  </si>
  <si>
    <t>Electrical</t>
  </si>
  <si>
    <t>Earth Work</t>
  </si>
  <si>
    <t>On-Site Utilities</t>
  </si>
  <si>
    <t>Roads and Walks</t>
  </si>
  <si>
    <t>On-Site Improvements</t>
  </si>
  <si>
    <t>Lawns and Planting</t>
  </si>
  <si>
    <t>Unusual On-Site Conditions</t>
  </si>
  <si>
    <t>Off-Site Development</t>
  </si>
  <si>
    <r>
      <t xml:space="preserve">Miscellaneous </t>
    </r>
    <r>
      <rPr>
        <sz val="8"/>
        <rFont val="Arial"/>
        <family val="2"/>
      </rPr>
      <t>(Labor &amp; Materials)</t>
    </r>
  </si>
  <si>
    <t>Total Hard Costs</t>
  </si>
  <si>
    <t>Development Costs (continued)</t>
  </si>
  <si>
    <t>Depreciable</t>
  </si>
  <si>
    <t>Non-Amortize</t>
  </si>
  <si>
    <t>General Requirements *</t>
  </si>
  <si>
    <t>General Overhead *</t>
  </si>
  <si>
    <t>Other Fees Paid By Contractor</t>
  </si>
  <si>
    <t>Builder's Profit *</t>
  </si>
  <si>
    <t>Total Construction Costs</t>
  </si>
  <si>
    <t>Architectural Fees</t>
  </si>
  <si>
    <t>Survey and Engineering</t>
  </si>
  <si>
    <t>Financing Costs Loan Fees</t>
  </si>
  <si>
    <t>Interest During Construction</t>
  </si>
  <si>
    <t>Closing Costs &amp; Legal Fees</t>
  </si>
  <si>
    <t>Land Cost or Value</t>
  </si>
  <si>
    <t>Nonprofit O&amp;M Capital</t>
  </si>
  <si>
    <t>Tap and/or Impact Fees</t>
  </si>
  <si>
    <t>Tax Credit Fees</t>
  </si>
  <si>
    <t>Environmental Fees</t>
  </si>
  <si>
    <t>Market Study Cost</t>
  </si>
  <si>
    <t>Total Development Cost</t>
  </si>
  <si>
    <t>Other Eligible/Non-Qualified Costs</t>
  </si>
  <si>
    <t>Other Rehabilitation Credit Basis Items</t>
  </si>
  <si>
    <t>Other Rehab Credit Items</t>
  </si>
  <si>
    <t>Other Acquisition Credit Basis Items</t>
  </si>
  <si>
    <t>Building Acquisition Basis Items</t>
  </si>
  <si>
    <t>Other Ineligible Costs</t>
  </si>
  <si>
    <t>Reserves</t>
  </si>
  <si>
    <t>Syndication</t>
  </si>
  <si>
    <r>
      <t xml:space="preserve">Non-Qualified Costs </t>
    </r>
    <r>
      <rPr>
        <u val="single"/>
        <sz val="8"/>
        <rFont val="Arial"/>
        <family val="2"/>
      </rPr>
      <t>(Included Above or TDC: lines 1-58</t>
    </r>
    <r>
      <rPr>
        <u val="single"/>
        <sz val="10"/>
        <rFont val="Arial"/>
        <family val="2"/>
      </rPr>
      <t>)</t>
    </r>
  </si>
  <si>
    <r>
      <t xml:space="preserve">Non-Qualified LIHTC Costs </t>
    </r>
    <r>
      <rPr>
        <sz val="9"/>
        <rFont val="Arial"/>
        <family val="2"/>
      </rPr>
      <t>(Commercial Rehab)</t>
    </r>
  </si>
  <si>
    <r>
      <t xml:space="preserve">Non-Qualified LIHTC Costs </t>
    </r>
    <r>
      <rPr>
        <sz val="9"/>
        <rFont val="Arial"/>
        <family val="2"/>
      </rPr>
      <t>(Commercial Acquisition)</t>
    </r>
  </si>
  <si>
    <t>Other Non-Qualified Historic Costs</t>
  </si>
  <si>
    <t>Fees</t>
  </si>
  <si>
    <t>Developer Fee</t>
  </si>
  <si>
    <r>
      <t xml:space="preserve">Allowable % on Total Dev'mt Costs </t>
    </r>
    <r>
      <rPr>
        <sz val="8"/>
        <rFont val="Arial"/>
        <family val="2"/>
      </rPr>
      <t>(line 58)</t>
    </r>
  </si>
  <si>
    <t>Allowable % on Total Acquisition Costs</t>
  </si>
  <si>
    <t>Maximum State Developer Fee Allowed</t>
  </si>
  <si>
    <t>General Req'mts, General O/H &amp; Builder's Profit</t>
  </si>
  <si>
    <r>
      <t xml:space="preserve">Allowable % on Total Hard Costs </t>
    </r>
    <r>
      <rPr>
        <sz val="8"/>
        <rFont val="Arial"/>
        <family val="2"/>
      </rPr>
      <t>(line 38)</t>
    </r>
  </si>
  <si>
    <t>Maximum State Fees Allowed</t>
  </si>
  <si>
    <t>Rental Income</t>
  </si>
  <si>
    <t>Unit</t>
  </si>
  <si>
    <t>Number</t>
  </si>
  <si>
    <t># Low</t>
  </si>
  <si>
    <t>Type</t>
  </si>
  <si>
    <t>of Units</t>
  </si>
  <si>
    <t>Description</t>
  </si>
  <si>
    <t>Income</t>
  </si>
  <si>
    <t>Basic</t>
  </si>
  <si>
    <t>Note Rate</t>
  </si>
  <si>
    <t>HUD</t>
  </si>
  <si>
    <t>Other Income</t>
  </si>
  <si>
    <t>Laundry/Vending</t>
  </si>
  <si>
    <t>Interest Income</t>
  </si>
  <si>
    <t>Tenant Charges</t>
  </si>
  <si>
    <t>Other</t>
  </si>
  <si>
    <t>1st Year Other Income</t>
  </si>
  <si>
    <t>2nd Year Other Income</t>
  </si>
  <si>
    <t>3rd Year Other Income</t>
  </si>
  <si>
    <t>Increase Thereafter</t>
  </si>
  <si>
    <t>Rental Information</t>
  </si>
  <si>
    <t>2nd Year Increase</t>
  </si>
  <si>
    <t>3rd Year Increase</t>
  </si>
  <si>
    <t>Vacancy Information</t>
  </si>
  <si>
    <t>1st Year Vacancy</t>
  </si>
  <si>
    <t>2nd Year Vacancy</t>
  </si>
  <si>
    <t>3rd Year Vacancy</t>
  </si>
  <si>
    <t>Thereafter</t>
  </si>
  <si>
    <t>Operating Expenses</t>
  </si>
  <si>
    <t>Maintenance &amp; Repairs Payroll</t>
  </si>
  <si>
    <t>Maintenance &amp; Repairs Supply</t>
  </si>
  <si>
    <t>Maintenance &amp; Repairs Contract</t>
  </si>
  <si>
    <t>Painting &amp; Decorating</t>
  </si>
  <si>
    <t>Snow Removal</t>
  </si>
  <si>
    <t>Elevator Maintenance/Contract</t>
  </si>
  <si>
    <t>Grounds</t>
  </si>
  <si>
    <t>Services</t>
  </si>
  <si>
    <t>Furniture &amp; Furnishings</t>
  </si>
  <si>
    <t>Other Operating Expenses</t>
  </si>
  <si>
    <t>Sub-total Maint. &amp; Operating</t>
  </si>
  <si>
    <t>Electricity</t>
  </si>
  <si>
    <t>Water</t>
  </si>
  <si>
    <t>Sewer</t>
  </si>
  <si>
    <t>Fuel (Oil/Coal/Gas)</t>
  </si>
  <si>
    <t>Garbage &amp; Trash Removal</t>
  </si>
  <si>
    <t>Other Utilities</t>
  </si>
  <si>
    <t>Sub-total Utilities</t>
  </si>
  <si>
    <t>Site Management Payroll</t>
  </si>
  <si>
    <t>Management Fee</t>
  </si>
  <si>
    <t>Project Auditing Expense</t>
  </si>
  <si>
    <t>Project Bookkeeping/Accounting</t>
  </si>
  <si>
    <t>Legal Expenses</t>
  </si>
  <si>
    <t>Advertising</t>
  </si>
  <si>
    <t>Telephone/Answering Service</t>
  </si>
  <si>
    <t>Office Supplies</t>
  </si>
  <si>
    <t>Office Furniture &amp; Equipment</t>
  </si>
  <si>
    <t>Training Expense</t>
  </si>
  <si>
    <t>Health Ins. &amp; Other Emp. Benefits</t>
  </si>
  <si>
    <t>Payroll Taxes</t>
  </si>
  <si>
    <t>Workman's Compensation</t>
  </si>
  <si>
    <t>Other Administrative Expenses</t>
  </si>
  <si>
    <t>Sub-total Administrative</t>
  </si>
  <si>
    <t>Real Estate Taxes</t>
  </si>
  <si>
    <t>Special Assessments</t>
  </si>
  <si>
    <t>Other Taxes, Licenses &amp; Permits</t>
  </si>
  <si>
    <t>Property &amp; Liability Insurance</t>
  </si>
  <si>
    <t>Fidelity Coverage Insurance</t>
  </si>
  <si>
    <t>Other Insurances</t>
  </si>
  <si>
    <t>Sub-total Taxes &amp; Insurance</t>
  </si>
  <si>
    <t>Total Operating Expenses</t>
  </si>
  <si>
    <t>Operating Expenses (continued)</t>
  </si>
  <si>
    <t>Expense Information</t>
  </si>
  <si>
    <t>Utilization</t>
  </si>
  <si>
    <t>1st Year</t>
  </si>
  <si>
    <t>2nd Year</t>
  </si>
  <si>
    <t>3rd Year</t>
  </si>
  <si>
    <t>Inflation</t>
  </si>
  <si>
    <t>Replacement Reserves</t>
  </si>
  <si>
    <t>Base Reserves      (per unit)</t>
  </si>
  <si>
    <t>Permanent Financing Details</t>
  </si>
  <si>
    <t>First Mortgage</t>
  </si>
  <si>
    <t>Effective Interest Rate</t>
  </si>
  <si>
    <t>Term (Months)</t>
  </si>
  <si>
    <t>(nnn)</t>
  </si>
  <si>
    <t>Start in 1st Year?</t>
  </si>
  <si>
    <t>Start Date</t>
  </si>
  <si>
    <t>Hard/Soft?</t>
  </si>
  <si>
    <t>H</t>
  </si>
  <si>
    <t>Amortization/Interest Only?</t>
  </si>
  <si>
    <t>A</t>
  </si>
  <si>
    <t>Guarantee/Insured?</t>
  </si>
  <si>
    <t>(G/I)</t>
  </si>
  <si>
    <t>Lender</t>
  </si>
  <si>
    <t>Status</t>
  </si>
  <si>
    <t>Second Mortgage</t>
  </si>
  <si>
    <t>Interest Rate</t>
  </si>
  <si>
    <t>MIP</t>
  </si>
  <si>
    <t>(H/S)</t>
  </si>
  <si>
    <t>(A/I)</t>
  </si>
  <si>
    <t>Third Mortgage</t>
  </si>
  <si>
    <t>Permanent Financing Details (continued)</t>
  </si>
  <si>
    <t>Fourth Mortgage</t>
  </si>
  <si>
    <t>Fifth Mortgage</t>
  </si>
  <si>
    <t>Sixth Mortgage</t>
  </si>
  <si>
    <t>Sources &amp; Uses</t>
  </si>
  <si>
    <t>General Partner Equity               ($)</t>
  </si>
  <si>
    <t>Grant</t>
  </si>
  <si>
    <t>Is it a federal grant?    (Y/N)</t>
  </si>
  <si>
    <t>Tax Credit Information</t>
  </si>
  <si>
    <t>Rehabilitation</t>
  </si>
  <si>
    <t>Acquisition</t>
  </si>
  <si>
    <t>Credit</t>
  </si>
  <si>
    <t>Tax Credit Percentage</t>
  </si>
  <si>
    <t>Locked/Floating</t>
  </si>
  <si>
    <t>(L/F)</t>
  </si>
  <si>
    <t>Tax Credits Reserved or Allocated</t>
  </si>
  <si>
    <t>Historic Credits Available</t>
  </si>
  <si>
    <t>Eligible for DDA/QCT Bonus</t>
  </si>
  <si>
    <t>DISCOUNTED EQUITY AND BENEFITS</t>
  </si>
  <si>
    <t>Page 1</t>
  </si>
  <si>
    <t xml:space="preserve"> </t>
  </si>
  <si>
    <t>Equity</t>
  </si>
  <si>
    <t>File Name</t>
  </si>
  <si>
    <t>Discounted @</t>
  </si>
  <si>
    <t>Discounted Equity</t>
  </si>
  <si>
    <t>Computed Stated Equity</t>
  </si>
  <si>
    <t># of Construction Months</t>
  </si>
  <si>
    <t>Total Investor Equity per Dollar of</t>
  </si>
  <si>
    <t xml:space="preserve">     Low-Income Investor Credit</t>
  </si>
  <si>
    <t>Present Value Calculation</t>
  </si>
  <si>
    <t>Discounted Investor Equity</t>
  </si>
  <si>
    <t>Total Discounted Investor Equity per Dollar of</t>
  </si>
  <si>
    <t>Page 2</t>
  </si>
  <si>
    <t>Per Unit</t>
  </si>
  <si>
    <t>Per SF</t>
  </si>
  <si>
    <t>Amortize</t>
  </si>
  <si>
    <r>
      <t xml:space="preserve">Miscellaneous </t>
    </r>
    <r>
      <rPr>
        <sz val="7"/>
        <rFont val="Arial"/>
        <family val="2"/>
      </rPr>
      <t>(Labor &amp; Materials)</t>
    </r>
  </si>
  <si>
    <r>
      <t>Other Fees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Paid By Contractor</t>
    </r>
  </si>
  <si>
    <r>
      <t xml:space="preserve">Page 2 </t>
    </r>
    <r>
      <rPr>
        <b/>
        <i/>
        <sz val="10"/>
        <rFont val="Arial"/>
        <family val="2"/>
      </rPr>
      <t>(continued)</t>
    </r>
  </si>
  <si>
    <t>Page 3</t>
  </si>
  <si>
    <t>Other Basis Eligible Items</t>
  </si>
  <si>
    <r>
      <t xml:space="preserve">Developer Fee </t>
    </r>
    <r>
      <rPr>
        <i/>
        <sz val="10"/>
        <rFont val="Arial"/>
        <family val="0"/>
      </rPr>
      <t>(maximum)</t>
    </r>
    <r>
      <rPr>
        <sz val="10"/>
        <rFont val="Arial"/>
        <family val="0"/>
      </rPr>
      <t>*</t>
    </r>
  </si>
  <si>
    <t>Total Rehab Credit Basis Items</t>
  </si>
  <si>
    <t>Total Acquisition Credit Basis Items</t>
  </si>
  <si>
    <t>Total Other Basis Eligible Items</t>
  </si>
  <si>
    <r>
      <t xml:space="preserve">Non-Qualified Costs </t>
    </r>
    <r>
      <rPr>
        <b/>
        <sz val="8"/>
        <rFont val="Arial"/>
        <family val="2"/>
      </rPr>
      <t>(Included Above or TDC: lines 1-58</t>
    </r>
    <r>
      <rPr>
        <b/>
        <sz val="10"/>
        <rFont val="Arial"/>
        <family val="0"/>
      </rPr>
      <t>)</t>
    </r>
  </si>
  <si>
    <r>
      <t xml:space="preserve">Non-Qualified Historic Costs </t>
    </r>
    <r>
      <rPr>
        <sz val="8"/>
        <rFont val="Arial"/>
        <family val="2"/>
      </rPr>
      <t>(lines 21, 30-36)</t>
    </r>
  </si>
  <si>
    <t>Total Non-Qualified Historic Costs</t>
  </si>
  <si>
    <t>Excess Fees</t>
  </si>
  <si>
    <r>
      <t xml:space="preserve">  Allowable % on Total Dev'mt Costs </t>
    </r>
    <r>
      <rPr>
        <sz val="8"/>
        <rFont val="Arial"/>
        <family val="2"/>
      </rPr>
      <t>(line 58)</t>
    </r>
  </si>
  <si>
    <t xml:space="preserve">  Allowable % on Total Acquisition Costs</t>
  </si>
  <si>
    <t>Total Calculated Developer Fee</t>
  </si>
  <si>
    <t>Minimum of Calculated Fee or State Maximum</t>
  </si>
  <si>
    <t>Excess Developer Fees</t>
  </si>
  <si>
    <r>
      <t xml:space="preserve">General Req'mts, General O/H &amp; Builder's Profit </t>
    </r>
    <r>
      <rPr>
        <sz val="8"/>
        <rFont val="Arial"/>
        <family val="2"/>
      </rPr>
      <t>(lines 39, 40 &amp; 43)</t>
    </r>
  </si>
  <si>
    <r>
      <t xml:space="preserve">   Allowable % on Total Hard Costs </t>
    </r>
    <r>
      <rPr>
        <sz val="8"/>
        <rFont val="Arial"/>
        <family val="2"/>
      </rPr>
      <t>(line 38)</t>
    </r>
  </si>
  <si>
    <t>Total Calculated Fees</t>
  </si>
  <si>
    <t>Minimum of Calculated Fees or State Maximum</t>
  </si>
  <si>
    <t>Excess Contractor's Fees</t>
  </si>
  <si>
    <t>Total Excess Fees</t>
  </si>
  <si>
    <t>Tax Credit Calculation</t>
  </si>
  <si>
    <t>Page 4</t>
  </si>
  <si>
    <t>Rehab</t>
  </si>
  <si>
    <t>Historic</t>
  </si>
  <si>
    <t>Items of Eligible Basis</t>
  </si>
  <si>
    <r>
      <t xml:space="preserve">Total Development Cost </t>
    </r>
    <r>
      <rPr>
        <sz val="8"/>
        <rFont val="Arial"/>
        <family val="2"/>
      </rPr>
      <t>(line 58)</t>
    </r>
  </si>
  <si>
    <t>Less: Historic Credit</t>
  </si>
  <si>
    <t>Depreciable Basis before Adjustment</t>
  </si>
  <si>
    <t>Less: Non-Qualified Costs-Commercial</t>
  </si>
  <si>
    <t>Less: Non-Qualified Historic Costs</t>
  </si>
  <si>
    <t>Less:  Excess Contractor's Fees</t>
  </si>
  <si>
    <t>Less: Disqualified Grants</t>
  </si>
  <si>
    <t>Adjusted Depreciable Basis</t>
  </si>
  <si>
    <t>Bonus (DDA/QCT)</t>
  </si>
  <si>
    <t>Eligible Basis</t>
  </si>
  <si>
    <t>Applicable Fraction</t>
  </si>
  <si>
    <t>Qualified Basis</t>
  </si>
  <si>
    <t>Tax Credits Calculated</t>
  </si>
  <si>
    <t>Total Annual Tax Credits</t>
  </si>
  <si>
    <t>Y/N?</t>
  </si>
  <si>
    <t>Project Rental Income</t>
  </si>
  <si>
    <t>Page 5</t>
  </si>
  <si>
    <t>Rent Potential</t>
  </si>
  <si>
    <t>Percentage Low Income</t>
  </si>
  <si>
    <t>Base Rental Income</t>
  </si>
  <si>
    <t>Other Income Information</t>
  </si>
  <si>
    <t>Base Other Income</t>
  </si>
  <si>
    <t>Project Operating Expenses</t>
  </si>
  <si>
    <t>Page 6</t>
  </si>
  <si>
    <t>/ Unit</t>
  </si>
  <si>
    <t>Base Reserves</t>
  </si>
  <si>
    <t>/unit</t>
  </si>
  <si>
    <t>Debt Service Coverage Ratio</t>
  </si>
  <si>
    <t>Vacancy</t>
  </si>
  <si>
    <t>Expenses</t>
  </si>
  <si>
    <t>Net Cash Flow</t>
  </si>
  <si>
    <t>Debt Service Coverage</t>
  </si>
  <si>
    <t>Annual Debt Service</t>
  </si>
  <si>
    <t>Maximum 1st Mortgage</t>
  </si>
  <si>
    <t>Sources of Debt</t>
  </si>
  <si>
    <t>Page 7</t>
  </si>
  <si>
    <t>Sources and Uses</t>
  </si>
  <si>
    <t>Page 8</t>
  </si>
  <si>
    <t>Sources</t>
  </si>
  <si>
    <t xml:space="preserve">  Required Monthly Payment</t>
  </si>
  <si>
    <r>
      <t xml:space="preserve">First Mortgage </t>
    </r>
    <r>
      <rPr>
        <i/>
        <sz val="10"/>
        <rFont val="Arial"/>
        <family val="0"/>
      </rPr>
      <t>(minimum)</t>
    </r>
  </si>
  <si>
    <t>General Partner Equity</t>
  </si>
  <si>
    <t>Is it a federal grant?</t>
  </si>
  <si>
    <t>Limited Partner Equity</t>
  </si>
  <si>
    <t>Deferred Developer Fee</t>
  </si>
  <si>
    <t xml:space="preserve">  Total Sources</t>
  </si>
  <si>
    <r>
      <t xml:space="preserve">Total Development Costs </t>
    </r>
    <r>
      <rPr>
        <sz val="8"/>
        <rFont val="Arial"/>
        <family val="2"/>
      </rPr>
      <t>(line 58)</t>
    </r>
  </si>
  <si>
    <t>Less Excess Contractor's Fees</t>
  </si>
  <si>
    <t>Other Rehab Credit Eligible Items</t>
  </si>
  <si>
    <t>Other Acquisition Credit Eligible Items</t>
  </si>
  <si>
    <t>Adjusted Total Development Costs</t>
  </si>
  <si>
    <t>Excess/(Shortage)</t>
  </si>
  <si>
    <t>"Hard" Debt Service</t>
  </si>
  <si>
    <t>Page 9</t>
  </si>
  <si>
    <t>First</t>
  </si>
  <si>
    <t>Second</t>
  </si>
  <si>
    <t>Third</t>
  </si>
  <si>
    <t>Fourth</t>
  </si>
  <si>
    <t>Fifth</t>
  </si>
  <si>
    <t>Sixth</t>
  </si>
  <si>
    <t>Debt</t>
  </si>
  <si>
    <t>Year</t>
  </si>
  <si>
    <t>Mortgage</t>
  </si>
  <si>
    <t>Service</t>
  </si>
  <si>
    <t>4th Year</t>
  </si>
  <si>
    <t>5th Year</t>
  </si>
  <si>
    <t>6th Year</t>
  </si>
  <si>
    <t>7th Year</t>
  </si>
  <si>
    <t>8th Year</t>
  </si>
  <si>
    <t>9th Year</t>
  </si>
  <si>
    <t>10th Year</t>
  </si>
  <si>
    <t>11th Year</t>
  </si>
  <si>
    <t>12th Year</t>
  </si>
  <si>
    <t>13th Year</t>
  </si>
  <si>
    <t>14th Year</t>
  </si>
  <si>
    <t>15th Year</t>
  </si>
  <si>
    <t>Cash Flow</t>
  </si>
  <si>
    <t>Page 10</t>
  </si>
  <si>
    <t>Net</t>
  </si>
  <si>
    <t>Rental</t>
  </si>
  <si>
    <t>Operating</t>
  </si>
  <si>
    <t>Replacement</t>
  </si>
  <si>
    <t>Cash</t>
  </si>
  <si>
    <t>Return</t>
  </si>
  <si>
    <t>Flow</t>
  </si>
  <si>
    <t>to Owner</t>
  </si>
  <si>
    <t>DIAGNOSTICS</t>
  </si>
  <si>
    <t>OKAY/ERROR</t>
  </si>
  <si>
    <t>DESCRIPTION</t>
  </si>
  <si>
    <t>First RD Loan is greater than 95% of the Total Development Costs</t>
  </si>
  <si>
    <t>To assure the Development Costs do not contain negative values</t>
  </si>
  <si>
    <t>To assure the calculated Historic Tax Credit isn't a Negative Number</t>
  </si>
  <si>
    <t>To assure the calculated Acquisition Tax Credit isn't a Negative Number</t>
  </si>
  <si>
    <t>Rehab credit % is less than the 9% credit</t>
  </si>
  <si>
    <t>Acquisition credit % is less than the 4% credit</t>
  </si>
  <si>
    <t>Low Income units cannot exceed total units</t>
  </si>
  <si>
    <t>Other Income should be greater than or equal to 1st year Other Income</t>
  </si>
  <si>
    <t>The Factor for Stated Equity must be 5%, 3% or 0%</t>
  </si>
  <si>
    <t>States there is no commercial space but commercial amounts are shown</t>
  </si>
  <si>
    <t>The total units entered on the General Information page equals</t>
  </si>
  <si>
    <t xml:space="preserve">    the number entered on the Rental Income page</t>
  </si>
  <si>
    <t>Determines if Years 1-15 result in Negative Cash Flow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</si>
  <si>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</si>
  <si>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</si>
  <si>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</si>
  <si>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</si>
  <si>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</si>
  <si>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</si>
  <si>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</si>
  <si>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</si>
  <si>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9th year</t>
  </si>
  <si>
    <t>10th year</t>
  </si>
  <si>
    <t>11th year</t>
  </si>
  <si>
    <t>12th year</t>
  </si>
  <si>
    <t>13th year</t>
  </si>
  <si>
    <t>14th year</t>
  </si>
  <si>
    <t>15th year</t>
  </si>
  <si>
    <t>Determines if trending rates are reasonable (between 1%-5%)</t>
  </si>
  <si>
    <t>for Rental Income</t>
  </si>
  <si>
    <t>for Other Income</t>
  </si>
  <si>
    <t>for Expenses</t>
  </si>
  <si>
    <t>for Reserves</t>
  </si>
  <si>
    <t>Determines if the Timing of the Mortgages corresponds to the start date</t>
  </si>
  <si>
    <t>1st Mortgage</t>
  </si>
  <si>
    <t>2nd Mortgage</t>
  </si>
  <si>
    <t>3rd Mortgage</t>
  </si>
  <si>
    <t>4th Mortgage</t>
  </si>
  <si>
    <t>5th Mortgage</t>
  </si>
  <si>
    <t>6th Mortgage</t>
  </si>
  <si>
    <t>Determines if Vacany Factors are reasonable (between 3%-10%)</t>
  </si>
  <si>
    <t>(may be greater than 10% to allow for partial rent up)</t>
  </si>
  <si>
    <t>Utilization for Expenses cannot exceed 100%</t>
  </si>
  <si>
    <t>Please note the calculation for Stated Equity has been overriden</t>
  </si>
  <si>
    <t>Please note the percentage for Allowable Developer Fee has been overriden</t>
  </si>
  <si>
    <t>Please note the percentage for Allowable Contractor Fees have been overriden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</si>
</sst>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##\)\ ###\-####"/>
    <numFmt numFmtId="165" formatCode="0.0%"/>
    <numFmt numFmtId="166" formatCode="0.000%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#,##0.0_);\(#,##0.0\)"/>
    <numFmt numFmtId="176" formatCode="_(&quot;$&quot;* #,##0.0000_);_(&quot;$&quot;* \(#,##0.0000\);_(&quot;$&quot;* &quot;-&quot;??_);_(@_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#,##0.0000000_);\(#,##0.0000000\)"/>
    <numFmt numFmtId="182" formatCode="#,##0.00000000_);\(#,##0.00000000\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0;0;"/>
    <numFmt numFmtId="186" formatCode=";;;"/>
    <numFmt numFmtId="187" formatCode="#,##0;0;"/>
    <numFmt numFmtId="188" formatCode="\(####\)\ ###\-####;0;"/>
    <numFmt numFmtId="189" formatCode="0.00;0;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8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4"/>
      <color indexed="37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9"/>
      <name val="Arial"/>
      <family val="0"/>
    </font>
    <font>
      <i/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0">
    <xf numFmtId="37" fontId="0" fillId="0" borderId="0" xfId="0" applyAlignment="1">
      <alignment/>
    </xf>
    <xf numFmtId="37" fontId="0" fillId="2" borderId="1" xfId="0" applyFill="1" applyBorder="1" applyAlignment="1" applyProtection="1">
      <alignment horizontal="center"/>
      <protection/>
    </xf>
    <xf numFmtId="37" fontId="0" fillId="2" borderId="1" xfId="0" applyFill="1" applyBorder="1" applyAlignment="1">
      <alignment horizontal="center"/>
    </xf>
    <xf numFmtId="37" fontId="0" fillId="2" borderId="2" xfId="0" applyFill="1" applyBorder="1" applyAlignment="1">
      <alignment/>
    </xf>
    <xf numFmtId="37" fontId="0" fillId="2" borderId="3" xfId="0" applyFill="1" applyBorder="1" applyAlignment="1">
      <alignment/>
    </xf>
    <xf numFmtId="37" fontId="0" fillId="2" borderId="4" xfId="0" applyFill="1" applyBorder="1" applyAlignment="1">
      <alignment/>
    </xf>
    <xf numFmtId="37" fontId="0" fillId="2" borderId="5" xfId="0" applyFill="1" applyBorder="1" applyAlignment="1">
      <alignment/>
    </xf>
    <xf numFmtId="37" fontId="0" fillId="2" borderId="0" xfId="0" applyFill="1" applyBorder="1" applyAlignment="1">
      <alignment/>
    </xf>
    <xf numFmtId="37" fontId="0" fillId="2" borderId="6" xfId="0" applyFill="1" applyBorder="1" applyAlignment="1">
      <alignment/>
    </xf>
    <xf numFmtId="37" fontId="0" fillId="0" borderId="0" xfId="0" applyFill="1" applyAlignment="1">
      <alignment/>
    </xf>
    <xf numFmtId="37" fontId="0" fillId="2" borderId="7" xfId="0" applyFill="1" applyBorder="1" applyAlignment="1">
      <alignment/>
    </xf>
    <xf numFmtId="15" fontId="0" fillId="0" borderId="0" xfId="0" applyNumberFormat="1" applyAlignment="1">
      <alignment/>
    </xf>
    <xf numFmtId="37" fontId="0" fillId="2" borderId="8" xfId="0" applyFill="1" applyBorder="1" applyAlignment="1">
      <alignment/>
    </xf>
    <xf numFmtId="37" fontId="0" fillId="2" borderId="3" xfId="0" applyFill="1" applyBorder="1" applyAlignment="1">
      <alignment horizontal="center"/>
    </xf>
    <xf numFmtId="37" fontId="0" fillId="2" borderId="9" xfId="0" applyFill="1" applyBorder="1" applyAlignment="1">
      <alignment horizontal="right"/>
    </xf>
    <xf numFmtId="37" fontId="1" fillId="2" borderId="2" xfId="0" applyFont="1" applyFill="1" applyBorder="1" applyAlignment="1">
      <alignment horizontal="centerContinuous"/>
    </xf>
    <xf numFmtId="37" fontId="1" fillId="2" borderId="6" xfId="0" applyFont="1" applyFill="1" applyBorder="1" applyAlignment="1">
      <alignment horizontal="centerContinuous"/>
    </xf>
    <xf numFmtId="37" fontId="0" fillId="2" borderId="6" xfId="0" applyFill="1" applyBorder="1" applyAlignment="1">
      <alignment horizontal="right"/>
    </xf>
    <xf numFmtId="37" fontId="0" fillId="2" borderId="10" xfId="0" applyFill="1" applyBorder="1" applyAlignment="1">
      <alignment/>
    </xf>
    <xf numFmtId="37" fontId="1" fillId="2" borderId="11" xfId="0" applyFont="1" applyFill="1" applyBorder="1" applyAlignment="1">
      <alignment/>
    </xf>
    <xf numFmtId="37" fontId="2" fillId="2" borderId="5" xfId="0" applyFont="1" applyFill="1" applyBorder="1" applyAlignment="1">
      <alignment/>
    </xf>
    <xf numFmtId="37" fontId="0" fillId="2" borderId="5" xfId="0" applyFont="1" applyFill="1" applyBorder="1" applyAlignment="1">
      <alignment/>
    </xf>
    <xf numFmtId="37" fontId="0" fillId="3" borderId="0" xfId="0" applyFill="1" applyAlignment="1">
      <alignment/>
    </xf>
    <xf numFmtId="37" fontId="0" fillId="2" borderId="0" xfId="0" applyFont="1" applyFill="1" applyBorder="1" applyAlignment="1">
      <alignment/>
    </xf>
    <xf numFmtId="37" fontId="1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7" fontId="0" fillId="3" borderId="0" xfId="0" applyFill="1" applyAlignment="1" applyProtection="1">
      <alignment/>
      <protection/>
    </xf>
    <xf numFmtId="37" fontId="0" fillId="3" borderId="0" xfId="0" applyFill="1" applyBorder="1" applyAlignment="1">
      <alignment/>
    </xf>
    <xf numFmtId="19" fontId="0" fillId="0" borderId="0" xfId="0" applyNumberFormat="1" applyAlignment="1">
      <alignment/>
    </xf>
    <xf numFmtId="37" fontId="0" fillId="2" borderId="0" xfId="0" applyFill="1" applyBorder="1" applyAlignment="1" quotePrefix="1">
      <alignment horizontal="left"/>
    </xf>
    <xf numFmtId="37" fontId="0" fillId="2" borderId="0" xfId="0" applyFill="1" applyBorder="1" applyAlignment="1">
      <alignment horizontal="left"/>
    </xf>
    <xf numFmtId="37" fontId="1" fillId="2" borderId="5" xfId="0" applyFont="1" applyFill="1" applyBorder="1" applyAlignment="1">
      <alignment/>
    </xf>
    <xf numFmtId="37" fontId="11" fillId="3" borderId="0" xfId="0" applyFont="1" applyFill="1" applyAlignment="1" applyProtection="1">
      <alignment/>
      <protection/>
    </xf>
    <xf numFmtId="37" fontId="12" fillId="2" borderId="5" xfId="0" applyFont="1" applyFill="1" applyBorder="1" applyAlignment="1">
      <alignment/>
    </xf>
    <xf numFmtId="37" fontId="1" fillId="2" borderId="0" xfId="0" applyFont="1" applyFill="1" applyBorder="1" applyAlignment="1">
      <alignment/>
    </xf>
    <xf numFmtId="37" fontId="0" fillId="2" borderId="12" xfId="0" applyFill="1" applyBorder="1" applyAlignment="1">
      <alignment horizontal="right"/>
    </xf>
    <xf numFmtId="37" fontId="0" fillId="2" borderId="13" xfId="0" applyFill="1" applyBorder="1" applyAlignment="1">
      <alignment/>
    </xf>
    <xf numFmtId="37" fontId="13" fillId="2" borderId="7" xfId="0" applyFont="1" applyFill="1" applyBorder="1" applyAlignment="1">
      <alignment/>
    </xf>
    <xf numFmtId="37" fontId="0" fillId="2" borderId="1" xfId="0" applyFont="1" applyFill="1" applyBorder="1" applyAlignment="1">
      <alignment/>
    </xf>
    <xf numFmtId="37" fontId="0" fillId="2" borderId="12" xfId="0" applyFont="1" applyFill="1" applyBorder="1" applyAlignment="1">
      <alignment/>
    </xf>
    <xf numFmtId="37" fontId="0" fillId="2" borderId="12" xfId="0" applyFill="1" applyBorder="1" applyAlignment="1">
      <alignment horizontal="center"/>
    </xf>
    <xf numFmtId="37" fontId="1" fillId="2" borderId="14" xfId="0" applyFont="1" applyFill="1" applyBorder="1" applyAlignment="1" applyProtection="1">
      <alignment horizontal="centerContinuous"/>
      <protection/>
    </xf>
    <xf numFmtId="37" fontId="0" fillId="2" borderId="10" xfId="0" applyFill="1" applyBorder="1" applyAlignment="1">
      <alignment horizontal="centerContinuous"/>
    </xf>
    <xf numFmtId="37" fontId="7" fillId="2" borderId="11" xfId="0" applyFont="1" applyFill="1" applyBorder="1" applyAlignment="1" applyProtection="1">
      <alignment horizontal="left"/>
      <protection/>
    </xf>
    <xf numFmtId="37" fontId="0" fillId="2" borderId="14" xfId="0" applyFill="1" applyBorder="1" applyAlignment="1">
      <alignment horizontal="right"/>
    </xf>
    <xf numFmtId="37" fontId="0" fillId="2" borderId="15" xfId="0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37" fontId="0" fillId="2" borderId="16" xfId="0" applyFill="1" applyBorder="1" applyAlignment="1">
      <alignment horizontal="right"/>
    </xf>
    <xf numFmtId="3" fontId="0" fillId="2" borderId="5" xfId="0" applyNumberFormat="1" applyFont="1" applyFill="1" applyBorder="1" applyAlignment="1">
      <alignment/>
    </xf>
    <xf numFmtId="37" fontId="0" fillId="2" borderId="0" xfId="0" applyFont="1" applyFill="1" applyBorder="1" applyAlignment="1">
      <alignment horizontal="left"/>
    </xf>
    <xf numFmtId="37" fontId="0" fillId="2" borderId="7" xfId="0" applyFont="1" applyFill="1" applyBorder="1" applyAlignment="1">
      <alignment horizontal="left"/>
    </xf>
    <xf numFmtId="37" fontId="9" fillId="2" borderId="0" xfId="0" applyFont="1" applyFill="1" applyBorder="1" applyAlignment="1">
      <alignment/>
    </xf>
    <xf numFmtId="37" fontId="7" fillId="2" borderId="14" xfId="0" applyFont="1" applyFill="1" applyBorder="1" applyAlignment="1" applyProtection="1">
      <alignment horizontal="left"/>
      <protection/>
    </xf>
    <xf numFmtId="37" fontId="0" fillId="2" borderId="12" xfId="0" applyFill="1" applyBorder="1" applyAlignment="1">
      <alignment/>
    </xf>
    <xf numFmtId="5" fontId="0" fillId="2" borderId="12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8" fillId="2" borderId="8" xfId="0" applyNumberFormat="1" applyFont="1" applyFill="1" applyBorder="1" applyAlignment="1" applyProtection="1">
      <alignment/>
      <protection/>
    </xf>
    <xf numFmtId="3" fontId="8" fillId="2" borderId="12" xfId="0" applyNumberFormat="1" applyFont="1" applyFill="1" applyBorder="1" applyAlignment="1" applyProtection="1">
      <alignment/>
      <protection/>
    </xf>
    <xf numFmtId="3" fontId="8" fillId="2" borderId="13" xfId="0" applyNumberFormat="1" applyFont="1" applyFill="1" applyBorder="1" applyAlignment="1">
      <alignment/>
    </xf>
    <xf numFmtId="37" fontId="0" fillId="0" borderId="0" xfId="0" applyBorder="1" applyAlignment="1">
      <alignment/>
    </xf>
    <xf numFmtId="9" fontId="0" fillId="0" borderId="0" xfId="19" applyAlignment="1">
      <alignment/>
    </xf>
    <xf numFmtId="37" fontId="0" fillId="2" borderId="0" xfId="0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37" fontId="0" fillId="2" borderId="11" xfId="0" applyFill="1" applyBorder="1" applyAlignment="1">
      <alignment/>
    </xf>
    <xf numFmtId="37" fontId="0" fillId="2" borderId="0" xfId="0" applyFont="1" applyFill="1" applyBorder="1" applyAlignment="1">
      <alignment horizontal="right"/>
    </xf>
    <xf numFmtId="37" fontId="2" fillId="2" borderId="0" xfId="0" applyFont="1" applyFill="1" applyBorder="1" applyAlignment="1">
      <alignment/>
    </xf>
    <xf numFmtId="37" fontId="0" fillId="2" borderId="0" xfId="0" applyFill="1" applyBorder="1" applyAlignment="1">
      <alignment horizontal="center"/>
    </xf>
    <xf numFmtId="15" fontId="0" fillId="2" borderId="5" xfId="0" applyNumberFormat="1" applyFill="1" applyBorder="1" applyAlignment="1" applyProtection="1">
      <alignment horizontal="center"/>
      <protection/>
    </xf>
    <xf numFmtId="37" fontId="0" fillId="2" borderId="0" xfId="0" applyFill="1" applyAlignment="1" applyProtection="1">
      <alignment/>
      <protection/>
    </xf>
    <xf numFmtId="37" fontId="0" fillId="2" borderId="17" xfId="15" applyNumberFormat="1" applyFill="1" applyBorder="1" applyAlignment="1" applyProtection="1">
      <alignment/>
      <protection/>
    </xf>
    <xf numFmtId="37" fontId="0" fillId="2" borderId="13" xfId="0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11" fillId="2" borderId="18" xfId="0" applyFont="1" applyFill="1" applyBorder="1" applyAlignment="1" applyProtection="1">
      <alignment horizontal="center"/>
      <protection/>
    </xf>
    <xf numFmtId="37" fontId="11" fillId="2" borderId="16" xfId="0" applyFont="1" applyFill="1" applyBorder="1" applyAlignment="1" applyProtection="1">
      <alignment horizontal="center"/>
      <protection/>
    </xf>
    <xf numFmtId="37" fontId="11" fillId="2" borderId="19" xfId="0" applyFont="1" applyFill="1" applyBorder="1" applyAlignment="1" applyProtection="1">
      <alignment/>
      <protection/>
    </xf>
    <xf numFmtId="37" fontId="11" fillId="2" borderId="19" xfId="15" applyNumberFormat="1" applyFont="1" applyFill="1" applyBorder="1" applyAlignment="1" applyProtection="1">
      <alignment/>
      <protection/>
    </xf>
    <xf numFmtId="37" fontId="11" fillId="2" borderId="19" xfId="0" applyNumberFormat="1" applyFont="1" applyFill="1" applyBorder="1" applyAlignment="1" applyProtection="1">
      <alignment/>
      <protection/>
    </xf>
    <xf numFmtId="37" fontId="22" fillId="2" borderId="19" xfId="0" applyNumberFormat="1" applyFont="1" applyFill="1" applyBorder="1" applyAlignment="1" applyProtection="1">
      <alignment/>
      <protection/>
    </xf>
    <xf numFmtId="37" fontId="22" fillId="2" borderId="20" xfId="0" applyNumberFormat="1" applyFont="1" applyFill="1" applyBorder="1" applyAlignment="1" applyProtection="1">
      <alignment/>
      <protection/>
    </xf>
    <xf numFmtId="37" fontId="11" fillId="2" borderId="18" xfId="0" applyFont="1" applyFill="1" applyBorder="1" applyAlignment="1">
      <alignment/>
    </xf>
    <xf numFmtId="37" fontId="11" fillId="2" borderId="0" xfId="0" applyFont="1" applyFill="1" applyBorder="1" applyAlignment="1">
      <alignment horizontal="center"/>
    </xf>
    <xf numFmtId="37" fontId="11" fillId="2" borderId="0" xfId="0" applyFont="1" applyFill="1" applyBorder="1" applyAlignment="1">
      <alignment/>
    </xf>
    <xf numFmtId="37" fontId="2" fillId="2" borderId="0" xfId="0" applyFont="1" applyFill="1" applyBorder="1" applyAlignment="1">
      <alignment/>
    </xf>
    <xf numFmtId="37" fontId="11" fillId="2" borderId="21" xfId="0" applyFont="1" applyFill="1" applyBorder="1" applyAlignment="1" applyProtection="1">
      <alignment horizontal="center"/>
      <protection/>
    </xf>
    <xf numFmtId="37" fontId="11" fillId="2" borderId="7" xfId="0" applyFont="1" applyFill="1" applyBorder="1" applyAlignment="1" applyProtection="1">
      <alignment/>
      <protection/>
    </xf>
    <xf numFmtId="37" fontId="11" fillId="2" borderId="22" xfId="0" applyFont="1" applyFill="1" applyBorder="1" applyAlignment="1" applyProtection="1">
      <alignment/>
      <protection/>
    </xf>
    <xf numFmtId="10" fontId="0" fillId="0" borderId="0" xfId="19" applyNumberFormat="1" applyAlignment="1">
      <alignment/>
    </xf>
    <xf numFmtId="37" fontId="0" fillId="0" borderId="17" xfId="0" applyBorder="1" applyAlignment="1">
      <alignment/>
    </xf>
    <xf numFmtId="37" fontId="0" fillId="0" borderId="0" xfId="0" applyAlignment="1">
      <alignment horizontal="centerContinuous"/>
    </xf>
    <xf numFmtId="1" fontId="0" fillId="0" borderId="0" xfId="0" applyNumberFormat="1" applyAlignment="1">
      <alignment/>
    </xf>
    <xf numFmtId="37" fontId="9" fillId="0" borderId="0" xfId="0" applyFont="1" applyAlignment="1">
      <alignment horizontal="centerContinuous"/>
    </xf>
    <xf numFmtId="37" fontId="2" fillId="2" borderId="0" xfId="0" applyFont="1" applyFill="1" applyBorder="1" applyAlignment="1" applyProtection="1">
      <alignment horizontal="left"/>
      <protection/>
    </xf>
    <xf numFmtId="37" fontId="2" fillId="2" borderId="0" xfId="0" applyFont="1" applyFill="1" applyBorder="1" applyAlignment="1" applyProtection="1">
      <alignment horizontal="left"/>
      <protection/>
    </xf>
    <xf numFmtId="2" fontId="11" fillId="2" borderId="23" xfId="0" applyNumberFormat="1" applyFont="1" applyFill="1" applyBorder="1" applyAlignment="1" applyProtection="1">
      <alignment/>
      <protection/>
    </xf>
    <xf numFmtId="2" fontId="0" fillId="2" borderId="7" xfId="0" applyNumberFormat="1" applyFont="1" applyFill="1" applyBorder="1" applyAlignment="1" applyProtection="1">
      <alignment/>
      <protection/>
    </xf>
    <xf numFmtId="2" fontId="2" fillId="2" borderId="7" xfId="0" applyNumberFormat="1" applyFont="1" applyFill="1" applyBorder="1" applyAlignment="1" applyProtection="1">
      <alignment/>
      <protection/>
    </xf>
    <xf numFmtId="2" fontId="11" fillId="2" borderId="24" xfId="0" applyNumberFormat="1" applyFont="1" applyFill="1" applyBorder="1" applyAlignment="1" applyProtection="1">
      <alignment/>
      <protection/>
    </xf>
    <xf numFmtId="37" fontId="0" fillId="0" borderId="0" xfId="0" applyAlignment="1" quotePrefix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2" borderId="13" xfId="0" applyNumberFormat="1" applyFont="1" applyFill="1" applyBorder="1" applyAlignment="1" applyProtection="1">
      <alignment/>
      <protection/>
    </xf>
    <xf numFmtId="2" fontId="2" fillId="2" borderId="7" xfId="0" applyNumberFormat="1" applyFont="1" applyFill="1" applyBorder="1" applyAlignment="1" applyProtection="1">
      <alignment/>
      <protection/>
    </xf>
    <xf numFmtId="37" fontId="0" fillId="3" borderId="5" xfId="0" applyFill="1" applyBorder="1" applyAlignment="1">
      <alignment/>
    </xf>
    <xf numFmtId="37" fontId="0" fillId="3" borderId="7" xfId="0" applyFill="1" applyBorder="1" applyAlignment="1">
      <alignment/>
    </xf>
    <xf numFmtId="37" fontId="12" fillId="3" borderId="0" xfId="0" applyFont="1" applyFill="1" applyBorder="1" applyAlignment="1">
      <alignment/>
    </xf>
    <xf numFmtId="37" fontId="0" fillId="3" borderId="3" xfId="0" applyFill="1" applyBorder="1" applyAlignment="1">
      <alignment/>
    </xf>
    <xf numFmtId="37" fontId="0" fillId="3" borderId="4" xfId="0" applyFill="1" applyBorder="1" applyAlignment="1">
      <alignment/>
    </xf>
    <xf numFmtId="37" fontId="0" fillId="3" borderId="8" xfId="0" applyFill="1" applyBorder="1" applyAlignment="1">
      <alignment/>
    </xf>
    <xf numFmtId="37" fontId="0" fillId="2" borderId="25" xfId="0" applyFont="1" applyFill="1" applyBorder="1" applyAlignment="1">
      <alignment/>
    </xf>
    <xf numFmtId="37" fontId="0" fillId="2" borderId="26" xfId="0" applyFont="1" applyFill="1" applyBorder="1" applyAlignment="1">
      <alignment/>
    </xf>
    <xf numFmtId="37" fontId="0" fillId="2" borderId="27" xfId="0" applyFill="1" applyBorder="1" applyAlignment="1">
      <alignment/>
    </xf>
    <xf numFmtId="37" fontId="23" fillId="2" borderId="2" xfId="0" applyFont="1" applyFill="1" applyBorder="1" applyAlignment="1">
      <alignment horizontal="centerContinuous"/>
    </xf>
    <xf numFmtId="37" fontId="0" fillId="2" borderId="9" xfId="0" applyFill="1" applyBorder="1" applyAlignment="1">
      <alignment horizontal="centerContinuous"/>
    </xf>
    <xf numFmtId="37" fontId="24" fillId="2" borderId="9" xfId="0" applyFont="1" applyFill="1" applyBorder="1" applyAlignment="1">
      <alignment horizontal="centerContinuous"/>
    </xf>
    <xf numFmtId="37" fontId="0" fillId="2" borderId="6" xfId="0" applyFill="1" applyBorder="1" applyAlignment="1">
      <alignment horizontal="centerContinuous"/>
    </xf>
    <xf numFmtId="37" fontId="0" fillId="2" borderId="25" xfId="0" applyFont="1" applyFill="1" applyBorder="1" applyAlignment="1">
      <alignment horizontal="centerContinuous"/>
    </xf>
    <xf numFmtId="37" fontId="0" fillId="2" borderId="25" xfId="0" applyFill="1" applyBorder="1" applyAlignment="1">
      <alignment horizontal="centerContinuous"/>
    </xf>
    <xf numFmtId="37" fontId="0" fillId="4" borderId="9" xfId="0" applyFill="1" applyBorder="1" applyAlignment="1">
      <alignment horizontal="centerContinuous"/>
    </xf>
    <xf numFmtId="37" fontId="4" fillId="4" borderId="9" xfId="0" applyFont="1" applyFill="1" applyBorder="1" applyAlignment="1">
      <alignment horizontal="centerContinuous"/>
    </xf>
    <xf numFmtId="37" fontId="0" fillId="4" borderId="6" xfId="0" applyFill="1" applyBorder="1" applyAlignment="1">
      <alignment horizontal="centerContinuous"/>
    </xf>
    <xf numFmtId="37" fontId="17" fillId="4" borderId="5" xfId="0" applyFont="1" applyFill="1" applyBorder="1" applyAlignment="1">
      <alignment horizontal="centerContinuous"/>
    </xf>
    <xf numFmtId="37" fontId="4" fillId="4" borderId="0" xfId="0" applyFont="1" applyFill="1" applyBorder="1" applyAlignment="1">
      <alignment horizontal="centerContinuous"/>
    </xf>
    <xf numFmtId="37" fontId="4" fillId="4" borderId="7" xfId="0" applyFont="1" applyFill="1" applyBorder="1" applyAlignment="1">
      <alignment horizontal="centerContinuous"/>
    </xf>
    <xf numFmtId="37" fontId="6" fillId="4" borderId="5" xfId="0" applyFont="1" applyFill="1" applyBorder="1" applyAlignment="1">
      <alignment horizontal="centerContinuous"/>
    </xf>
    <xf numFmtId="37" fontId="0" fillId="4" borderId="5" xfId="0" applyFill="1" applyBorder="1" applyAlignment="1">
      <alignment/>
    </xf>
    <xf numFmtId="37" fontId="0" fillId="4" borderId="0" xfId="0" applyFill="1" applyBorder="1" applyAlignment="1">
      <alignment/>
    </xf>
    <xf numFmtId="37" fontId="0" fillId="4" borderId="7" xfId="0" applyFill="1" applyBorder="1" applyAlignment="1">
      <alignment/>
    </xf>
    <xf numFmtId="37" fontId="0" fillId="4" borderId="0" xfId="0" applyFont="1" applyFill="1" applyBorder="1" applyAlignment="1">
      <alignment/>
    </xf>
    <xf numFmtId="37" fontId="5" fillId="4" borderId="4" xfId="0" applyFont="1" applyFill="1" applyBorder="1" applyAlignment="1">
      <alignment horizontal="centerContinuous"/>
    </xf>
    <xf numFmtId="37" fontId="5" fillId="4" borderId="8" xfId="0" applyFont="1" applyFill="1" applyBorder="1" applyAlignment="1">
      <alignment horizontal="centerContinuous"/>
    </xf>
    <xf numFmtId="2" fontId="11" fillId="2" borderId="28" xfId="0" applyNumberFormat="1" applyFont="1" applyFill="1" applyBorder="1" applyAlignment="1" applyProtection="1">
      <alignment/>
      <protection/>
    </xf>
    <xf numFmtId="37" fontId="0" fillId="4" borderId="0" xfId="0" applyFill="1" applyAlignment="1">
      <alignment/>
    </xf>
    <xf numFmtId="37" fontId="15" fillId="4" borderId="0" xfId="0" applyFont="1" applyFill="1" applyAlignment="1">
      <alignment horizontal="centerContinuous"/>
    </xf>
    <xf numFmtId="37" fontId="0" fillId="4" borderId="0" xfId="0" applyFill="1" applyAlignment="1">
      <alignment horizontal="centerContinuous"/>
    </xf>
    <xf numFmtId="14" fontId="0" fillId="4" borderId="0" xfId="0" applyNumberFormat="1" applyFill="1" applyAlignment="1">
      <alignment horizontal="centerContinuous"/>
    </xf>
    <xf numFmtId="37" fontId="16" fillId="4" borderId="0" xfId="0" applyFont="1" applyFill="1" applyAlignment="1">
      <alignment horizontal="centerContinuous"/>
    </xf>
    <xf numFmtId="37" fontId="18" fillId="4" borderId="0" xfId="0" applyFont="1" applyFill="1" applyAlignment="1">
      <alignment/>
    </xf>
    <xf numFmtId="14" fontId="1" fillId="4" borderId="0" xfId="0" applyNumberFormat="1" applyFont="1" applyFill="1" applyAlignment="1">
      <alignment/>
    </xf>
    <xf numFmtId="37" fontId="15" fillId="4" borderId="0" xfId="0" applyFont="1" applyFill="1" applyAlignment="1">
      <alignment/>
    </xf>
    <xf numFmtId="37" fontId="0" fillId="4" borderId="0" xfId="0" applyFill="1" applyBorder="1" applyAlignment="1">
      <alignment horizontal="centerContinuous"/>
    </xf>
    <xf numFmtId="37" fontId="15" fillId="4" borderId="9" xfId="0" applyFont="1" applyFill="1" applyBorder="1" applyAlignment="1">
      <alignment horizontal="centerContinuous"/>
    </xf>
    <xf numFmtId="37" fontId="15" fillId="4" borderId="5" xfId="0" applyFont="1" applyFill="1" applyBorder="1" applyAlignment="1">
      <alignment horizontal="centerContinuous"/>
    </xf>
    <xf numFmtId="37" fontId="16" fillId="4" borderId="0" xfId="0" applyFont="1" applyFill="1" applyBorder="1" applyAlignment="1">
      <alignment horizontal="centerContinuous"/>
    </xf>
    <xf numFmtId="37" fontId="0" fillId="4" borderId="7" xfId="0" applyFill="1" applyBorder="1" applyAlignment="1">
      <alignment horizontal="centerContinuous"/>
    </xf>
    <xf numFmtId="37" fontId="16" fillId="4" borderId="5" xfId="0" applyFont="1" applyFill="1" applyBorder="1" applyAlignment="1">
      <alignment horizontal="centerContinuous"/>
    </xf>
    <xf numFmtId="37" fontId="0" fillId="4" borderId="5" xfId="0" applyFont="1" applyFill="1" applyBorder="1" applyAlignment="1">
      <alignment/>
    </xf>
    <xf numFmtId="37" fontId="0" fillId="4" borderId="4" xfId="0" applyFill="1" applyBorder="1" applyAlignment="1">
      <alignment horizontal="centerContinuous"/>
    </xf>
    <xf numFmtId="37" fontId="0" fillId="4" borderId="8" xfId="0" applyFill="1" applyBorder="1" applyAlignment="1">
      <alignment horizontal="centerContinuous"/>
    </xf>
    <xf numFmtId="37" fontId="26" fillId="3" borderId="0" xfId="0" applyFont="1" applyFill="1" applyAlignment="1">
      <alignment/>
    </xf>
    <xf numFmtId="37" fontId="0" fillId="2" borderId="0" xfId="0" applyFill="1" applyBorder="1" applyAlignment="1">
      <alignment horizontal="centerContinuous"/>
    </xf>
    <xf numFmtId="37" fontId="11" fillId="2" borderId="18" xfId="0" applyFont="1" applyFill="1" applyBorder="1" applyAlignment="1" applyProtection="1">
      <alignment/>
      <protection/>
    </xf>
    <xf numFmtId="37" fontId="0" fillId="2" borderId="29" xfId="0" applyFill="1" applyBorder="1" applyAlignment="1">
      <alignment horizontal="right"/>
    </xf>
    <xf numFmtId="37" fontId="0" fillId="3" borderId="0" xfId="0" applyFont="1" applyFill="1" applyBorder="1" applyAlignment="1">
      <alignment horizontal="left"/>
    </xf>
    <xf numFmtId="37" fontId="1" fillId="2" borderId="5" xfId="0" applyFont="1" applyFill="1" applyBorder="1" applyAlignment="1">
      <alignment horizontal="left"/>
    </xf>
    <xf numFmtId="37" fontId="10" fillId="2" borderId="5" xfId="0" applyFont="1" applyFill="1" applyBorder="1" applyAlignment="1">
      <alignment/>
    </xf>
    <xf numFmtId="3" fontId="0" fillId="2" borderId="5" xfId="0" applyNumberFormat="1" applyFont="1" applyFill="1" applyBorder="1" applyAlignment="1" quotePrefix="1">
      <alignment horizontal="left"/>
    </xf>
    <xf numFmtId="15" fontId="0" fillId="2" borderId="7" xfId="0" applyNumberFormat="1" applyFont="1" applyFill="1" applyBorder="1" applyAlignment="1" applyProtection="1">
      <alignment horizontal="right"/>
      <protection/>
    </xf>
    <xf numFmtId="10" fontId="0" fillId="2" borderId="5" xfId="19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7" fontId="11" fillId="2" borderId="5" xfId="0" applyFont="1" applyFill="1" applyBorder="1" applyAlignment="1">
      <alignment horizontal="center"/>
    </xf>
    <xf numFmtId="37" fontId="11" fillId="2" borderId="5" xfId="0" applyFont="1" applyFill="1" applyBorder="1" applyAlignment="1">
      <alignment/>
    </xf>
    <xf numFmtId="37" fontId="12" fillId="2" borderId="5" xfId="0" applyFont="1" applyFill="1" applyBorder="1" applyAlignment="1">
      <alignment horizontal="left"/>
    </xf>
    <xf numFmtId="37" fontId="0" fillId="2" borderId="30" xfId="0" applyFill="1" applyBorder="1" applyAlignment="1">
      <alignment horizontal="left"/>
    </xf>
    <xf numFmtId="37" fontId="0" fillId="2" borderId="7" xfId="0" applyFill="1" applyBorder="1" applyAlignment="1">
      <alignment horizontal="centerContinuous"/>
    </xf>
    <xf numFmtId="37" fontId="0" fillId="2" borderId="31" xfId="0" applyFill="1" applyBorder="1" applyAlignment="1">
      <alignment horizontal="left"/>
    </xf>
    <xf numFmtId="37" fontId="0" fillId="2" borderId="5" xfId="0" applyFill="1" applyBorder="1" applyAlignment="1" applyProtection="1">
      <alignment/>
      <protection/>
    </xf>
    <xf numFmtId="37" fontId="12" fillId="2" borderId="7" xfId="0" applyFont="1" applyFill="1" applyBorder="1" applyAlignment="1">
      <alignment horizontal="right"/>
    </xf>
    <xf numFmtId="37" fontId="11" fillId="2" borderId="1" xfId="0" applyFont="1" applyFill="1" applyBorder="1" applyAlignment="1">
      <alignment horizontal="center"/>
    </xf>
    <xf numFmtId="37" fontId="11" fillId="2" borderId="3" xfId="0" applyFont="1" applyFill="1" applyBorder="1" applyAlignment="1">
      <alignment horizontal="center"/>
    </xf>
    <xf numFmtId="37" fontId="11" fillId="2" borderId="4" xfId="0" applyFont="1" applyFill="1" applyBorder="1" applyAlignment="1">
      <alignment/>
    </xf>
    <xf numFmtId="37" fontId="22" fillId="2" borderId="4" xfId="0" applyNumberFormat="1" applyFont="1" applyFill="1" applyBorder="1" applyAlignment="1">
      <alignment/>
    </xf>
    <xf numFmtId="37" fontId="22" fillId="2" borderId="8" xfId="0" applyNumberFormat="1" applyFont="1" applyFill="1" applyBorder="1" applyAlignment="1">
      <alignment/>
    </xf>
    <xf numFmtId="37" fontId="12" fillId="2" borderId="0" xfId="0" applyFont="1" applyFill="1" applyBorder="1" applyAlignment="1">
      <alignment horizontal="center"/>
    </xf>
    <xf numFmtId="37" fontId="27" fillId="4" borderId="3" xfId="0" applyFont="1" applyFill="1" applyBorder="1" applyAlignment="1">
      <alignment horizontal="centerContinuous"/>
    </xf>
    <xf numFmtId="37" fontId="28" fillId="4" borderId="2" xfId="0" applyFont="1" applyFill="1" applyBorder="1" applyAlignment="1">
      <alignment horizontal="centerContinuous"/>
    </xf>
    <xf numFmtId="37" fontId="29" fillId="4" borderId="5" xfId="0" applyFont="1" applyFill="1" applyBorder="1" applyAlignment="1">
      <alignment horizontal="centerContinuous"/>
    </xf>
    <xf numFmtId="37" fontId="1" fillId="4" borderId="0" xfId="0" applyFont="1" applyFill="1" applyBorder="1" applyAlignment="1">
      <alignment/>
    </xf>
    <xf numFmtId="37" fontId="30" fillId="4" borderId="5" xfId="0" applyFont="1" applyFill="1" applyBorder="1" applyAlignment="1">
      <alignment horizontal="centerContinuous"/>
    </xf>
    <xf numFmtId="37" fontId="0" fillId="0" borderId="8" xfId="0" applyFill="1" applyBorder="1" applyAlignment="1">
      <alignment/>
    </xf>
    <xf numFmtId="14" fontId="0" fillId="5" borderId="32" xfId="0" applyNumberFormat="1" applyFill="1" applyBorder="1" applyAlignment="1" applyProtection="1">
      <alignment/>
      <protection locked="0"/>
    </xf>
    <xf numFmtId="1" fontId="0" fillId="5" borderId="32" xfId="0" applyNumberFormat="1" applyFill="1" applyBorder="1" applyAlignment="1" applyProtection="1">
      <alignment/>
      <protection locked="0"/>
    </xf>
    <xf numFmtId="10" fontId="0" fillId="5" borderId="32" xfId="19" applyNumberFormat="1" applyFill="1" applyBorder="1" applyAlignment="1" applyProtection="1">
      <alignment/>
      <protection locked="0"/>
    </xf>
    <xf numFmtId="10" fontId="0" fillId="5" borderId="32" xfId="19" applyNumberFormat="1" applyFont="1" applyFill="1" applyBorder="1" applyAlignment="1" applyProtection="1">
      <alignment/>
      <protection locked="0"/>
    </xf>
    <xf numFmtId="37" fontId="0" fillId="5" borderId="32" xfId="15" applyNumberFormat="1" applyFont="1" applyFill="1" applyBorder="1" applyAlignment="1" applyProtection="1">
      <alignment/>
      <protection locked="0"/>
    </xf>
    <xf numFmtId="10" fontId="0" fillId="5" borderId="32" xfId="19" applyNumberFormat="1" applyFont="1" applyFill="1" applyBorder="1" applyAlignment="1" applyProtection="1">
      <alignment horizontal="right"/>
      <protection locked="0"/>
    </xf>
    <xf numFmtId="15" fontId="0" fillId="5" borderId="33" xfId="0" applyNumberFormat="1" applyFill="1" applyBorder="1" applyAlignment="1" applyProtection="1">
      <alignment horizontal="center"/>
      <protection locked="0"/>
    </xf>
    <xf numFmtId="5" fontId="0" fillId="5" borderId="32" xfId="15" applyNumberFormat="1" applyFill="1" applyBorder="1" applyAlignment="1" applyProtection="1">
      <alignment/>
      <protection locked="0"/>
    </xf>
    <xf numFmtId="37" fontId="0" fillId="5" borderId="32" xfId="15" applyNumberFormat="1" applyFill="1" applyBorder="1" applyAlignment="1" applyProtection="1">
      <alignment/>
      <protection locked="0"/>
    </xf>
    <xf numFmtId="37" fontId="0" fillId="5" borderId="33" xfId="0" applyFill="1" applyBorder="1" applyAlignment="1" applyProtection="1">
      <alignment/>
      <protection locked="0"/>
    </xf>
    <xf numFmtId="37" fontId="1" fillId="0" borderId="33" xfId="0" applyFont="1" applyFill="1" applyBorder="1" applyAlignment="1" applyProtection="1">
      <alignment/>
      <protection/>
    </xf>
    <xf numFmtId="37" fontId="0" fillId="0" borderId="33" xfId="0" applyFill="1" applyBorder="1" applyAlignment="1" applyProtection="1">
      <alignment/>
      <protection/>
    </xf>
    <xf numFmtId="37" fontId="0" fillId="0" borderId="33" xfId="0" applyFill="1" applyBorder="1" applyAlignment="1" applyProtection="1" quotePrefix="1">
      <alignment horizontal="left"/>
      <protection/>
    </xf>
    <xf numFmtId="37" fontId="0" fillId="5" borderId="32" xfId="0" applyNumberFormat="1" applyFill="1" applyBorder="1" applyAlignment="1" applyProtection="1">
      <alignment/>
      <protection locked="0"/>
    </xf>
    <xf numFmtId="37" fontId="0" fillId="5" borderId="32" xfId="19" applyNumberFormat="1" applyFill="1" applyBorder="1" applyAlignment="1" applyProtection="1">
      <alignment/>
      <protection locked="0"/>
    </xf>
    <xf numFmtId="10" fontId="0" fillId="5" borderId="32" xfId="19" applyNumberFormat="1" applyFill="1" applyBorder="1" applyAlignment="1" applyProtection="1">
      <alignment horizontal="right"/>
      <protection locked="0"/>
    </xf>
    <xf numFmtId="10" fontId="0" fillId="5" borderId="33" xfId="19" applyNumberFormat="1" applyFill="1" applyBorder="1" applyAlignment="1" applyProtection="1">
      <alignment/>
      <protection locked="0"/>
    </xf>
    <xf numFmtId="37" fontId="0" fillId="5" borderId="33" xfId="0" applyFill="1" applyBorder="1" applyAlignment="1" applyProtection="1">
      <alignment/>
      <protection locked="0"/>
    </xf>
    <xf numFmtId="37" fontId="0" fillId="5" borderId="32" xfId="0" applyFill="1" applyBorder="1" applyAlignment="1" applyProtection="1">
      <alignment/>
      <protection locked="0"/>
    </xf>
    <xf numFmtId="37" fontId="0" fillId="5" borderId="32" xfId="0" applyFill="1" applyBorder="1" applyAlignment="1" applyProtection="1">
      <alignment horizontal="right"/>
      <protection locked="0"/>
    </xf>
    <xf numFmtId="3" fontId="0" fillId="5" borderId="34" xfId="0" applyNumberFormat="1" applyFill="1" applyBorder="1" applyAlignment="1" applyProtection="1">
      <alignment/>
      <protection locked="0"/>
    </xf>
    <xf numFmtId="3" fontId="0" fillId="5" borderId="34" xfId="0" applyNumberFormat="1" applyFill="1" applyBorder="1" applyAlignment="1" applyProtection="1">
      <alignment horizontal="right"/>
      <protection locked="0"/>
    </xf>
    <xf numFmtId="37" fontId="9" fillId="2" borderId="7" xfId="0" applyFont="1" applyFill="1" applyBorder="1" applyAlignment="1">
      <alignment/>
    </xf>
    <xf numFmtId="10" fontId="0" fillId="5" borderId="32" xfId="19" applyNumberFormat="1" applyFill="1" applyBorder="1" applyAlignment="1" applyProtection="1">
      <alignment/>
      <protection locked="0"/>
    </xf>
    <xf numFmtId="173" fontId="0" fillId="5" borderId="32" xfId="17" applyNumberFormat="1" applyFill="1" applyBorder="1" applyAlignment="1" applyProtection="1">
      <alignment/>
      <protection locked="0"/>
    </xf>
    <xf numFmtId="44" fontId="0" fillId="5" borderId="32" xfId="17" applyFill="1" applyBorder="1" applyAlignment="1" applyProtection="1">
      <alignment/>
      <protection locked="0"/>
    </xf>
    <xf numFmtId="10" fontId="0" fillId="5" borderId="32" xfId="19" applyNumberFormat="1" applyFont="1" applyFill="1" applyBorder="1" applyAlignment="1" applyProtection="1">
      <alignment/>
      <protection locked="0"/>
    </xf>
    <xf numFmtId="10" fontId="0" fillId="5" borderId="32" xfId="19" applyNumberFormat="1" applyFont="1" applyFill="1" applyBorder="1" applyAlignment="1" applyProtection="1">
      <alignment/>
      <protection locked="0"/>
    </xf>
    <xf numFmtId="37" fontId="0" fillId="5" borderId="32" xfId="0" applyFont="1" applyFill="1" applyBorder="1" applyAlignment="1" applyProtection="1">
      <alignment/>
      <protection locked="0"/>
    </xf>
    <xf numFmtId="3" fontId="0" fillId="5" borderId="32" xfId="0" applyNumberFormat="1" applyFont="1" applyFill="1" applyBorder="1" applyAlignment="1" applyProtection="1">
      <alignment/>
      <protection locked="0"/>
    </xf>
    <xf numFmtId="3" fontId="0" fillId="5" borderId="32" xfId="0" applyNumberFormat="1" applyFont="1" applyFill="1" applyBorder="1" applyAlignment="1" applyProtection="1">
      <alignment horizontal="right"/>
      <protection locked="0"/>
    </xf>
    <xf numFmtId="15" fontId="0" fillId="5" borderId="32" xfId="0" applyNumberFormat="1" applyFont="1" applyFill="1" applyBorder="1" applyAlignment="1" applyProtection="1">
      <alignment/>
      <protection locked="0"/>
    </xf>
    <xf numFmtId="15" fontId="0" fillId="5" borderId="32" xfId="0" applyNumberFormat="1" applyFont="1" applyFill="1" applyBorder="1" applyAlignment="1" applyProtection="1">
      <alignment horizontal="right"/>
      <protection locked="0"/>
    </xf>
    <xf numFmtId="37" fontId="0" fillId="2" borderId="33" xfId="0" applyFill="1" applyBorder="1" applyAlignment="1">
      <alignment/>
    </xf>
    <xf numFmtId="3" fontId="0" fillId="5" borderId="33" xfId="0" applyNumberFormat="1" applyFont="1" applyFill="1" applyBorder="1" applyAlignment="1" applyProtection="1">
      <alignment/>
      <protection locked="0"/>
    </xf>
    <xf numFmtId="37" fontId="0" fillId="5" borderId="32" xfId="0" applyFont="1" applyFill="1" applyBorder="1" applyAlignment="1" applyProtection="1">
      <alignment horizontal="right"/>
      <protection locked="0"/>
    </xf>
    <xf numFmtId="37" fontId="22" fillId="0" borderId="19" xfId="0" applyNumberFormat="1" applyFont="1" applyFill="1" applyBorder="1" applyAlignment="1" applyProtection="1">
      <alignment/>
      <protection/>
    </xf>
    <xf numFmtId="37" fontId="22" fillId="2" borderId="12" xfId="0" applyNumberFormat="1" applyFont="1" applyFill="1" applyBorder="1" applyAlignment="1" applyProtection="1">
      <alignment/>
      <protection/>
    </xf>
    <xf numFmtId="37" fontId="0" fillId="2" borderId="0" xfId="0" applyFill="1" applyBorder="1" applyAlignment="1" quotePrefix="1">
      <alignment horizontal="right"/>
    </xf>
    <xf numFmtId="2" fontId="0" fillId="5" borderId="34" xfId="0" applyNumberFormat="1" applyFill="1" applyBorder="1" applyAlignment="1" applyProtection="1">
      <alignment/>
      <protection locked="0"/>
    </xf>
    <xf numFmtId="2" fontId="0" fillId="5" borderId="35" xfId="0" applyNumberFormat="1" applyFill="1" applyBorder="1" applyAlignment="1" applyProtection="1">
      <alignment/>
      <protection locked="0"/>
    </xf>
    <xf numFmtId="2" fontId="0" fillId="5" borderId="36" xfId="0" applyNumberFormat="1" applyFill="1" applyBorder="1" applyAlignment="1" applyProtection="1">
      <alignment/>
      <protection locked="0"/>
    </xf>
    <xf numFmtId="37" fontId="11" fillId="2" borderId="0" xfId="0" applyFont="1" applyFill="1" applyBorder="1" applyAlignment="1" quotePrefix="1">
      <alignment horizontal="right"/>
    </xf>
    <xf numFmtId="37" fontId="1" fillId="2" borderId="9" xfId="0" applyFont="1" applyFill="1" applyBorder="1" applyAlignment="1" applyProtection="1">
      <alignment/>
      <protection/>
    </xf>
    <xf numFmtId="37" fontId="0" fillId="2" borderId="9" xfId="0" applyFill="1" applyBorder="1" applyAlignment="1" applyProtection="1">
      <alignment/>
      <protection/>
    </xf>
    <xf numFmtId="37" fontId="0" fillId="2" borderId="6" xfId="0" applyFill="1" applyBorder="1" applyAlignment="1" applyProtection="1">
      <alignment/>
      <protection/>
    </xf>
    <xf numFmtId="37" fontId="0" fillId="2" borderId="7" xfId="0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164" fontId="0" fillId="2" borderId="7" xfId="0" applyNumberFormat="1" applyFill="1" applyBorder="1" applyAlignment="1" applyProtection="1">
      <alignment/>
      <protection/>
    </xf>
    <xf numFmtId="37" fontId="0" fillId="2" borderId="7" xfId="0" applyFill="1" applyBorder="1" applyAlignment="1" applyProtection="1">
      <alignment horizontal="right"/>
      <protection/>
    </xf>
    <xf numFmtId="3" fontId="0" fillId="2" borderId="7" xfId="0" applyNumberFormat="1" applyFill="1" applyBorder="1" applyAlignment="1" applyProtection="1">
      <alignment/>
      <protection/>
    </xf>
    <xf numFmtId="37" fontId="0" fillId="2" borderId="4" xfId="0" applyFill="1" applyBorder="1" applyAlignment="1" applyProtection="1">
      <alignment/>
      <protection/>
    </xf>
    <xf numFmtId="37" fontId="0" fillId="2" borderId="8" xfId="0" applyFill="1" applyBorder="1" applyAlignment="1" applyProtection="1">
      <alignment/>
      <protection/>
    </xf>
    <xf numFmtId="37" fontId="0" fillId="2" borderId="0" xfId="0" applyNumberFormat="1" applyFill="1" applyBorder="1" applyAlignment="1" applyProtection="1">
      <alignment/>
      <protection/>
    </xf>
    <xf numFmtId="10" fontId="0" fillId="2" borderId="0" xfId="19" applyNumberFormat="1" applyFill="1" applyBorder="1" applyAlignment="1" applyProtection="1">
      <alignment/>
      <protection/>
    </xf>
    <xf numFmtId="10" fontId="0" fillId="2" borderId="18" xfId="19" applyNumberFormat="1" applyFill="1" applyBorder="1" applyAlignment="1" applyProtection="1">
      <alignment/>
      <protection/>
    </xf>
    <xf numFmtId="37" fontId="2" fillId="2" borderId="29" xfId="0" applyFont="1" applyFill="1" applyBorder="1" applyAlignment="1" applyProtection="1">
      <alignment/>
      <protection/>
    </xf>
    <xf numFmtId="37" fontId="0" fillId="5" borderId="32" xfId="0" applyFont="1" applyFill="1" applyBorder="1" applyAlignment="1" applyProtection="1">
      <alignment horizontal="right"/>
      <protection locked="0"/>
    </xf>
    <xf numFmtId="37" fontId="0" fillId="3" borderId="0" xfId="0" applyFont="1" applyFill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7" fontId="0" fillId="5" borderId="37" xfId="0" applyFill="1" applyBorder="1" applyAlignment="1" applyProtection="1">
      <alignment horizontal="center"/>
      <protection locked="0"/>
    </xf>
    <xf numFmtId="37" fontId="0" fillId="2" borderId="7" xfId="0" applyFill="1" applyBorder="1" applyAlignment="1" quotePrefix="1">
      <alignment horizontal="right"/>
    </xf>
    <xf numFmtId="10" fontId="0" fillId="2" borderId="0" xfId="19" applyNumberFormat="1" applyFill="1" applyBorder="1" applyAlignment="1" applyProtection="1">
      <alignment/>
      <protection/>
    </xf>
    <xf numFmtId="37" fontId="0" fillId="2" borderId="0" xfId="15" applyNumberFormat="1" applyFill="1" applyBorder="1" applyAlignment="1" applyProtection="1">
      <alignment/>
      <protection/>
    </xf>
    <xf numFmtId="37" fontId="0" fillId="2" borderId="9" xfId="0" applyFill="1" applyBorder="1" applyAlignment="1" applyProtection="1">
      <alignment horizontal="right"/>
      <protection/>
    </xf>
    <xf numFmtId="37" fontId="0" fillId="2" borderId="38" xfId="0" applyFill="1" applyBorder="1" applyAlignment="1" applyProtection="1">
      <alignment horizontal="right"/>
      <protection/>
    </xf>
    <xf numFmtId="37" fontId="0" fillId="2" borderId="39" xfId="0" applyFill="1" applyBorder="1" applyAlignment="1" applyProtection="1">
      <alignment horizontal="centerContinuous"/>
      <protection/>
    </xf>
    <xf numFmtId="37" fontId="0" fillId="2" borderId="40" xfId="0" applyFill="1" applyBorder="1" applyAlignment="1" applyProtection="1">
      <alignment horizontal="centerContinuous"/>
      <protection/>
    </xf>
    <xf numFmtId="37" fontId="0" fillId="2" borderId="41" xfId="0" applyFill="1" applyBorder="1" applyAlignment="1" applyProtection="1">
      <alignment horizontal="centerContinuous"/>
      <protection/>
    </xf>
    <xf numFmtId="37" fontId="0" fillId="2" borderId="38" xfId="0" applyFill="1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centerContinuous"/>
      <protection/>
    </xf>
    <xf numFmtId="37" fontId="0" fillId="2" borderId="18" xfId="0" applyFill="1" applyBorder="1" applyAlignment="1" applyProtection="1">
      <alignment horizontal="right"/>
      <protection/>
    </xf>
    <xf numFmtId="37" fontId="0" fillId="2" borderId="19" xfId="0" applyFill="1" applyBorder="1" applyAlignment="1" applyProtection="1">
      <alignment horizontal="right"/>
      <protection/>
    </xf>
    <xf numFmtId="37" fontId="0" fillId="2" borderId="15" xfId="0" applyFill="1" applyBorder="1" applyAlignment="1" applyProtection="1">
      <alignment horizontal="right"/>
      <protection/>
    </xf>
    <xf numFmtId="3" fontId="0" fillId="0" borderId="16" xfId="0" applyNumberFormat="1" applyFill="1" applyBorder="1" applyAlignment="1" applyProtection="1">
      <alignment horizontal="right"/>
      <protection/>
    </xf>
    <xf numFmtId="2" fontId="0" fillId="0" borderId="16" xfId="0" applyNumberFormat="1" applyFill="1" applyBorder="1" applyAlignment="1" applyProtection="1">
      <alignment horizontal="right"/>
      <protection/>
    </xf>
    <xf numFmtId="3" fontId="0" fillId="2" borderId="19" xfId="0" applyNumberFormat="1" applyFill="1" applyBorder="1" applyAlignment="1" applyProtection="1">
      <alignment/>
      <protection/>
    </xf>
    <xf numFmtId="37" fontId="0" fillId="2" borderId="16" xfId="0" applyFill="1" applyBorder="1" applyAlignment="1" applyProtection="1">
      <alignment/>
      <protection/>
    </xf>
    <xf numFmtId="3" fontId="0" fillId="2" borderId="16" xfId="0" applyNumberFormat="1" applyFill="1" applyBorder="1" applyAlignment="1" applyProtection="1">
      <alignment/>
      <protection/>
    </xf>
    <xf numFmtId="2" fontId="0" fillId="2" borderId="16" xfId="0" applyNumberFormat="1" applyFill="1" applyBorder="1" applyAlignment="1" applyProtection="1">
      <alignment/>
      <protection/>
    </xf>
    <xf numFmtId="10" fontId="0" fillId="2" borderId="4" xfId="19" applyNumberFormat="1" applyFill="1" applyBorder="1" applyAlignment="1" applyProtection="1">
      <alignment/>
      <protection/>
    </xf>
    <xf numFmtId="37" fontId="0" fillId="2" borderId="4" xfId="0" applyFont="1" applyFill="1" applyBorder="1" applyAlignment="1" applyProtection="1">
      <alignment/>
      <protection/>
    </xf>
    <xf numFmtId="37" fontId="0" fillId="3" borderId="0" xfId="0" applyFill="1" applyAlignment="1" applyProtection="1">
      <alignment horizontal="center"/>
      <protection/>
    </xf>
    <xf numFmtId="37" fontId="9" fillId="2" borderId="14" xfId="0" applyFont="1" applyFill="1" applyBorder="1" applyAlignment="1" applyProtection="1">
      <alignment/>
      <protection/>
    </xf>
    <xf numFmtId="37" fontId="9" fillId="2" borderId="10" xfId="0" applyFont="1" applyFill="1" applyBorder="1" applyAlignment="1" applyProtection="1">
      <alignment/>
      <protection/>
    </xf>
    <xf numFmtId="37" fontId="1" fillId="2" borderId="11" xfId="0" applyFont="1" applyFill="1" applyBorder="1" applyAlignment="1" applyProtection="1">
      <alignment/>
      <protection/>
    </xf>
    <xf numFmtId="37" fontId="0" fillId="2" borderId="14" xfId="0" applyFill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12" fillId="2" borderId="5" xfId="0" applyFont="1" applyFill="1" applyBorder="1" applyAlignment="1" applyProtection="1">
      <alignment/>
      <protection/>
    </xf>
    <xf numFmtId="10" fontId="0" fillId="2" borderId="7" xfId="19" applyNumberFormat="1" applyFill="1" applyBorder="1" applyAlignment="1" applyProtection="1">
      <alignment/>
      <protection/>
    </xf>
    <xf numFmtId="37" fontId="2" fillId="2" borderId="5" xfId="0" applyFont="1" applyFill="1" applyBorder="1" applyAlignment="1" applyProtection="1">
      <alignment/>
      <protection/>
    </xf>
    <xf numFmtId="10" fontId="0" fillId="2" borderId="8" xfId="19" applyNumberFormat="1" applyFill="1" applyBorder="1" applyAlignment="1" applyProtection="1">
      <alignment/>
      <protection/>
    </xf>
    <xf numFmtId="37" fontId="0" fillId="2" borderId="3" xfId="0" applyFill="1" applyBorder="1" applyAlignment="1" applyProtection="1">
      <alignment/>
      <protection/>
    </xf>
    <xf numFmtId="37" fontId="2" fillId="2" borderId="4" xfId="0" applyFont="1" applyFill="1" applyBorder="1" applyAlignment="1" applyProtection="1">
      <alignment/>
      <protection/>
    </xf>
    <xf numFmtId="37" fontId="0" fillId="2" borderId="10" xfId="0" applyFill="1" applyBorder="1" applyAlignment="1" applyProtection="1">
      <alignment/>
      <protection/>
    </xf>
    <xf numFmtId="37" fontId="12" fillId="2" borderId="5" xfId="0" applyFont="1" applyFill="1" applyBorder="1" applyAlignment="1" applyProtection="1">
      <alignment horizontal="left"/>
      <protection/>
    </xf>
    <xf numFmtId="37" fontId="16" fillId="4" borderId="0" xfId="0" applyFont="1" applyFill="1" applyAlignment="1" applyProtection="1">
      <alignment horizontal="centerContinuous"/>
      <protection/>
    </xf>
    <xf numFmtId="37" fontId="0" fillId="4" borderId="0" xfId="0" applyFill="1" applyAlignment="1" applyProtection="1">
      <alignment horizontal="centerContinuous"/>
      <protection/>
    </xf>
    <xf numFmtId="37" fontId="18" fillId="4" borderId="0" xfId="0" applyFont="1" applyFill="1" applyAlignment="1" applyProtection="1">
      <alignment/>
      <protection/>
    </xf>
    <xf numFmtId="37" fontId="0" fillId="4" borderId="0" xfId="0" applyFill="1" applyAlignment="1" applyProtection="1">
      <alignment/>
      <protection/>
    </xf>
    <xf numFmtId="37" fontId="0" fillId="3" borderId="4" xfId="0" applyFill="1" applyBorder="1" applyAlignment="1" applyProtection="1">
      <alignment/>
      <protection/>
    </xf>
    <xf numFmtId="37" fontId="1" fillId="2" borderId="3" xfId="0" applyFont="1" applyFill="1" applyBorder="1" applyAlignment="1" applyProtection="1">
      <alignment horizontal="left"/>
      <protection/>
    </xf>
    <xf numFmtId="37" fontId="1" fillId="2" borderId="9" xfId="0" applyFont="1" applyFill="1" applyBorder="1" applyAlignment="1" applyProtection="1">
      <alignment horizontal="left"/>
      <protection/>
    </xf>
    <xf numFmtId="37" fontId="0" fillId="2" borderId="5" xfId="0" applyFill="1" applyBorder="1" applyAlignment="1" applyProtection="1">
      <alignment horizontal="right"/>
      <protection/>
    </xf>
    <xf numFmtId="37" fontId="0" fillId="2" borderId="42" xfId="0" applyFill="1" applyBorder="1" applyAlignment="1" applyProtection="1">
      <alignment horizontal="right"/>
      <protection/>
    </xf>
    <xf numFmtId="37" fontId="0" fillId="2" borderId="1" xfId="0" applyFill="1" applyBorder="1" applyAlignment="1" applyProtection="1">
      <alignment horizontal="right"/>
      <protection/>
    </xf>
    <xf numFmtId="37" fontId="0" fillId="2" borderId="16" xfId="0" applyFill="1" applyBorder="1" applyAlignment="1" applyProtection="1">
      <alignment horizontal="right"/>
      <protection/>
    </xf>
    <xf numFmtId="37" fontId="0" fillId="2" borderId="18" xfId="0" applyFill="1" applyBorder="1" applyAlignment="1" applyProtection="1">
      <alignment horizontal="center"/>
      <protection/>
    </xf>
    <xf numFmtId="3" fontId="0" fillId="0" borderId="16" xfId="0" applyNumberFormat="1" applyFill="1" applyBorder="1" applyAlignment="1" applyProtection="1">
      <alignment/>
      <protection/>
    </xf>
    <xf numFmtId="37" fontId="0" fillId="2" borderId="11" xfId="0" applyFill="1" applyBorder="1" applyAlignment="1" applyProtection="1">
      <alignment/>
      <protection/>
    </xf>
    <xf numFmtId="37" fontId="1" fillId="2" borderId="14" xfId="0" applyFont="1" applyFill="1" applyBorder="1" applyAlignment="1" applyProtection="1">
      <alignment/>
      <protection/>
    </xf>
    <xf numFmtId="37" fontId="0" fillId="2" borderId="0" xfId="0" applyFont="1" applyFill="1" applyBorder="1" applyAlignment="1" applyProtection="1">
      <alignment/>
      <protection/>
    </xf>
    <xf numFmtId="37" fontId="12" fillId="2" borderId="0" xfId="0" applyFont="1" applyFill="1" applyBorder="1" applyAlignment="1" applyProtection="1">
      <alignment horizontal="left"/>
      <protection/>
    </xf>
    <xf numFmtId="37" fontId="2" fillId="2" borderId="0" xfId="0" applyFont="1" applyFill="1" applyBorder="1" applyAlignment="1" applyProtection="1">
      <alignment/>
      <protection/>
    </xf>
    <xf numFmtId="37" fontId="1" fillId="2" borderId="14" xfId="0" applyFont="1" applyFill="1" applyBorder="1" applyAlignment="1" applyProtection="1">
      <alignment/>
      <protection/>
    </xf>
    <xf numFmtId="37" fontId="15" fillId="4" borderId="0" xfId="0" applyFont="1" applyFill="1" applyAlignment="1" applyProtection="1">
      <alignment horizontal="centerContinuous"/>
      <protection/>
    </xf>
    <xf numFmtId="14" fontId="0" fillId="4" borderId="0" xfId="0" applyNumberFormat="1" applyFill="1" applyAlignment="1" applyProtection="1">
      <alignment horizontal="centerContinuous"/>
      <protection/>
    </xf>
    <xf numFmtId="14" fontId="1" fillId="4" borderId="0" xfId="0" applyNumberFormat="1" applyFont="1" applyFill="1" applyAlignment="1" applyProtection="1">
      <alignment/>
      <protection/>
    </xf>
    <xf numFmtId="37" fontId="0" fillId="2" borderId="14" xfId="0" applyFill="1" applyBorder="1" applyAlignment="1" applyProtection="1">
      <alignment horizontal="center"/>
      <protection/>
    </xf>
    <xf numFmtId="37" fontId="0" fillId="2" borderId="43" xfId="0" applyFill="1" applyBorder="1" applyAlignment="1" applyProtection="1">
      <alignment horizontal="center"/>
      <protection/>
    </xf>
    <xf numFmtId="37" fontId="1" fillId="2" borderId="11" xfId="0" applyFont="1" applyFill="1" applyBorder="1" applyAlignment="1" applyProtection="1">
      <alignment horizontal="left"/>
      <protection/>
    </xf>
    <xf numFmtId="37" fontId="0" fillId="2" borderId="10" xfId="0" applyFill="1" applyBorder="1" applyAlignment="1" applyProtection="1">
      <alignment horizontal="center"/>
      <protection/>
    </xf>
    <xf numFmtId="37" fontId="0" fillId="2" borderId="2" xfId="0" applyFill="1" applyBorder="1" applyAlignment="1" applyProtection="1">
      <alignment/>
      <protection/>
    </xf>
    <xf numFmtId="37" fontId="11" fillId="2" borderId="0" xfId="0" applyFont="1" applyFill="1" applyBorder="1" applyAlignment="1" applyProtection="1">
      <alignment horizontal="center"/>
      <protection/>
    </xf>
    <xf numFmtId="37" fontId="0" fillId="2" borderId="44" xfId="0" applyFill="1" applyBorder="1" applyAlignment="1" applyProtection="1">
      <alignment horizontal="center"/>
      <protection/>
    </xf>
    <xf numFmtId="37" fontId="0" fillId="2" borderId="2" xfId="0" applyFill="1" applyBorder="1" applyAlignment="1" applyProtection="1">
      <alignment horizontal="center"/>
      <protection/>
    </xf>
    <xf numFmtId="37" fontId="0" fillId="2" borderId="9" xfId="0" applyFill="1" applyBorder="1" applyAlignment="1" applyProtection="1">
      <alignment horizontal="center"/>
      <protection/>
    </xf>
    <xf numFmtId="37" fontId="0" fillId="2" borderId="6" xfId="0" applyFill="1" applyBorder="1" applyAlignment="1" applyProtection="1">
      <alignment horizontal="center"/>
      <protection/>
    </xf>
    <xf numFmtId="37" fontId="11" fillId="2" borderId="0" xfId="0" applyFont="1" applyFill="1" applyBorder="1" applyAlignment="1" applyProtection="1">
      <alignment/>
      <protection/>
    </xf>
    <xf numFmtId="37" fontId="0" fillId="2" borderId="0" xfId="0" applyFont="1" applyFill="1" applyBorder="1" applyAlignment="1" applyProtection="1">
      <alignment/>
      <protection/>
    </xf>
    <xf numFmtId="173" fontId="0" fillId="2" borderId="29" xfId="17" applyNumberFormat="1" applyFill="1" applyBorder="1" applyAlignment="1" applyProtection="1">
      <alignment/>
      <protection/>
    </xf>
    <xf numFmtId="37" fontId="1" fillId="2" borderId="5" xfId="0" applyFont="1" applyFill="1" applyBorder="1" applyAlignment="1" applyProtection="1">
      <alignment/>
      <protection/>
    </xf>
    <xf numFmtId="37" fontId="0" fillId="2" borderId="29" xfId="0" applyFill="1" applyBorder="1" applyAlignment="1" applyProtection="1">
      <alignment/>
      <protection/>
    </xf>
    <xf numFmtId="10" fontId="0" fillId="2" borderId="0" xfId="19" applyNumberFormat="1" applyFill="1" applyAlignment="1" applyProtection="1">
      <alignment/>
      <protection/>
    </xf>
    <xf numFmtId="37" fontId="0" fillId="2" borderId="5" xfId="0" applyFont="1" applyFill="1" applyBorder="1" applyAlignment="1" applyProtection="1">
      <alignment/>
      <protection/>
    </xf>
    <xf numFmtId="37" fontId="2" fillId="2" borderId="0" xfId="0" applyFont="1" applyFill="1" applyBorder="1" applyAlignment="1" applyProtection="1">
      <alignment/>
      <protection/>
    </xf>
    <xf numFmtId="44" fontId="0" fillId="2" borderId="5" xfId="17" applyFill="1" applyBorder="1" applyAlignment="1" applyProtection="1">
      <alignment/>
      <protection/>
    </xf>
    <xf numFmtId="37" fontId="0" fillId="2" borderId="0" xfId="0" applyFill="1" applyBorder="1" applyAlignment="1" applyProtection="1" quotePrefix="1">
      <alignment/>
      <protection/>
    </xf>
    <xf numFmtId="37" fontId="0" fillId="3" borderId="0" xfId="0" applyFill="1" applyBorder="1" applyAlignment="1" applyProtection="1">
      <alignment/>
      <protection/>
    </xf>
    <xf numFmtId="37" fontId="0" fillId="2" borderId="0" xfId="0" applyFont="1" applyFill="1" applyAlignment="1" applyProtection="1">
      <alignment/>
      <protection/>
    </xf>
    <xf numFmtId="37" fontId="0" fillId="2" borderId="17" xfId="0" applyFill="1" applyBorder="1" applyAlignment="1" applyProtection="1">
      <alignment/>
      <protection/>
    </xf>
    <xf numFmtId="39" fontId="0" fillId="2" borderId="0" xfId="0" applyNumberFormat="1" applyFill="1" applyBorder="1" applyAlignment="1" applyProtection="1">
      <alignment/>
      <protection/>
    </xf>
    <xf numFmtId="37" fontId="2" fillId="2" borderId="0" xfId="0" applyFont="1" applyFill="1" applyAlignment="1" applyProtection="1">
      <alignment/>
      <protection/>
    </xf>
    <xf numFmtId="37" fontId="2" fillId="2" borderId="0" xfId="0" applyFont="1" applyFill="1" applyAlignment="1" applyProtection="1">
      <alignment/>
      <protection/>
    </xf>
    <xf numFmtId="37" fontId="1" fillId="2" borderId="0" xfId="0" applyFont="1" applyFill="1" applyBorder="1" applyAlignment="1" applyProtection="1">
      <alignment/>
      <protection/>
    </xf>
    <xf numFmtId="37" fontId="0" fillId="2" borderId="45" xfId="0" applyFill="1" applyBorder="1" applyAlignment="1" applyProtection="1">
      <alignment/>
      <protection/>
    </xf>
    <xf numFmtId="37" fontId="0" fillId="2" borderId="11" xfId="0" applyFont="1" applyFill="1" applyBorder="1" applyAlignment="1" applyProtection="1">
      <alignment/>
      <protection/>
    </xf>
    <xf numFmtId="37" fontId="1" fillId="2" borderId="14" xfId="0" applyFont="1" applyFill="1" applyBorder="1" applyAlignment="1" applyProtection="1">
      <alignment horizontal="left"/>
      <protection/>
    </xf>
    <xf numFmtId="37" fontId="0" fillId="2" borderId="14" xfId="0" applyFont="1" applyFill="1" applyBorder="1" applyAlignment="1" applyProtection="1">
      <alignment horizontal="left"/>
      <protection/>
    </xf>
    <xf numFmtId="37" fontId="0" fillId="2" borderId="10" xfId="0" applyFont="1" applyFill="1" applyBorder="1" applyAlignment="1" applyProtection="1">
      <alignment horizontal="left"/>
      <protection/>
    </xf>
    <xf numFmtId="37" fontId="1" fillId="2" borderId="0" xfId="0" applyFont="1" applyFill="1" applyBorder="1" applyAlignment="1" applyProtection="1">
      <alignment horizontal="left"/>
      <protection/>
    </xf>
    <xf numFmtId="37" fontId="0" fillId="2" borderId="0" xfId="0" applyFont="1" applyFill="1" applyBorder="1" applyAlignment="1" applyProtection="1">
      <alignment horizontal="left"/>
      <protection/>
    </xf>
    <xf numFmtId="37" fontId="0" fillId="2" borderId="7" xfId="0" applyFont="1" applyFill="1" applyBorder="1" applyAlignment="1" applyProtection="1">
      <alignment horizontal="left"/>
      <protection/>
    </xf>
    <xf numFmtId="37" fontId="10" fillId="2" borderId="0" xfId="0" applyFont="1" applyFill="1" applyBorder="1" applyAlignment="1" applyProtection="1">
      <alignment/>
      <protection/>
    </xf>
    <xf numFmtId="37" fontId="0" fillId="2" borderId="0" xfId="15" applyNumberFormat="1" applyFont="1" applyFill="1" applyBorder="1" applyAlignment="1" applyProtection="1">
      <alignment/>
      <protection/>
    </xf>
    <xf numFmtId="169" fontId="0" fillId="2" borderId="7" xfId="15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 quotePrefix="1">
      <alignment horizontal="left"/>
      <protection/>
    </xf>
    <xf numFmtId="10" fontId="0" fillId="2" borderId="0" xfId="19" applyNumberFormat="1" applyFont="1" applyFill="1" applyBorder="1" applyAlignment="1" applyProtection="1">
      <alignment/>
      <protection/>
    </xf>
    <xf numFmtId="10" fontId="0" fillId="2" borderId="7" xfId="19" applyNumberFormat="1" applyFont="1" applyFill="1" applyBorder="1" applyAlignment="1" applyProtection="1">
      <alignment/>
      <protection/>
    </xf>
    <xf numFmtId="3" fontId="0" fillId="2" borderId="7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15" fontId="0" fillId="2" borderId="0" xfId="0" applyNumberFormat="1" applyFont="1" applyFill="1" applyBorder="1" applyAlignment="1" applyProtection="1">
      <alignment/>
      <protection/>
    </xf>
    <xf numFmtId="1" fontId="0" fillId="2" borderId="7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/>
    </xf>
    <xf numFmtId="37" fontId="0" fillId="2" borderId="3" xfId="0" applyFont="1" applyFill="1" applyBorder="1" applyAlignment="1" applyProtection="1">
      <alignment/>
      <protection/>
    </xf>
    <xf numFmtId="37" fontId="0" fillId="2" borderId="8" xfId="0" applyFont="1" applyFill="1" applyBorder="1" applyAlignment="1" applyProtection="1">
      <alignment/>
      <protection/>
    </xf>
    <xf numFmtId="37" fontId="0" fillId="2" borderId="0" xfId="0" applyFill="1" applyBorder="1" applyAlignment="1" applyProtection="1">
      <alignment horizontal="left"/>
      <protection/>
    </xf>
    <xf numFmtId="37" fontId="0" fillId="2" borderId="0" xfId="0" applyFill="1" applyBorder="1" applyAlignment="1" applyProtection="1" quotePrefix="1">
      <alignment horizontal="left"/>
      <protection/>
    </xf>
    <xf numFmtId="37" fontId="15" fillId="4" borderId="0" xfId="0" applyFont="1" applyFill="1" applyAlignment="1" applyProtection="1">
      <alignment/>
      <protection/>
    </xf>
    <xf numFmtId="14" fontId="0" fillId="2" borderId="6" xfId="0" applyNumberFormat="1" applyFill="1" applyBorder="1" applyAlignment="1" applyProtection="1">
      <alignment/>
      <protection/>
    </xf>
    <xf numFmtId="14" fontId="0" fillId="2" borderId="7" xfId="0" applyNumberFormat="1" applyFill="1" applyBorder="1" applyAlignment="1" applyProtection="1">
      <alignment/>
      <protection/>
    </xf>
    <xf numFmtId="10" fontId="0" fillId="2" borderId="0" xfId="19" applyNumberFormat="1" applyFont="1" applyFill="1" applyAlignment="1" applyProtection="1">
      <alignment/>
      <protection/>
    </xf>
    <xf numFmtId="1" fontId="0" fillId="2" borderId="7" xfId="0" applyNumberFormat="1" applyFill="1" applyBorder="1" applyAlignment="1" applyProtection="1">
      <alignment/>
      <protection/>
    </xf>
    <xf numFmtId="37" fontId="0" fillId="2" borderId="0" xfId="0" applyFill="1" applyAlignment="1" applyProtection="1">
      <alignment horizontal="right"/>
      <protection/>
    </xf>
    <xf numFmtId="37" fontId="0" fillId="2" borderId="0" xfId="15" applyNumberFormat="1" applyFont="1" applyFill="1" applyBorder="1" applyAlignment="1" applyProtection="1">
      <alignment/>
      <protection/>
    </xf>
    <xf numFmtId="10" fontId="0" fillId="2" borderId="0" xfId="19" applyNumberFormat="1" applyFont="1" applyFill="1" applyBorder="1" applyAlignment="1" applyProtection="1">
      <alignment horizontal="right"/>
      <protection/>
    </xf>
    <xf numFmtId="169" fontId="0" fillId="2" borderId="0" xfId="15" applyNumberFormat="1" applyFill="1" applyBorder="1" applyAlignment="1" applyProtection="1">
      <alignment/>
      <protection/>
    </xf>
    <xf numFmtId="169" fontId="0" fillId="2" borderId="8" xfId="15" applyNumberFormat="1" applyFill="1" applyBorder="1" applyAlignment="1" applyProtection="1">
      <alignment/>
      <protection/>
    </xf>
    <xf numFmtId="37" fontId="0" fillId="2" borderId="18" xfId="0" applyFill="1" applyBorder="1" applyAlignment="1" applyProtection="1">
      <alignment/>
      <protection/>
    </xf>
    <xf numFmtId="37" fontId="0" fillId="0" borderId="18" xfId="0" applyBorder="1" applyAlignment="1" applyProtection="1">
      <alignment horizontal="right"/>
      <protection/>
    </xf>
    <xf numFmtId="10" fontId="0" fillId="0" borderId="7" xfId="19" applyNumberFormat="1" applyFill="1" applyBorder="1" applyAlignment="1" applyProtection="1">
      <alignment/>
      <protection/>
    </xf>
    <xf numFmtId="5" fontId="0" fillId="2" borderId="0" xfId="15" applyNumberFormat="1" applyFill="1" applyBorder="1" applyAlignment="1" applyProtection="1">
      <alignment/>
      <protection/>
    </xf>
    <xf numFmtId="176" fontId="0" fillId="2" borderId="7" xfId="17" applyNumberFormat="1" applyFill="1" applyBorder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173" fontId="0" fillId="2" borderId="7" xfId="17" applyNumberFormat="1" applyFill="1" applyBorder="1" applyAlignment="1" applyProtection="1">
      <alignment/>
      <protection/>
    </xf>
    <xf numFmtId="37" fontId="0" fillId="2" borderId="14" xfId="0" applyFill="1" applyBorder="1" applyAlignment="1" applyProtection="1">
      <alignment horizontal="centerContinuous"/>
      <protection/>
    </xf>
    <xf numFmtId="173" fontId="11" fillId="0" borderId="46" xfId="17" applyNumberFormat="1" applyFont="1" applyFill="1" applyBorder="1" applyAlignment="1" applyProtection="1">
      <alignment/>
      <protection/>
    </xf>
    <xf numFmtId="37" fontId="22" fillId="0" borderId="46" xfId="0" applyNumberFormat="1" applyFont="1" applyFill="1" applyBorder="1" applyAlignment="1" applyProtection="1">
      <alignment/>
      <protection/>
    </xf>
    <xf numFmtId="37" fontId="11" fillId="2" borderId="19" xfId="0" applyFont="1" applyFill="1" applyBorder="1" applyAlignment="1" applyProtection="1" quotePrefix="1">
      <alignment horizontal="left"/>
      <protection/>
    </xf>
    <xf numFmtId="37" fontId="11" fillId="2" borderId="4" xfId="0" applyFont="1" applyFill="1" applyBorder="1" applyAlignment="1" applyProtection="1">
      <alignment horizontal="center"/>
      <protection/>
    </xf>
    <xf numFmtId="37" fontId="11" fillId="2" borderId="20" xfId="0" applyFont="1" applyFill="1" applyBorder="1" applyAlignment="1" applyProtection="1">
      <alignment/>
      <protection/>
    </xf>
    <xf numFmtId="37" fontId="11" fillId="2" borderId="16" xfId="0" applyFont="1" applyFill="1" applyBorder="1" applyAlignment="1" applyProtection="1">
      <alignment/>
      <protection/>
    </xf>
    <xf numFmtId="173" fontId="11" fillId="2" borderId="16" xfId="17" applyNumberFormat="1" applyFont="1" applyFill="1" applyBorder="1" applyAlignment="1" applyProtection="1">
      <alignment/>
      <protection/>
    </xf>
    <xf numFmtId="37" fontId="11" fillId="0" borderId="19" xfId="0" applyNumberFormat="1" applyFont="1" applyFill="1" applyBorder="1" applyAlignment="1" applyProtection="1">
      <alignment/>
      <protection/>
    </xf>
    <xf numFmtId="3" fontId="11" fillId="2" borderId="19" xfId="0" applyNumberFormat="1" applyFont="1" applyFill="1" applyBorder="1" applyAlignment="1" applyProtection="1">
      <alignment/>
      <protection/>
    </xf>
    <xf numFmtId="37" fontId="22" fillId="2" borderId="47" xfId="0" applyNumberFormat="1" applyFont="1" applyFill="1" applyBorder="1" applyAlignment="1" applyProtection="1">
      <alignment/>
      <protection/>
    </xf>
    <xf numFmtId="37" fontId="12" fillId="2" borderId="0" xfId="0" applyFont="1" applyFill="1" applyAlignment="1" applyProtection="1">
      <alignment/>
      <protection/>
    </xf>
    <xf numFmtId="37" fontId="0" fillId="2" borderId="13" xfId="0" applyNumberFormat="1" applyFill="1" applyBorder="1" applyAlignment="1" applyProtection="1">
      <alignment/>
      <protection/>
    </xf>
    <xf numFmtId="37" fontId="0" fillId="2" borderId="5" xfId="0" applyFill="1" applyBorder="1" applyAlignment="1" applyProtection="1" quotePrefix="1">
      <alignment horizontal="left"/>
      <protection/>
    </xf>
    <xf numFmtId="37" fontId="12" fillId="2" borderId="0" xfId="0" applyFont="1" applyFill="1" applyBorder="1" applyAlignment="1" applyProtection="1">
      <alignment/>
      <protection/>
    </xf>
    <xf numFmtId="37" fontId="0" fillId="2" borderId="7" xfId="0" applyNumberFormat="1" applyFill="1" applyBorder="1" applyAlignment="1" applyProtection="1">
      <alignment/>
      <protection/>
    </xf>
    <xf numFmtId="37" fontId="0" fillId="2" borderId="0" xfId="19" applyNumberFormat="1" applyFill="1" applyBorder="1" applyAlignment="1" applyProtection="1">
      <alignment/>
      <protection/>
    </xf>
    <xf numFmtId="37" fontId="0" fillId="2" borderId="13" xfId="19" applyNumberFormat="1" applyFill="1" applyBorder="1" applyAlignment="1" applyProtection="1">
      <alignment/>
      <protection/>
    </xf>
    <xf numFmtId="37" fontId="0" fillId="2" borderId="48" xfId="0" applyNumberFormat="1" applyFill="1" applyBorder="1" applyAlignment="1" applyProtection="1">
      <alignment/>
      <protection/>
    </xf>
    <xf numFmtId="10" fontId="0" fillId="2" borderId="3" xfId="19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37" fontId="0" fillId="2" borderId="0" xfId="0" applyNumberFormat="1" applyFill="1" applyBorder="1" applyAlignment="1" applyProtection="1">
      <alignment horizontal="left"/>
      <protection/>
    </xf>
    <xf numFmtId="37" fontId="0" fillId="2" borderId="17" xfId="0" applyNumberFormat="1" applyFill="1" applyBorder="1" applyAlignment="1" applyProtection="1">
      <alignment/>
      <protection/>
    </xf>
    <xf numFmtId="37" fontId="0" fillId="2" borderId="38" xfId="0" applyFill="1" applyBorder="1" applyAlignment="1" applyProtection="1">
      <alignment horizontal="left"/>
      <protection/>
    </xf>
    <xf numFmtId="37" fontId="0" fillId="2" borderId="40" xfId="0" applyFill="1" applyBorder="1" applyAlignment="1" applyProtection="1">
      <alignment horizontal="left"/>
      <protection/>
    </xf>
    <xf numFmtId="37" fontId="0" fillId="2" borderId="40" xfId="0" applyNumberFormat="1" applyFill="1" applyBorder="1" applyAlignment="1" applyProtection="1">
      <alignment/>
      <protection/>
    </xf>
    <xf numFmtId="37" fontId="0" fillId="2" borderId="41" xfId="0" applyNumberFormat="1" applyFill="1" applyBorder="1" applyAlignment="1" applyProtection="1">
      <alignment/>
      <protection/>
    </xf>
    <xf numFmtId="37" fontId="0" fillId="2" borderId="39" xfId="0" applyFill="1" applyBorder="1" applyAlignment="1" applyProtection="1">
      <alignment horizontal="left"/>
      <protection/>
    </xf>
    <xf numFmtId="10" fontId="0" fillId="2" borderId="0" xfId="19" applyNumberFormat="1" applyFill="1" applyBorder="1" applyAlignment="1" applyProtection="1">
      <alignment horizontal="right"/>
      <protection/>
    </xf>
    <xf numFmtId="37" fontId="0" fillId="2" borderId="29" xfId="0" applyNumberFormat="1" applyFill="1" applyBorder="1" applyAlignment="1" applyProtection="1">
      <alignment/>
      <protection/>
    </xf>
    <xf numFmtId="37" fontId="0" fillId="2" borderId="19" xfId="0" applyFill="1" applyBorder="1" applyAlignment="1" applyProtection="1">
      <alignment horizontal="left"/>
      <protection/>
    </xf>
    <xf numFmtId="37" fontId="0" fillId="2" borderId="18" xfId="0" applyFill="1" applyBorder="1" applyAlignment="1" applyProtection="1">
      <alignment horizontal="left"/>
      <protection/>
    </xf>
    <xf numFmtId="37" fontId="0" fillId="2" borderId="18" xfId="0" applyNumberFormat="1" applyFill="1" applyBorder="1" applyAlignment="1" applyProtection="1">
      <alignment/>
      <protection/>
    </xf>
    <xf numFmtId="37" fontId="0" fillId="2" borderId="18" xfId="0" applyNumberFormat="1" applyFill="1" applyBorder="1" applyAlignment="1" applyProtection="1">
      <alignment horizontal="right"/>
      <protection/>
    </xf>
    <xf numFmtId="37" fontId="0" fillId="2" borderId="49" xfId="0" applyNumberFormat="1" applyFill="1" applyBorder="1" applyAlignment="1" applyProtection="1">
      <alignment/>
      <protection/>
    </xf>
    <xf numFmtId="37" fontId="0" fillId="2" borderId="0" xfId="0" applyFill="1" applyBorder="1" applyAlignment="1" applyProtection="1">
      <alignment horizontal="right"/>
      <protection/>
    </xf>
    <xf numFmtId="37" fontId="0" fillId="2" borderId="50" xfId="0" applyNumberFormat="1" applyFill="1" applyBorder="1" applyAlignment="1" applyProtection="1">
      <alignment/>
      <protection/>
    </xf>
    <xf numFmtId="37" fontId="1" fillId="2" borderId="9" xfId="0" applyFont="1" applyFill="1" applyBorder="1" applyAlignment="1" applyProtection="1">
      <alignment horizontal="centerContinuous"/>
      <protection/>
    </xf>
    <xf numFmtId="37" fontId="0" fillId="2" borderId="9" xfId="0" applyFont="1" applyFill="1" applyBorder="1" applyAlignment="1" applyProtection="1">
      <alignment horizontal="right"/>
      <protection/>
    </xf>
    <xf numFmtId="37" fontId="0" fillId="2" borderId="18" xfId="0" applyFont="1" applyFill="1" applyBorder="1" applyAlignment="1" applyProtection="1">
      <alignment/>
      <protection/>
    </xf>
    <xf numFmtId="37" fontId="0" fillId="2" borderId="18" xfId="0" applyFont="1" applyFill="1" applyBorder="1" applyAlignment="1" applyProtection="1">
      <alignment horizontal="right"/>
      <protection/>
    </xf>
    <xf numFmtId="37" fontId="0" fillId="2" borderId="0" xfId="0" applyNumberFormat="1" applyFill="1" applyBorder="1" applyAlignment="1" applyProtection="1">
      <alignment/>
      <protection/>
    </xf>
    <xf numFmtId="37" fontId="0" fillId="2" borderId="0" xfId="15" applyNumberFormat="1" applyFont="1" applyFill="1" applyBorder="1" applyAlignment="1" applyProtection="1" quotePrefix="1">
      <alignment horizontal="right"/>
      <protection/>
    </xf>
    <xf numFmtId="37" fontId="0" fillId="2" borderId="18" xfId="0" applyNumberFormat="1" applyFill="1" applyBorder="1" applyAlignment="1" applyProtection="1">
      <alignment/>
      <protection/>
    </xf>
    <xf numFmtId="10" fontId="0" fillId="2" borderId="18" xfId="19" applyNumberFormat="1" applyFill="1" applyBorder="1" applyAlignment="1" applyProtection="1">
      <alignment/>
      <protection/>
    </xf>
    <xf numFmtId="37" fontId="0" fillId="2" borderId="0" xfId="0" applyFill="1" applyBorder="1" applyAlignment="1" applyProtection="1">
      <alignment/>
      <protection/>
    </xf>
    <xf numFmtId="37" fontId="0" fillId="2" borderId="17" xfId="0" applyFill="1" applyBorder="1" applyAlignment="1" applyProtection="1">
      <alignment/>
      <protection/>
    </xf>
    <xf numFmtId="37" fontId="0" fillId="2" borderId="0" xfId="0" applyFill="1" applyBorder="1" applyAlignment="1" applyProtection="1">
      <alignment horizontal="center"/>
      <protection/>
    </xf>
    <xf numFmtId="37" fontId="0" fillId="4" borderId="0" xfId="0" applyFill="1" applyBorder="1" applyAlignment="1" applyProtection="1">
      <alignment/>
      <protection/>
    </xf>
    <xf numFmtId="37" fontId="26" fillId="4" borderId="0" xfId="0" applyFont="1" applyFill="1" applyAlignment="1">
      <alignment/>
    </xf>
    <xf numFmtId="37" fontId="0" fillId="4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 quotePrefix="1">
      <alignment horizontal="left"/>
    </xf>
    <xf numFmtId="37" fontId="0" fillId="2" borderId="0" xfId="0" applyFont="1" applyFill="1" applyBorder="1" applyAlignment="1">
      <alignment horizontal="center"/>
    </xf>
    <xf numFmtId="37" fontId="0" fillId="2" borderId="7" xfId="0" applyFont="1" applyFill="1" applyBorder="1" applyAlignment="1">
      <alignment horizontal="center"/>
    </xf>
    <xf numFmtId="37" fontId="12" fillId="2" borderId="7" xfId="0" applyFont="1" applyFill="1" applyBorder="1" applyAlignment="1">
      <alignment horizontal="center"/>
    </xf>
    <xf numFmtId="10" fontId="0" fillId="5" borderId="33" xfId="19" applyNumberFormat="1" applyFont="1" applyFill="1" applyBorder="1" applyAlignment="1" applyProtection="1">
      <alignment horizontal="right"/>
      <protection locked="0"/>
    </xf>
    <xf numFmtId="37" fontId="0" fillId="2" borderId="1" xfId="0" applyFont="1" applyFill="1" applyBorder="1" applyAlignment="1" applyProtection="1">
      <alignment horizontal="left"/>
      <protection/>
    </xf>
    <xf numFmtId="37" fontId="0" fillId="2" borderId="19" xfId="0" applyFont="1" applyFill="1" applyBorder="1" applyAlignment="1" applyProtection="1">
      <alignment horizontal="center"/>
      <protection/>
    </xf>
    <xf numFmtId="37" fontId="0" fillId="2" borderId="18" xfId="0" applyFont="1" applyFill="1" applyBorder="1" applyAlignment="1" applyProtection="1">
      <alignment horizontal="center"/>
      <protection/>
    </xf>
    <xf numFmtId="37" fontId="0" fillId="2" borderId="12" xfId="0" applyFont="1" applyFill="1" applyBorder="1" applyAlignment="1" applyProtection="1">
      <alignment horizontal="center"/>
      <protection/>
    </xf>
    <xf numFmtId="37" fontId="0" fillId="2" borderId="1" xfId="0" applyFont="1" applyFill="1" applyBorder="1" applyAlignment="1" applyProtection="1">
      <alignment horizontal="center"/>
      <protection/>
    </xf>
    <xf numFmtId="37" fontId="0" fillId="2" borderId="19" xfId="0" applyFont="1" applyFill="1" applyBorder="1" applyAlignment="1" applyProtection="1">
      <alignment/>
      <protection/>
    </xf>
    <xf numFmtId="37" fontId="0" fillId="2" borderId="18" xfId="0" applyFont="1" applyFill="1" applyBorder="1" applyAlignment="1" quotePrefix="1">
      <alignment horizontal="right"/>
    </xf>
    <xf numFmtId="37" fontId="8" fillId="5" borderId="32" xfId="0" applyNumberFormat="1" applyFont="1" applyFill="1" applyBorder="1" applyAlignment="1" applyProtection="1">
      <alignment/>
      <protection locked="0"/>
    </xf>
    <xf numFmtId="37" fontId="0" fillId="2" borderId="1" xfId="0" applyFont="1" applyFill="1" applyBorder="1" applyAlignment="1">
      <alignment horizontal="center"/>
    </xf>
    <xf numFmtId="37" fontId="0" fillId="2" borderId="19" xfId="0" applyFont="1" applyFill="1" applyBorder="1" applyAlignment="1">
      <alignment/>
    </xf>
    <xf numFmtId="37" fontId="0" fillId="2" borderId="18" xfId="0" applyFont="1" applyFill="1" applyBorder="1" applyAlignment="1">
      <alignment/>
    </xf>
    <xf numFmtId="37" fontId="0" fillId="2" borderId="19" xfId="0" applyFont="1" applyFill="1" applyBorder="1" applyAlignment="1" quotePrefix="1">
      <alignment horizontal="left"/>
    </xf>
    <xf numFmtId="37" fontId="0" fillId="2" borderId="18" xfId="0" applyFont="1" applyFill="1" applyBorder="1" applyAlignment="1" quotePrefix="1">
      <alignment horizontal="left"/>
    </xf>
    <xf numFmtId="37" fontId="0" fillId="2" borderId="16" xfId="0" applyFont="1" applyFill="1" applyBorder="1" applyAlignment="1" applyProtection="1">
      <alignment horizontal="center"/>
      <protection/>
    </xf>
    <xf numFmtId="37" fontId="0" fillId="2" borderId="16" xfId="0" applyFont="1" applyFill="1" applyBorder="1" applyAlignment="1">
      <alignment horizontal="center"/>
    </xf>
    <xf numFmtId="37" fontId="0" fillId="2" borderId="51" xfId="0" applyFont="1" applyFill="1" applyBorder="1" applyAlignment="1" applyProtection="1">
      <alignment horizontal="center"/>
      <protection/>
    </xf>
    <xf numFmtId="37" fontId="0" fillId="2" borderId="18" xfId="0" applyNumberFormat="1" applyFont="1" applyFill="1" applyBorder="1" applyAlignment="1">
      <alignment/>
    </xf>
    <xf numFmtId="37" fontId="0" fillId="5" borderId="36" xfId="0" applyNumberFormat="1" applyFont="1" applyFill="1" applyBorder="1" applyAlignment="1" applyProtection="1">
      <alignment/>
      <protection locked="0"/>
    </xf>
    <xf numFmtId="37" fontId="0" fillId="5" borderId="35" xfId="0" applyFont="1" applyFill="1" applyBorder="1" applyAlignment="1" applyProtection="1">
      <alignment/>
      <protection locked="0"/>
    </xf>
    <xf numFmtId="37" fontId="0" fillId="5" borderId="33" xfId="0" applyFont="1" applyFill="1" applyBorder="1" applyAlignment="1">
      <alignment/>
    </xf>
    <xf numFmtId="37" fontId="0" fillId="5" borderId="35" xfId="0" applyNumberFormat="1" applyFont="1" applyFill="1" applyBorder="1" applyAlignment="1" applyProtection="1">
      <alignment/>
      <protection locked="0"/>
    </xf>
    <xf numFmtId="37" fontId="0" fillId="2" borderId="31" xfId="0" applyFont="1" applyFill="1" applyBorder="1" applyAlignment="1">
      <alignment horizontal="center"/>
    </xf>
    <xf numFmtId="37" fontId="8" fillId="2" borderId="18" xfId="0" applyNumberFormat="1" applyFont="1" applyFill="1" applyBorder="1" applyAlignment="1" applyProtection="1">
      <alignment/>
      <protection/>
    </xf>
    <xf numFmtId="37" fontId="0" fillId="5" borderId="34" xfId="0" applyNumberFormat="1" applyFont="1" applyFill="1" applyBorder="1" applyAlignment="1" applyProtection="1">
      <alignment/>
      <protection locked="0"/>
    </xf>
    <xf numFmtId="37" fontId="8" fillId="5" borderId="35" xfId="0" applyNumberFormat="1" applyFont="1" applyFill="1" applyBorder="1" applyAlignment="1" applyProtection="1">
      <alignment/>
      <protection locked="0"/>
    </xf>
    <xf numFmtId="37" fontId="8" fillId="2" borderId="18" xfId="0" applyNumberFormat="1" applyFont="1" applyFill="1" applyBorder="1" applyAlignment="1">
      <alignment/>
    </xf>
    <xf numFmtId="37" fontId="0" fillId="2" borderId="0" xfId="15" applyNumberFormat="1" applyFill="1" applyBorder="1" applyAlignment="1" applyProtection="1">
      <alignment/>
      <protection/>
    </xf>
    <xf numFmtId="37" fontId="30" fillId="4" borderId="5" xfId="0" applyFont="1" applyFill="1" applyBorder="1" applyAlignment="1">
      <alignment horizontal="centerContinuous"/>
    </xf>
    <xf numFmtId="0" fontId="0" fillId="5" borderId="32" xfId="0" applyNumberFormat="1" applyFont="1" applyFill="1" applyBorder="1" applyAlignment="1" applyProtection="1">
      <alignment horizontal="right"/>
      <protection locked="0"/>
    </xf>
    <xf numFmtId="37" fontId="2" fillId="2" borderId="15" xfId="0" applyFont="1" applyFill="1" applyBorder="1" applyAlignment="1">
      <alignment/>
    </xf>
    <xf numFmtId="37" fontId="2" fillId="2" borderId="19" xfId="0" applyFont="1" applyFill="1" applyBorder="1" applyAlignment="1">
      <alignment/>
    </xf>
    <xf numFmtId="37" fontId="31" fillId="2" borderId="20" xfId="0" applyFont="1" applyFill="1" applyBorder="1" applyAlignment="1" applyProtection="1">
      <alignment/>
      <protection/>
    </xf>
    <xf numFmtId="37" fontId="31" fillId="2" borderId="19" xfId="0" applyFont="1" applyFill="1" applyBorder="1" applyAlignment="1" applyProtection="1">
      <alignment/>
      <protection/>
    </xf>
    <xf numFmtId="37" fontId="0" fillId="2" borderId="25" xfId="0" applyFont="1" applyFill="1" applyBorder="1" applyAlignment="1" quotePrefix="1">
      <alignment horizontal="left"/>
    </xf>
    <xf numFmtId="37" fontId="0" fillId="0" borderId="0" xfId="0" applyAlignment="1">
      <alignment horizontal="center"/>
    </xf>
    <xf numFmtId="37" fontId="12" fillId="2" borderId="5" xfId="0" applyFont="1" applyFill="1" applyBorder="1" applyAlignment="1" quotePrefix="1">
      <alignment horizontal="left"/>
    </xf>
    <xf numFmtId="37" fontId="2" fillId="2" borderId="0" xfId="0" applyFont="1" applyFill="1" applyBorder="1" applyAlignment="1" quotePrefix="1">
      <alignment horizontal="left"/>
    </xf>
    <xf numFmtId="37" fontId="2" fillId="2" borderId="0" xfId="0" applyFont="1" applyFill="1" applyBorder="1" applyAlignment="1" applyProtection="1" quotePrefix="1">
      <alignment horizontal="left"/>
      <protection/>
    </xf>
    <xf numFmtId="164" fontId="0" fillId="5" borderId="32" xfId="0" applyNumberFormat="1" applyFont="1" applyFill="1" applyBorder="1" applyAlignment="1" applyProtection="1">
      <alignment horizontal="right"/>
      <protection locked="0"/>
    </xf>
    <xf numFmtId="37" fontId="16" fillId="4" borderId="2" xfId="0" applyFont="1" applyFill="1" applyBorder="1" applyAlignment="1">
      <alignment/>
    </xf>
    <xf numFmtId="37" fontId="0" fillId="4" borderId="9" xfId="0" applyFill="1" applyBorder="1" applyAlignment="1">
      <alignment/>
    </xf>
    <xf numFmtId="37" fontId="0" fillId="4" borderId="6" xfId="0" applyFill="1" applyBorder="1" applyAlignment="1">
      <alignment/>
    </xf>
    <xf numFmtId="37" fontId="16" fillId="4" borderId="2" xfId="0" applyFont="1" applyFill="1" applyBorder="1" applyAlignment="1">
      <alignment/>
    </xf>
    <xf numFmtId="37" fontId="0" fillId="4" borderId="9" xfId="0" applyFont="1" applyFill="1" applyBorder="1" applyAlignment="1">
      <alignment horizontal="left"/>
    </xf>
    <xf numFmtId="37" fontId="0" fillId="4" borderId="6" xfId="0" applyFont="1" applyFill="1" applyBorder="1" applyAlignment="1">
      <alignment horizontal="left"/>
    </xf>
    <xf numFmtId="37" fontId="16" fillId="4" borderId="2" xfId="0" applyFont="1" applyFill="1" applyBorder="1" applyAlignment="1" quotePrefix="1">
      <alignment horizontal="left"/>
    </xf>
    <xf numFmtId="37" fontId="16" fillId="4" borderId="2" xfId="0" applyFont="1" applyFill="1" applyBorder="1" applyAlignment="1">
      <alignment horizontal="left"/>
    </xf>
    <xf numFmtId="37" fontId="16" fillId="4" borderId="2" xfId="0" applyFont="1" applyFill="1" applyBorder="1" applyAlignment="1" quotePrefix="1">
      <alignment horizontal="left"/>
    </xf>
    <xf numFmtId="37" fontId="16" fillId="4" borderId="2" xfId="0" applyFont="1" applyFill="1" applyBorder="1" applyAlignment="1">
      <alignment horizontal="left"/>
    </xf>
    <xf numFmtId="37" fontId="15" fillId="4" borderId="0" xfId="0" applyFont="1" applyFill="1" applyAlignment="1" applyProtection="1">
      <alignment horizontal="centerContinuous"/>
      <protection hidden="1"/>
    </xf>
    <xf numFmtId="37" fontId="0" fillId="4" borderId="0" xfId="0" applyFill="1" applyAlignment="1" applyProtection="1">
      <alignment horizontal="centerContinuous"/>
      <protection hidden="1"/>
    </xf>
    <xf numFmtId="14" fontId="0" fillId="4" borderId="0" xfId="0" applyNumberFormat="1" applyFill="1" applyAlignment="1" applyProtection="1">
      <alignment horizontal="centerContinuous"/>
      <protection hidden="1"/>
    </xf>
    <xf numFmtId="37" fontId="16" fillId="4" borderId="0" xfId="0" applyFont="1" applyFill="1" applyAlignment="1" applyProtection="1">
      <alignment horizontal="centerContinuous"/>
      <protection hidden="1"/>
    </xf>
    <xf numFmtId="37" fontId="18" fillId="4" borderId="0" xfId="0" applyFont="1" applyFill="1" applyAlignment="1" applyProtection="1">
      <alignment/>
      <protection hidden="1"/>
    </xf>
    <xf numFmtId="37" fontId="0" fillId="4" borderId="0" xfId="0" applyFill="1" applyAlignment="1" applyProtection="1">
      <alignment/>
      <protection hidden="1"/>
    </xf>
    <xf numFmtId="14" fontId="1" fillId="4" borderId="0" xfId="0" applyNumberFormat="1" applyFont="1" applyFill="1" applyAlignment="1" applyProtection="1">
      <alignment/>
      <protection hidden="1"/>
    </xf>
    <xf numFmtId="37" fontId="0" fillId="3" borderId="0" xfId="0" applyFill="1" applyAlignment="1" applyProtection="1">
      <alignment/>
      <protection hidden="1"/>
    </xf>
    <xf numFmtId="37" fontId="0" fillId="2" borderId="2" xfId="0" applyFill="1" applyBorder="1" applyAlignment="1" applyProtection="1">
      <alignment horizontal="right"/>
      <protection hidden="1"/>
    </xf>
    <xf numFmtId="37" fontId="0" fillId="2" borderId="9" xfId="0" applyFill="1" applyBorder="1" applyAlignment="1" applyProtection="1">
      <alignment horizontal="right"/>
      <protection hidden="1"/>
    </xf>
    <xf numFmtId="37" fontId="0" fillId="2" borderId="9" xfId="0" applyFill="1" applyBorder="1" applyAlignment="1" applyProtection="1">
      <alignment/>
      <protection hidden="1"/>
    </xf>
    <xf numFmtId="37" fontId="0" fillId="2" borderId="6" xfId="0" applyFill="1" applyBorder="1" applyAlignment="1" applyProtection="1">
      <alignment/>
      <protection hidden="1"/>
    </xf>
    <xf numFmtId="37" fontId="0" fillId="2" borderId="5" xfId="0" applyFill="1" applyBorder="1" applyAlignment="1" applyProtection="1">
      <alignment horizontal="right"/>
      <protection hidden="1"/>
    </xf>
    <xf numFmtId="37" fontId="0" fillId="2" borderId="0" xfId="0" applyFill="1" applyBorder="1" applyAlignment="1" applyProtection="1">
      <alignment horizontal="right"/>
      <protection hidden="1"/>
    </xf>
    <xf numFmtId="37" fontId="0" fillId="2" borderId="7" xfId="0" applyFill="1" applyBorder="1" applyAlignment="1" applyProtection="1">
      <alignment/>
      <protection hidden="1"/>
    </xf>
    <xf numFmtId="37" fontId="0" fillId="2" borderId="1" xfId="0" applyFill="1" applyBorder="1" applyAlignment="1" applyProtection="1">
      <alignment horizontal="right"/>
      <protection hidden="1"/>
    </xf>
    <xf numFmtId="37" fontId="0" fillId="2" borderId="18" xfId="0" applyFill="1" applyBorder="1" applyAlignment="1" applyProtection="1">
      <alignment horizontal="right"/>
      <protection hidden="1"/>
    </xf>
    <xf numFmtId="37" fontId="0" fillId="2" borderId="5" xfId="0" applyFill="1" applyBorder="1" applyAlignment="1" applyProtection="1">
      <alignment/>
      <protection hidden="1"/>
    </xf>
    <xf numFmtId="37" fontId="0" fillId="2" borderId="0" xfId="0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2" borderId="17" xfId="0" applyFill="1" applyBorder="1" applyAlignment="1" applyProtection="1">
      <alignment/>
      <protection hidden="1"/>
    </xf>
    <xf numFmtId="37" fontId="0" fillId="2" borderId="17" xfId="0" applyNumberFormat="1" applyFill="1" applyBorder="1" applyAlignment="1" applyProtection="1">
      <alignment/>
      <protection hidden="1"/>
    </xf>
    <xf numFmtId="37" fontId="0" fillId="2" borderId="3" xfId="0" applyFill="1" applyBorder="1" applyAlignment="1" applyProtection="1">
      <alignment/>
      <protection hidden="1"/>
    </xf>
    <xf numFmtId="37" fontId="0" fillId="2" borderId="4" xfId="0" applyFill="1" applyBorder="1" applyAlignment="1" applyProtection="1">
      <alignment/>
      <protection hidden="1"/>
    </xf>
    <xf numFmtId="37" fontId="0" fillId="2" borderId="8" xfId="0" applyFill="1" applyBorder="1" applyAlignment="1" applyProtection="1">
      <alignment/>
      <protection hidden="1"/>
    </xf>
    <xf numFmtId="37" fontId="0" fillId="2" borderId="7" xfId="0" applyFill="1" applyBorder="1" applyAlignment="1" applyProtection="1">
      <alignment horizontal="right"/>
      <protection hidden="1"/>
    </xf>
    <xf numFmtId="37" fontId="0" fillId="2" borderId="12" xfId="0" applyFill="1" applyBorder="1" applyAlignment="1" applyProtection="1">
      <alignment horizontal="right"/>
      <protection hidden="1"/>
    </xf>
    <xf numFmtId="37" fontId="0" fillId="2" borderId="13" xfId="0" applyFill="1" applyBorder="1" applyAlignment="1" applyProtection="1">
      <alignment/>
      <protection hidden="1"/>
    </xf>
    <xf numFmtId="37" fontId="0" fillId="3" borderId="4" xfId="0" applyFill="1" applyBorder="1" applyAlignment="1" applyProtection="1">
      <alignment/>
      <protection hidden="1"/>
    </xf>
    <xf numFmtId="37" fontId="9" fillId="2" borderId="2" xfId="0" applyFont="1" applyFill="1" applyBorder="1" applyAlignment="1" applyProtection="1">
      <alignment/>
      <protection hidden="1"/>
    </xf>
    <xf numFmtId="37" fontId="9" fillId="2" borderId="0" xfId="0" applyFont="1" applyFill="1" applyBorder="1" applyAlignment="1" applyProtection="1">
      <alignment/>
      <protection hidden="1"/>
    </xf>
    <xf numFmtId="37" fontId="0" fillId="2" borderId="9" xfId="0" applyFont="1" applyFill="1" applyBorder="1" applyAlignment="1" applyProtection="1">
      <alignment/>
      <protection hidden="1"/>
    </xf>
    <xf numFmtId="37" fontId="9" fillId="2" borderId="9" xfId="0" applyFont="1" applyFill="1" applyBorder="1" applyAlignment="1" applyProtection="1">
      <alignment/>
      <protection hidden="1"/>
    </xf>
    <xf numFmtId="37" fontId="9" fillId="2" borderId="9" xfId="0" applyFont="1" applyFill="1" applyBorder="1" applyAlignment="1" applyProtection="1" quotePrefix="1">
      <alignment horizontal="center"/>
      <protection hidden="1"/>
    </xf>
    <xf numFmtId="37" fontId="0" fillId="2" borderId="9" xfId="0" applyFont="1" applyFill="1" applyBorder="1" applyAlignment="1" applyProtection="1">
      <alignment/>
      <protection hidden="1"/>
    </xf>
    <xf numFmtId="37" fontId="0" fillId="2" borderId="5" xfId="0" applyFont="1" applyFill="1" applyBorder="1" applyAlignment="1" applyProtection="1">
      <alignment/>
      <protection hidden="1"/>
    </xf>
    <xf numFmtId="37" fontId="0" fillId="2" borderId="0" xfId="0" applyFont="1" applyFill="1" applyBorder="1" applyAlignment="1" applyProtection="1">
      <alignment/>
      <protection hidden="1"/>
    </xf>
    <xf numFmtId="37" fontId="0" fillId="0" borderId="0" xfId="0" applyAlignment="1" applyProtection="1">
      <alignment/>
      <protection hidden="1"/>
    </xf>
    <xf numFmtId="3" fontId="0" fillId="2" borderId="0" xfId="0" applyNumberFormat="1" applyFont="1" applyFill="1" applyBorder="1" applyAlignment="1" applyProtection="1">
      <alignment/>
      <protection hidden="1"/>
    </xf>
    <xf numFmtId="37" fontId="0" fillId="2" borderId="0" xfId="0" applyFill="1" applyBorder="1" applyAlignment="1" applyProtection="1">
      <alignment horizontal="left"/>
      <protection hidden="1"/>
    </xf>
    <xf numFmtId="44" fontId="0" fillId="2" borderId="0" xfId="17" applyFill="1" applyBorder="1" applyAlignment="1" applyProtection="1">
      <alignment/>
      <protection hidden="1"/>
    </xf>
    <xf numFmtId="37" fontId="0" fillId="2" borderId="0" xfId="0" applyFill="1" applyAlignment="1" applyProtection="1">
      <alignment/>
      <protection hidden="1"/>
    </xf>
    <xf numFmtId="37" fontId="0" fillId="2" borderId="0" xfId="0" applyFont="1" applyFill="1" applyBorder="1" applyAlignment="1" applyProtection="1">
      <alignment horizontal="right"/>
      <protection hidden="1"/>
    </xf>
    <xf numFmtId="37" fontId="0" fillId="2" borderId="5" xfId="0" applyFont="1" applyFill="1" applyBorder="1" applyAlignment="1" applyProtection="1" quotePrefix="1">
      <alignment horizontal="left"/>
      <protection hidden="1"/>
    </xf>
    <xf numFmtId="37" fontId="0" fillId="2" borderId="0" xfId="0" applyFont="1" applyFill="1" applyBorder="1" applyAlignment="1" applyProtection="1" quotePrefix="1">
      <alignment horizontal="left"/>
      <protection hidden="1"/>
    </xf>
    <xf numFmtId="3" fontId="0" fillId="2" borderId="17" xfId="0" applyNumberFormat="1" applyFont="1" applyFill="1" applyBorder="1" applyAlignment="1" applyProtection="1">
      <alignment/>
      <protection hidden="1"/>
    </xf>
    <xf numFmtId="37" fontId="0" fillId="2" borderId="0" xfId="0" applyFill="1" applyBorder="1" applyAlignment="1" applyProtection="1" quotePrefix="1">
      <alignment horizontal="left"/>
      <protection hidden="1"/>
    </xf>
    <xf numFmtId="37" fontId="1" fillId="2" borderId="5" xfId="0" applyFont="1" applyFill="1" applyBorder="1" applyAlignment="1" applyProtection="1">
      <alignment/>
      <protection hidden="1"/>
    </xf>
    <xf numFmtId="37" fontId="1" fillId="2" borderId="0" xfId="0" applyFont="1" applyFill="1" applyBorder="1" applyAlignment="1" applyProtection="1">
      <alignment/>
      <protection hidden="1"/>
    </xf>
    <xf numFmtId="37" fontId="1" fillId="2" borderId="0" xfId="0" applyNumberFormat="1" applyFont="1" applyFill="1" applyBorder="1" applyAlignment="1" applyProtection="1">
      <alignment/>
      <protection hidden="1"/>
    </xf>
    <xf numFmtId="37" fontId="1" fillId="2" borderId="3" xfId="0" applyFont="1" applyFill="1" applyBorder="1" applyAlignment="1" applyProtection="1">
      <alignment/>
      <protection hidden="1"/>
    </xf>
    <xf numFmtId="185" fontId="1" fillId="2" borderId="9" xfId="0" applyNumberFormat="1" applyFont="1" applyFill="1" applyBorder="1" applyAlignment="1" applyProtection="1">
      <alignment/>
      <protection/>
    </xf>
    <xf numFmtId="185" fontId="0" fillId="2" borderId="0" xfId="0" applyNumberFormat="1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185" fontId="0" fillId="2" borderId="0" xfId="0" applyNumberFormat="1" applyFill="1" applyBorder="1" applyAlignment="1" applyProtection="1">
      <alignment/>
      <protection/>
    </xf>
    <xf numFmtId="185" fontId="0" fillId="2" borderId="5" xfId="0" applyNumberFormat="1" applyFill="1" applyBorder="1" applyAlignment="1" applyProtection="1" quotePrefix="1">
      <alignment horizontal="left"/>
      <protection/>
    </xf>
    <xf numFmtId="185" fontId="0" fillId="2" borderId="18" xfId="0" applyNumberFormat="1" applyFill="1" applyBorder="1" applyAlignment="1" applyProtection="1">
      <alignment horizontal="center"/>
      <protection/>
    </xf>
    <xf numFmtId="185" fontId="0" fillId="0" borderId="16" xfId="0" applyNumberFormat="1" applyFill="1" applyBorder="1" applyAlignment="1" applyProtection="1">
      <alignment horizontal="right"/>
      <protection/>
    </xf>
    <xf numFmtId="37" fontId="12" fillId="3" borderId="0" xfId="0" applyFont="1" applyFill="1" applyBorder="1" applyAlignment="1" quotePrefix="1">
      <alignment horizontal="left"/>
    </xf>
    <xf numFmtId="37" fontId="0" fillId="3" borderId="0" xfId="0" applyFill="1" applyBorder="1" applyAlignment="1" quotePrefix="1">
      <alignment horizontal="left"/>
    </xf>
    <xf numFmtId="49" fontId="0" fillId="2" borderId="0" xfId="0" applyNumberFormat="1" applyFill="1" applyBorder="1" applyAlignment="1">
      <alignment horizontal="center"/>
    </xf>
    <xf numFmtId="37" fontId="11" fillId="2" borderId="3" xfId="0" applyFont="1" applyFill="1" applyBorder="1" applyAlignment="1">
      <alignment/>
    </xf>
    <xf numFmtId="37" fontId="1" fillId="2" borderId="4" xfId="0" applyFont="1" applyFill="1" applyBorder="1" applyAlignment="1">
      <alignment/>
    </xf>
    <xf numFmtId="37" fontId="0" fillId="0" borderId="0" xfId="0" applyBorder="1" applyAlignment="1" applyProtection="1">
      <alignment/>
      <protection hidden="1"/>
    </xf>
    <xf numFmtId="187" fontId="2" fillId="2" borderId="7" xfId="0" applyNumberFormat="1" applyFont="1" applyFill="1" applyBorder="1" applyAlignment="1" applyProtection="1">
      <alignment/>
      <protection/>
    </xf>
    <xf numFmtId="187" fontId="2" fillId="2" borderId="7" xfId="15" applyNumberFormat="1" applyFont="1" applyFill="1" applyBorder="1" applyAlignment="1" applyProtection="1">
      <alignment/>
      <protection/>
    </xf>
    <xf numFmtId="187" fontId="0" fillId="2" borderId="13" xfId="0" applyNumberFormat="1" applyFill="1" applyBorder="1" applyAlignment="1">
      <alignment/>
    </xf>
    <xf numFmtId="187" fontId="32" fillId="2" borderId="51" xfId="0" applyNumberFormat="1" applyFont="1" applyFill="1" applyBorder="1" applyAlignment="1">
      <alignment/>
    </xf>
    <xf numFmtId="187" fontId="32" fillId="2" borderId="51" xfId="0" applyNumberFormat="1" applyFont="1" applyFill="1" applyBorder="1" applyAlignment="1" applyProtection="1">
      <alignment/>
      <protection/>
    </xf>
    <xf numFmtId="187" fontId="32" fillId="2" borderId="12" xfId="0" applyNumberFormat="1" applyFont="1" applyFill="1" applyBorder="1" applyAlignment="1" applyProtection="1">
      <alignment/>
      <protection/>
    </xf>
    <xf numFmtId="188" fontId="0" fillId="2" borderId="0" xfId="0" applyNumberFormat="1" applyFont="1" applyFill="1" applyBorder="1" applyAlignment="1" applyProtection="1">
      <alignment/>
      <protection/>
    </xf>
    <xf numFmtId="189" fontId="0" fillId="0" borderId="16" xfId="0" applyNumberFormat="1" applyFill="1" applyBorder="1" applyAlignment="1" applyProtection="1">
      <alignment horizontal="right"/>
      <protection/>
    </xf>
    <xf numFmtId="187" fontId="0" fillId="2" borderId="19" xfId="0" applyNumberFormat="1" applyFill="1" applyBorder="1" applyAlignment="1" applyProtection="1">
      <alignment/>
      <protection/>
    </xf>
    <xf numFmtId="37" fontId="0" fillId="3" borderId="0" xfId="0" applyFill="1" applyAlignment="1">
      <alignment horizontal="centerContinuous"/>
    </xf>
    <xf numFmtId="37" fontId="0" fillId="0" borderId="18" xfId="0" applyNumberFormat="1" applyFont="1" applyFill="1" applyBorder="1" applyAlignment="1" applyProtection="1">
      <alignment/>
      <protection/>
    </xf>
    <xf numFmtId="37" fontId="2" fillId="2" borderId="7" xfId="0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 applyProtection="1">
      <alignment horizontal="right"/>
      <protection/>
    </xf>
    <xf numFmtId="37" fontId="0" fillId="5" borderId="33" xfId="0" applyFill="1" applyBorder="1" applyAlignment="1" applyProtection="1">
      <alignment horizontal="left"/>
      <protection locked="0"/>
    </xf>
    <xf numFmtId="185" fontId="11" fillId="0" borderId="19" xfId="0" applyNumberFormat="1" applyFont="1" applyFill="1" applyBorder="1" applyAlignment="1" applyProtection="1">
      <alignment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ill="1" applyBorder="1" applyAlignment="1" applyProtection="1">
      <alignment horizontal="right"/>
      <protection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4" fontId="0" fillId="5" borderId="32" xfId="0" applyNumberFormat="1" applyFont="1" applyFill="1" applyBorder="1" applyAlignment="1" applyProtection="1">
      <alignment horizontal="right"/>
      <protection locked="0"/>
    </xf>
    <xf numFmtId="10" fontId="0" fillId="5" borderId="32" xfId="0" applyNumberFormat="1" applyFont="1" applyFill="1" applyBorder="1" applyAlignment="1" applyProtection="1">
      <alignment/>
      <protection locked="0"/>
    </xf>
    <xf numFmtId="185" fontId="0" fillId="2" borderId="0" xfId="0" applyNumberFormat="1" applyFont="1" applyFill="1" applyBorder="1" applyAlignment="1" applyProtection="1">
      <alignment horizontal="left"/>
      <protection/>
    </xf>
    <xf numFmtId="37" fontId="0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421875" style="0" customWidth="1"/>
    <col min="9" max="9" width="10.00390625" style="0" customWidth="1"/>
    <col min="16" max="16" width="11.7109375" style="0" customWidth="1"/>
  </cols>
  <sheetData>
    <row r="1" spans="1:12" ht="13.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" customHeight="1">
      <c r="A2" s="22"/>
      <c r="B2" s="175" t="s">
        <v>0</v>
      </c>
      <c r="C2" s="118"/>
      <c r="D2" s="118"/>
      <c r="E2" s="119"/>
      <c r="F2" s="118"/>
      <c r="G2" s="118"/>
      <c r="H2" s="120"/>
      <c r="I2" s="22"/>
      <c r="J2" s="22"/>
      <c r="K2" s="22"/>
      <c r="L2" s="22"/>
      <c r="P2" s="29">
        <f ca="1">NOW()</f>
        <v>37813.4160630787</v>
      </c>
    </row>
    <row r="3" spans="1:12" ht="4.5" customHeight="1">
      <c r="A3" s="22"/>
      <c r="B3" s="121"/>
      <c r="C3" s="122"/>
      <c r="D3" s="122"/>
      <c r="E3" s="122"/>
      <c r="F3" s="122"/>
      <c r="G3" s="122"/>
      <c r="H3" s="123"/>
      <c r="I3" s="22"/>
      <c r="J3" s="22"/>
      <c r="K3" s="22"/>
      <c r="L3" s="22"/>
    </row>
    <row r="4" spans="1:12" ht="15">
      <c r="A4" s="22"/>
      <c r="B4" s="452" t="s">
        <v>1</v>
      </c>
      <c r="C4" s="122"/>
      <c r="D4" s="122"/>
      <c r="E4" s="122"/>
      <c r="F4" s="122"/>
      <c r="G4" s="122"/>
      <c r="H4" s="123"/>
      <c r="I4" s="22"/>
      <c r="J4" s="22"/>
      <c r="K4" s="22"/>
      <c r="L4" s="22"/>
    </row>
    <row r="5" spans="1:12" ht="8.25" customHeight="1">
      <c r="A5" s="22"/>
      <c r="B5" s="125"/>
      <c r="C5" s="126"/>
      <c r="D5" s="126"/>
      <c r="E5" s="126"/>
      <c r="F5" s="126"/>
      <c r="G5" s="126"/>
      <c r="H5" s="127"/>
      <c r="I5" s="22"/>
      <c r="J5" s="22"/>
      <c r="K5" s="22"/>
      <c r="L5" s="22"/>
    </row>
    <row r="6" spans="1:20" ht="12.75">
      <c r="A6" s="22"/>
      <c r="B6" s="125"/>
      <c r="C6" s="177" t="s">
        <v>2</v>
      </c>
      <c r="D6" s="126"/>
      <c r="E6" s="126"/>
      <c r="F6" s="126"/>
      <c r="G6" s="126"/>
      <c r="H6" s="127"/>
      <c r="I6" s="22"/>
      <c r="J6" s="22"/>
      <c r="K6" s="22"/>
      <c r="L6" s="22"/>
      <c r="P6" t="s">
        <v>3</v>
      </c>
      <c r="T6" t="s">
        <v>4</v>
      </c>
    </row>
    <row r="7" spans="1:12" ht="12.75">
      <c r="A7" s="22"/>
      <c r="B7" s="125"/>
      <c r="C7" s="126"/>
      <c r="D7" s="126"/>
      <c r="E7" s="126"/>
      <c r="F7" s="126"/>
      <c r="G7" s="126"/>
      <c r="H7" s="127"/>
      <c r="I7" s="22"/>
      <c r="J7" s="22"/>
      <c r="K7" s="22"/>
      <c r="L7" s="22"/>
    </row>
    <row r="8" spans="1:12" ht="12.75">
      <c r="A8" s="22"/>
      <c r="B8" s="125"/>
      <c r="C8" s="177" t="s">
        <v>5</v>
      </c>
      <c r="D8" s="126"/>
      <c r="E8" s="126"/>
      <c r="F8" s="126"/>
      <c r="G8" s="126"/>
      <c r="H8" s="127"/>
      <c r="I8" s="22"/>
      <c r="J8" s="22"/>
      <c r="K8" s="22"/>
      <c r="L8" s="22"/>
    </row>
    <row r="9" spans="1:20" ht="12.75">
      <c r="A9" s="22"/>
      <c r="B9" s="125"/>
      <c r="C9" s="128"/>
      <c r="D9" s="126"/>
      <c r="E9" s="126"/>
      <c r="F9" s="126"/>
      <c r="G9" s="126"/>
      <c r="H9" s="127"/>
      <c r="I9" s="22"/>
      <c r="J9" s="22"/>
      <c r="K9" s="22"/>
      <c r="L9" s="22"/>
      <c r="P9" t="s">
        <v>6</v>
      </c>
      <c r="T9" t="s">
        <v>7</v>
      </c>
    </row>
    <row r="10" spans="1:20" ht="12.75">
      <c r="A10" s="22"/>
      <c r="B10" s="125"/>
      <c r="C10" s="177" t="s">
        <v>8</v>
      </c>
      <c r="D10" s="126"/>
      <c r="E10" s="126"/>
      <c r="F10" s="126"/>
      <c r="G10" s="126"/>
      <c r="H10" s="127"/>
      <c r="I10" s="22"/>
      <c r="J10" s="22"/>
      <c r="K10" s="22"/>
      <c r="L10" s="22"/>
      <c r="P10" t="s">
        <v>9</v>
      </c>
      <c r="T10" t="s">
        <v>10</v>
      </c>
    </row>
    <row r="11" spans="1:12" ht="12.75">
      <c r="A11" s="22"/>
      <c r="B11" s="125"/>
      <c r="C11" s="128"/>
      <c r="D11" s="126"/>
      <c r="E11" s="126"/>
      <c r="F11" s="126"/>
      <c r="G11" s="126"/>
      <c r="H11" s="127"/>
      <c r="I11" s="22"/>
      <c r="J11" s="22"/>
      <c r="K11" s="22"/>
      <c r="L11" s="22"/>
    </row>
    <row r="12" spans="1:20" ht="12.75">
      <c r="A12" s="22"/>
      <c r="B12" s="125"/>
      <c r="C12" s="177" t="s">
        <v>11</v>
      </c>
      <c r="D12" s="126"/>
      <c r="E12" s="126"/>
      <c r="F12" s="126"/>
      <c r="G12" s="126"/>
      <c r="H12" s="127"/>
      <c r="I12" s="22"/>
      <c r="J12" s="22"/>
      <c r="K12" s="22"/>
      <c r="L12" s="22"/>
      <c r="P12" t="s">
        <v>12</v>
      </c>
      <c r="T12" t="s">
        <v>13</v>
      </c>
    </row>
    <row r="13" spans="1:20" ht="12.75">
      <c r="A13" s="22"/>
      <c r="B13" s="125"/>
      <c r="C13" s="128"/>
      <c r="D13" s="126"/>
      <c r="E13" s="126"/>
      <c r="F13" s="126"/>
      <c r="G13" s="126"/>
      <c r="H13" s="127"/>
      <c r="I13" s="22"/>
      <c r="J13" s="22"/>
      <c r="K13" s="22"/>
      <c r="L13" s="22"/>
      <c r="P13" t="s">
        <v>14</v>
      </c>
      <c r="T13" t="s">
        <v>15</v>
      </c>
    </row>
    <row r="14" spans="1:16" ht="12.75">
      <c r="A14" s="22"/>
      <c r="B14" s="125"/>
      <c r="C14" s="177" t="s">
        <v>16</v>
      </c>
      <c r="D14" s="126"/>
      <c r="E14" s="126"/>
      <c r="F14" s="126"/>
      <c r="G14" s="126"/>
      <c r="H14" s="127"/>
      <c r="I14" s="22"/>
      <c r="J14" s="22"/>
      <c r="K14" s="22"/>
      <c r="L14" s="22"/>
      <c r="P14" t="s">
        <v>17</v>
      </c>
    </row>
    <row r="15" spans="1:12" ht="12.75">
      <c r="A15" s="22"/>
      <c r="B15" s="125"/>
      <c r="C15" s="128"/>
      <c r="D15" s="126"/>
      <c r="E15" s="126"/>
      <c r="F15" s="126"/>
      <c r="G15" s="126"/>
      <c r="H15" s="127"/>
      <c r="I15" s="22"/>
      <c r="J15" s="22"/>
      <c r="K15" s="22"/>
      <c r="L15" s="22"/>
    </row>
    <row r="16" spans="1:16" ht="12.75">
      <c r="A16" s="22"/>
      <c r="B16" s="125"/>
      <c r="C16" s="177" t="s">
        <v>18</v>
      </c>
      <c r="D16" s="126"/>
      <c r="E16" s="126"/>
      <c r="F16" s="126"/>
      <c r="G16" s="126"/>
      <c r="H16" s="127"/>
      <c r="I16" s="22"/>
      <c r="J16" s="22"/>
      <c r="K16" s="22"/>
      <c r="L16" s="22"/>
      <c r="P16" t="s">
        <v>19</v>
      </c>
    </row>
    <row r="17" spans="1:12" ht="12.75">
      <c r="A17" s="22"/>
      <c r="B17" s="125"/>
      <c r="C17" s="126"/>
      <c r="D17" s="126"/>
      <c r="E17" s="126"/>
      <c r="F17" s="126"/>
      <c r="G17" s="126"/>
      <c r="H17" s="127"/>
      <c r="I17" s="22"/>
      <c r="J17" s="22"/>
      <c r="K17" s="22"/>
      <c r="L17" s="22"/>
    </row>
    <row r="18" spans="1:16" ht="13.5" thickBot="1">
      <c r="A18" s="22"/>
      <c r="B18" s="174" t="s">
        <v>20</v>
      </c>
      <c r="C18" s="129"/>
      <c r="D18" s="129"/>
      <c r="E18" s="129"/>
      <c r="F18" s="129"/>
      <c r="G18" s="129"/>
      <c r="H18" s="130"/>
      <c r="I18" s="22"/>
      <c r="J18" s="22"/>
      <c r="K18" s="22"/>
      <c r="L18" s="22"/>
      <c r="P18" t="s">
        <v>21</v>
      </c>
    </row>
    <row r="19" spans="1:16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P19" t="str">
        <f ca="1">CELL("filename")</f>
        <v>H:\My Webs\websites\Final CA website\pdf files and documents\[SAUCE model.xls]Menu</v>
      </c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547" t="s">
        <v>22</v>
      </c>
      <c r="C23" s="547"/>
      <c r="D23" s="547"/>
      <c r="E23" s="547"/>
      <c r="F23" s="547"/>
      <c r="G23" s="547"/>
      <c r="H23" s="547"/>
      <c r="I23" s="22"/>
      <c r="J23" s="22"/>
      <c r="K23" s="22"/>
      <c r="L23" s="22"/>
    </row>
    <row r="24" spans="1:12" ht="12.75">
      <c r="A24" s="22"/>
      <c r="B24" s="547" t="s">
        <v>23</v>
      </c>
      <c r="C24" s="547"/>
      <c r="D24" s="547"/>
      <c r="E24" s="547"/>
      <c r="F24" s="547"/>
      <c r="G24" s="547"/>
      <c r="H24" s="547"/>
      <c r="I24" s="22"/>
      <c r="J24" s="22"/>
      <c r="K24" s="22"/>
      <c r="L24" s="22"/>
    </row>
  </sheetData>
  <sheetProtection sheet="1" objects="1" scenarios="1"/>
  <printOptions horizontalCentered="1"/>
  <pageMargins left="0.75" right="0.75" top="1" bottom="1" header="0.5" footer="0.5"/>
  <pageSetup blackAndWhite="1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3.140625" style="0" customWidth="1"/>
    <col min="4" max="4" width="10.57421875" style="0" customWidth="1"/>
    <col min="5" max="5" width="11.140625" style="0" customWidth="1"/>
    <col min="6" max="6" width="6.7109375" style="0" customWidth="1"/>
    <col min="7" max="7" width="13.140625" style="0" customWidth="1"/>
    <col min="8" max="8" width="10.57421875" style="0" customWidth="1"/>
    <col min="9" max="9" width="11.140625" style="0" customWidth="1"/>
    <col min="10" max="10" width="1.7109375" style="0" customWidth="1"/>
    <col min="11" max="11" width="6.7109375" style="0" customWidth="1"/>
    <col min="12" max="12" width="8.8515625" style="0" customWidth="1"/>
    <col min="13" max="13" width="8.7109375" style="0" customWidth="1"/>
    <col min="14" max="15" width="11.8515625" style="0" customWidth="1"/>
    <col min="16" max="17" width="12.28125" style="0" customWidth="1"/>
    <col min="18" max="24" width="11.8515625" style="0" customWidth="1"/>
  </cols>
  <sheetData>
    <row r="1" spans="1:12" ht="1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/>
      <c r="B2" s="296">
        <f>+'General Info'!$E$7</f>
        <v>0</v>
      </c>
      <c r="C2" s="278"/>
      <c r="D2" s="278"/>
      <c r="E2" s="278"/>
      <c r="F2" s="278"/>
      <c r="G2" s="278"/>
      <c r="H2" s="278"/>
      <c r="I2" s="297"/>
      <c r="J2" s="297"/>
      <c r="K2" s="22"/>
      <c r="L2" s="22"/>
    </row>
    <row r="3" spans="1:12" ht="14.25">
      <c r="A3" s="22"/>
      <c r="B3" s="277" t="s">
        <v>358</v>
      </c>
      <c r="C3" s="278"/>
      <c r="D3" s="278"/>
      <c r="E3" s="278"/>
      <c r="F3" s="278"/>
      <c r="G3" s="278"/>
      <c r="H3" s="278"/>
      <c r="I3" s="297"/>
      <c r="J3" s="278"/>
      <c r="K3" s="22"/>
      <c r="L3" s="22"/>
    </row>
    <row r="4" spans="1:12" ht="15">
      <c r="A4" s="22"/>
      <c r="B4" s="279"/>
      <c r="C4" s="279" t="s">
        <v>359</v>
      </c>
      <c r="D4" s="280"/>
      <c r="E4" s="280"/>
      <c r="F4" s="280"/>
      <c r="G4" s="280"/>
      <c r="H4" s="280"/>
      <c r="I4" s="298">
        <f ca="1">NOW()</f>
        <v>37813.4160630787</v>
      </c>
      <c r="J4" s="280"/>
      <c r="K4" s="22"/>
      <c r="L4" s="22"/>
    </row>
    <row r="5" spans="1:12" ht="13.5" thickBot="1">
      <c r="A5" s="22"/>
      <c r="B5" s="27"/>
      <c r="C5" s="27"/>
      <c r="D5" s="27"/>
      <c r="E5" s="27"/>
      <c r="F5" s="27"/>
      <c r="G5" s="27"/>
      <c r="H5" s="27"/>
      <c r="I5" s="27"/>
      <c r="J5" s="27"/>
      <c r="K5" s="22"/>
      <c r="L5" s="22"/>
    </row>
    <row r="6" spans="1:12" ht="12.75" customHeight="1" thickBot="1">
      <c r="A6" s="22"/>
      <c r="B6" s="327"/>
      <c r="C6" s="328" t="s">
        <v>238</v>
      </c>
      <c r="D6" s="329"/>
      <c r="E6" s="329"/>
      <c r="F6" s="329"/>
      <c r="G6" s="329"/>
      <c r="H6" s="329"/>
      <c r="I6" s="329"/>
      <c r="J6" s="330"/>
      <c r="K6" s="22"/>
      <c r="L6" s="22"/>
    </row>
    <row r="7" spans="1:12" ht="12.75" customHeight="1">
      <c r="A7" s="22"/>
      <c r="B7" s="315"/>
      <c r="C7" s="331"/>
      <c r="D7" s="332"/>
      <c r="E7" s="332"/>
      <c r="F7" s="332"/>
      <c r="G7" s="332"/>
      <c r="H7" s="332"/>
      <c r="I7" s="332"/>
      <c r="J7" s="333"/>
      <c r="K7" s="22"/>
      <c r="L7" s="22"/>
    </row>
    <row r="8" spans="1:12" ht="12.75" customHeight="1">
      <c r="A8" s="22"/>
      <c r="B8" s="315"/>
      <c r="C8" s="334" t="s">
        <v>239</v>
      </c>
      <c r="D8" s="310"/>
      <c r="E8" s="310">
        <f>+Input!H275</f>
        <v>0</v>
      </c>
      <c r="F8" s="310"/>
      <c r="G8" s="334" t="s">
        <v>260</v>
      </c>
      <c r="H8" s="334"/>
      <c r="I8" s="335">
        <f>+Input!H315</f>
        <v>0</v>
      </c>
      <c r="J8" s="336"/>
      <c r="K8" s="22"/>
      <c r="L8" s="22"/>
    </row>
    <row r="9" spans="1:12" ht="12.75">
      <c r="A9" s="22"/>
      <c r="B9" s="337"/>
      <c r="C9" s="338" t="s">
        <v>240</v>
      </c>
      <c r="D9" s="63"/>
      <c r="E9" s="339">
        <f>+Input!H276</f>
        <v>0</v>
      </c>
      <c r="F9" s="63"/>
      <c r="G9" s="63" t="s">
        <v>254</v>
      </c>
      <c r="H9" s="63"/>
      <c r="I9" s="339">
        <f>+Input!H316</f>
        <v>0</v>
      </c>
      <c r="J9" s="340"/>
      <c r="K9" s="22"/>
      <c r="L9" s="22"/>
    </row>
    <row r="10" spans="1:12" ht="12.75">
      <c r="A10" s="22"/>
      <c r="B10" s="337"/>
      <c r="C10" s="63"/>
      <c r="D10" s="63"/>
      <c r="E10" s="339"/>
      <c r="F10" s="63"/>
      <c r="G10" s="63" t="s">
        <v>255</v>
      </c>
      <c r="H10" s="63"/>
      <c r="I10" s="339">
        <f>+Input!H317</f>
        <v>0</v>
      </c>
      <c r="J10" s="340"/>
      <c r="K10" s="22"/>
      <c r="L10" s="22"/>
    </row>
    <row r="11" spans="1:12" ht="12.75">
      <c r="A11" s="22"/>
      <c r="B11" s="337"/>
      <c r="C11" s="338" t="s">
        <v>241</v>
      </c>
      <c r="D11" s="63"/>
      <c r="E11" s="63">
        <f>+Input!H277</f>
        <v>0</v>
      </c>
      <c r="F11" s="63"/>
      <c r="G11" s="338" t="s">
        <v>241</v>
      </c>
      <c r="H11" s="63"/>
      <c r="I11" s="63">
        <f>+Input!H318</f>
        <v>0</v>
      </c>
      <c r="J11" s="341"/>
      <c r="K11" s="22"/>
      <c r="L11" s="22"/>
    </row>
    <row r="12" spans="1:12" ht="12.75">
      <c r="A12" s="22"/>
      <c r="B12" s="337"/>
      <c r="C12" s="63" t="s">
        <v>243</v>
      </c>
      <c r="D12" s="342"/>
      <c r="E12" s="553">
        <f>+Input!H278</f>
        <v>0</v>
      </c>
      <c r="F12" s="63"/>
      <c r="G12" s="63" t="s">
        <v>243</v>
      </c>
      <c r="H12" s="342"/>
      <c r="I12" s="553">
        <f>+Input!H319</f>
        <v>0</v>
      </c>
      <c r="J12" s="343"/>
      <c r="K12" s="22"/>
      <c r="L12" s="22"/>
    </row>
    <row r="13" spans="1:12" ht="12.75">
      <c r="A13" s="22"/>
      <c r="B13" s="337"/>
      <c r="C13" s="63" t="s">
        <v>244</v>
      </c>
      <c r="D13" s="63"/>
      <c r="E13" s="344">
        <f>+Input!H279</f>
        <v>0</v>
      </c>
      <c r="F13" s="63"/>
      <c r="G13" s="63" t="s">
        <v>244</v>
      </c>
      <c r="H13" s="63"/>
      <c r="I13" s="344">
        <f>+Input!H320</f>
        <v>0</v>
      </c>
      <c r="J13" s="343"/>
      <c r="K13" s="22"/>
      <c r="L13" s="22"/>
    </row>
    <row r="14" spans="1:12" ht="12.75">
      <c r="A14" s="22"/>
      <c r="B14" s="337"/>
      <c r="C14" s="63" t="s">
        <v>245</v>
      </c>
      <c r="D14" s="63"/>
      <c r="E14" s="553" t="s">
        <v>246</v>
      </c>
      <c r="F14" s="63"/>
      <c r="G14" s="63" t="s">
        <v>245</v>
      </c>
      <c r="H14" s="63"/>
      <c r="I14" s="553">
        <f>+Input!H321</f>
        <v>0</v>
      </c>
      <c r="J14" s="345"/>
      <c r="K14" s="22"/>
      <c r="L14" s="22"/>
    </row>
    <row r="15" spans="1:12" ht="12.75">
      <c r="A15" s="22"/>
      <c r="B15" s="337"/>
      <c r="C15" s="63" t="s">
        <v>247</v>
      </c>
      <c r="D15" s="63"/>
      <c r="E15" s="553" t="s">
        <v>248</v>
      </c>
      <c r="F15" s="63"/>
      <c r="G15" s="63" t="s">
        <v>247</v>
      </c>
      <c r="H15" s="63"/>
      <c r="I15" s="553">
        <f>+Input!H322</f>
        <v>0</v>
      </c>
      <c r="J15" s="345"/>
      <c r="K15" s="22"/>
      <c r="L15" s="22"/>
    </row>
    <row r="16" spans="1:12" ht="12.75">
      <c r="A16" s="22"/>
      <c r="B16" s="337"/>
      <c r="C16" s="63" t="s">
        <v>249</v>
      </c>
      <c r="D16" s="63"/>
      <c r="E16" s="553">
        <f>+Input!H282</f>
        <v>0</v>
      </c>
      <c r="F16" s="63"/>
      <c r="G16" s="63" t="s">
        <v>249</v>
      </c>
      <c r="H16" s="63"/>
      <c r="I16" s="553">
        <f>+Input!H323</f>
        <v>0</v>
      </c>
      <c r="J16" s="345"/>
      <c r="K16" s="22"/>
      <c r="L16" s="22"/>
    </row>
    <row r="17" spans="1:12" ht="12.75">
      <c r="A17" s="22"/>
      <c r="B17" s="337"/>
      <c r="C17" s="63" t="s">
        <v>251</v>
      </c>
      <c r="D17" s="63"/>
      <c r="E17" s="553">
        <f>+Input!H283</f>
        <v>0</v>
      </c>
      <c r="F17" s="63"/>
      <c r="G17" s="63" t="s">
        <v>251</v>
      </c>
      <c r="H17" s="63"/>
      <c r="I17" s="553">
        <f>+Input!H324</f>
        <v>0</v>
      </c>
      <c r="J17" s="343"/>
      <c r="K17" s="22"/>
      <c r="L17" s="22"/>
    </row>
    <row r="18" spans="1:12" ht="12.75">
      <c r="A18" s="22"/>
      <c r="B18" s="337"/>
      <c r="C18" s="63" t="s">
        <v>252</v>
      </c>
      <c r="D18" s="63"/>
      <c r="E18" s="553">
        <f>+Input!H284</f>
        <v>0</v>
      </c>
      <c r="F18" s="63"/>
      <c r="G18" s="63" t="s">
        <v>252</v>
      </c>
      <c r="H18" s="63"/>
      <c r="I18" s="553">
        <f>+Input!H325</f>
        <v>0</v>
      </c>
      <c r="J18" s="343"/>
      <c r="K18" s="22"/>
      <c r="L18" s="22"/>
    </row>
    <row r="19" spans="1:12" ht="12.75">
      <c r="A19" s="22"/>
      <c r="B19" s="337"/>
      <c r="C19" s="339"/>
      <c r="D19" s="63"/>
      <c r="E19" s="342"/>
      <c r="F19" s="63"/>
      <c r="G19" s="63"/>
      <c r="H19" s="63"/>
      <c r="I19" s="342"/>
      <c r="J19" s="343"/>
      <c r="K19" s="22"/>
      <c r="L19" s="22"/>
    </row>
    <row r="20" spans="1:12" ht="12.75">
      <c r="A20" s="22"/>
      <c r="B20" s="337"/>
      <c r="C20" s="63"/>
      <c r="D20" s="63"/>
      <c r="E20" s="342"/>
      <c r="F20" s="63"/>
      <c r="G20" s="63"/>
      <c r="H20" s="63"/>
      <c r="I20" s="342"/>
      <c r="J20" s="343"/>
      <c r="K20" s="22"/>
      <c r="L20" s="22"/>
    </row>
    <row r="21" spans="1:12" ht="12.75">
      <c r="A21" s="22"/>
      <c r="B21" s="337"/>
      <c r="C21" s="346" t="s">
        <v>253</v>
      </c>
      <c r="D21" s="63"/>
      <c r="E21" s="335">
        <f>+Input!H287</f>
        <v>0</v>
      </c>
      <c r="F21" s="63"/>
      <c r="G21" s="334" t="s">
        <v>261</v>
      </c>
      <c r="H21" s="334"/>
      <c r="I21" s="335">
        <f>+Input!H328</f>
        <v>0</v>
      </c>
      <c r="J21" s="336"/>
      <c r="K21" s="22"/>
      <c r="L21" s="22"/>
    </row>
    <row r="22" spans="1:12" ht="12.75">
      <c r="A22" s="22"/>
      <c r="B22" s="337"/>
      <c r="C22" s="63" t="s">
        <v>254</v>
      </c>
      <c r="D22" s="63"/>
      <c r="E22" s="339">
        <f>+Input!H288</f>
        <v>0</v>
      </c>
      <c r="F22" s="63"/>
      <c r="G22" s="63" t="s">
        <v>254</v>
      </c>
      <c r="H22" s="63"/>
      <c r="I22" s="339">
        <f>+Input!H329</f>
        <v>0</v>
      </c>
      <c r="J22" s="340"/>
      <c r="K22" s="22"/>
      <c r="L22" s="22"/>
    </row>
    <row r="23" spans="1:12" ht="12.75">
      <c r="A23" s="22"/>
      <c r="B23" s="337"/>
      <c r="C23" s="63" t="s">
        <v>255</v>
      </c>
      <c r="D23" s="63"/>
      <c r="E23" s="339">
        <f>+Input!H289</f>
        <v>0</v>
      </c>
      <c r="F23" s="63"/>
      <c r="G23" s="63" t="s">
        <v>255</v>
      </c>
      <c r="H23" s="63"/>
      <c r="I23" s="339">
        <f>+Input!H330</f>
        <v>0</v>
      </c>
      <c r="J23" s="340"/>
      <c r="K23" s="22"/>
      <c r="L23" s="22"/>
    </row>
    <row r="24" spans="1:12" ht="12.75">
      <c r="A24" s="22"/>
      <c r="B24" s="337"/>
      <c r="C24" s="338" t="s">
        <v>241</v>
      </c>
      <c r="D24" s="63"/>
      <c r="E24" s="63">
        <f>+Input!H290</f>
        <v>0</v>
      </c>
      <c r="F24" s="63"/>
      <c r="G24" s="338" t="s">
        <v>241</v>
      </c>
      <c r="H24" s="63"/>
      <c r="I24" s="63">
        <f>+Input!H331</f>
        <v>0</v>
      </c>
      <c r="J24" s="341"/>
      <c r="K24" s="22"/>
      <c r="L24" s="22"/>
    </row>
    <row r="25" spans="1:12" ht="12.75">
      <c r="A25" s="22"/>
      <c r="B25" s="337"/>
      <c r="C25" s="63" t="s">
        <v>243</v>
      </c>
      <c r="D25" s="342"/>
      <c r="E25" s="553">
        <f>+Input!H291</f>
        <v>0</v>
      </c>
      <c r="F25" s="63"/>
      <c r="G25" s="63" t="s">
        <v>243</v>
      </c>
      <c r="H25" s="342"/>
      <c r="I25" s="553">
        <f>+Input!H332</f>
        <v>0</v>
      </c>
      <c r="J25" s="341"/>
      <c r="K25" s="22"/>
      <c r="L25" s="22"/>
    </row>
    <row r="26" spans="1:12" ht="12.75">
      <c r="A26" s="22"/>
      <c r="B26" s="337"/>
      <c r="C26" s="63" t="s">
        <v>244</v>
      </c>
      <c r="D26" s="63"/>
      <c r="E26" s="344">
        <f>+Input!H292</f>
        <v>0</v>
      </c>
      <c r="F26" s="63"/>
      <c r="G26" s="63" t="s">
        <v>244</v>
      </c>
      <c r="H26" s="63"/>
      <c r="I26" s="344">
        <f>+Input!H333</f>
        <v>0</v>
      </c>
      <c r="J26" s="341"/>
      <c r="K26" s="22"/>
      <c r="L26" s="22"/>
    </row>
    <row r="27" spans="1:12" ht="12.75">
      <c r="A27" s="22"/>
      <c r="B27" s="337"/>
      <c r="C27" s="63" t="s">
        <v>245</v>
      </c>
      <c r="D27" s="63"/>
      <c r="E27" s="553">
        <f>+Input!H293</f>
        <v>0</v>
      </c>
      <c r="F27" s="63"/>
      <c r="G27" s="63" t="s">
        <v>245</v>
      </c>
      <c r="H27" s="63"/>
      <c r="I27" s="553">
        <f>+Input!H334</f>
        <v>0</v>
      </c>
      <c r="J27" s="341"/>
      <c r="K27" s="22"/>
      <c r="L27" s="22"/>
    </row>
    <row r="28" spans="1:12" ht="12.75">
      <c r="A28" s="22"/>
      <c r="B28" s="337"/>
      <c r="C28" s="63" t="s">
        <v>247</v>
      </c>
      <c r="D28" s="63"/>
      <c r="E28" s="553">
        <f>+Input!H294</f>
        <v>0</v>
      </c>
      <c r="F28" s="63"/>
      <c r="G28" s="63" t="s">
        <v>247</v>
      </c>
      <c r="H28" s="63"/>
      <c r="I28" s="553">
        <f>+Input!H335</f>
        <v>0</v>
      </c>
      <c r="J28" s="341"/>
      <c r="K28" s="22"/>
      <c r="L28" s="22"/>
    </row>
    <row r="29" spans="1:12" ht="12.75">
      <c r="A29" s="22"/>
      <c r="B29" s="337"/>
      <c r="C29" s="63" t="s">
        <v>249</v>
      </c>
      <c r="D29" s="63"/>
      <c r="E29" s="553">
        <f>+Input!H295</f>
        <v>0</v>
      </c>
      <c r="F29" s="63"/>
      <c r="G29" s="63" t="s">
        <v>249</v>
      </c>
      <c r="H29" s="63"/>
      <c r="I29" s="553">
        <f>+Input!H336</f>
        <v>0</v>
      </c>
      <c r="J29" s="341"/>
      <c r="K29" s="22"/>
      <c r="L29" s="22"/>
    </row>
    <row r="30" spans="1:12" ht="12.75">
      <c r="A30" s="22"/>
      <c r="B30" s="337"/>
      <c r="C30" s="63" t="s">
        <v>251</v>
      </c>
      <c r="D30" s="63"/>
      <c r="E30" s="553">
        <f>+Input!H296</f>
        <v>0</v>
      </c>
      <c r="F30" s="63"/>
      <c r="G30" s="63" t="s">
        <v>251</v>
      </c>
      <c r="H30" s="63"/>
      <c r="I30" s="553">
        <f>+Input!H337</f>
        <v>0</v>
      </c>
      <c r="J30" s="343"/>
      <c r="K30" s="22"/>
      <c r="L30" s="22"/>
    </row>
    <row r="31" spans="1:12" ht="12.75">
      <c r="A31" s="22"/>
      <c r="B31" s="337"/>
      <c r="C31" s="63" t="s">
        <v>252</v>
      </c>
      <c r="D31" s="63"/>
      <c r="E31" s="553">
        <f>+Input!H297</f>
        <v>0</v>
      </c>
      <c r="F31" s="63"/>
      <c r="G31" s="63" t="s">
        <v>252</v>
      </c>
      <c r="H31" s="63"/>
      <c r="I31" s="553">
        <f>+Input!H338</f>
        <v>0</v>
      </c>
      <c r="J31" s="345"/>
      <c r="K31" s="22"/>
      <c r="L31" s="22"/>
    </row>
    <row r="32" spans="1:12" ht="12.75">
      <c r="A32" s="22"/>
      <c r="B32" s="337"/>
      <c r="C32" s="69"/>
      <c r="D32" s="69"/>
      <c r="E32" s="69"/>
      <c r="F32" s="63"/>
      <c r="G32" s="69"/>
      <c r="H32" s="69"/>
      <c r="I32" s="62"/>
      <c r="J32" s="343"/>
      <c r="K32" s="22"/>
      <c r="L32" s="22"/>
    </row>
    <row r="33" spans="1:12" ht="12.75">
      <c r="A33" s="22"/>
      <c r="B33" s="337"/>
      <c r="C33" s="69"/>
      <c r="D33" s="69"/>
      <c r="E33" s="69"/>
      <c r="F33" s="63"/>
      <c r="G33" s="69"/>
      <c r="H33" s="69"/>
      <c r="I33" s="62"/>
      <c r="J33" s="343"/>
      <c r="K33" s="22"/>
      <c r="L33" s="22"/>
    </row>
    <row r="34" spans="1:12" ht="12.75">
      <c r="A34" s="22"/>
      <c r="B34" s="337"/>
      <c r="C34" s="346" t="s">
        <v>258</v>
      </c>
      <c r="D34" s="346"/>
      <c r="E34" s="335">
        <f>+Input!H300</f>
        <v>0</v>
      </c>
      <c r="F34" s="63"/>
      <c r="G34" s="334" t="s">
        <v>262</v>
      </c>
      <c r="H34" s="334"/>
      <c r="I34" s="335">
        <f>+Input!H341</f>
        <v>0</v>
      </c>
      <c r="J34" s="226"/>
      <c r="K34" s="22"/>
      <c r="L34" s="22"/>
    </row>
    <row r="35" spans="1:12" ht="12.75">
      <c r="A35" s="22"/>
      <c r="B35" s="337"/>
      <c r="C35" s="63" t="s">
        <v>254</v>
      </c>
      <c r="D35" s="63"/>
      <c r="E35" s="339">
        <f>+Input!H301</f>
        <v>0</v>
      </c>
      <c r="F35" s="63"/>
      <c r="G35" s="63" t="s">
        <v>254</v>
      </c>
      <c r="H35" s="63"/>
      <c r="I35" s="339">
        <f>+Input!H342</f>
        <v>0</v>
      </c>
      <c r="J35" s="226"/>
      <c r="K35" s="22"/>
      <c r="L35" s="22"/>
    </row>
    <row r="36" spans="1:12" ht="12.75">
      <c r="A36" s="22"/>
      <c r="B36" s="337"/>
      <c r="C36" s="63" t="s">
        <v>255</v>
      </c>
      <c r="D36" s="63"/>
      <c r="E36" s="339">
        <f>+Input!H302</f>
        <v>0</v>
      </c>
      <c r="F36" s="63"/>
      <c r="G36" s="63" t="s">
        <v>255</v>
      </c>
      <c r="H36" s="63"/>
      <c r="I36" s="339">
        <f>+Input!H343</f>
        <v>0</v>
      </c>
      <c r="J36" s="336"/>
      <c r="K36" s="22"/>
      <c r="L36" s="22"/>
    </row>
    <row r="37" spans="1:12" ht="12.75">
      <c r="A37" s="22"/>
      <c r="B37" s="337"/>
      <c r="C37" s="338" t="s">
        <v>241</v>
      </c>
      <c r="D37" s="63"/>
      <c r="E37" s="63">
        <f>+Input!H303</f>
        <v>0</v>
      </c>
      <c r="F37" s="63"/>
      <c r="G37" s="338" t="s">
        <v>241</v>
      </c>
      <c r="H37" s="63"/>
      <c r="I37" s="63">
        <f>+Input!H344</f>
        <v>0</v>
      </c>
      <c r="J37" s="340"/>
      <c r="K37" s="22"/>
      <c r="L37" s="22"/>
    </row>
    <row r="38" spans="1:12" ht="12.75">
      <c r="A38" s="22"/>
      <c r="B38" s="337"/>
      <c r="C38" s="63" t="s">
        <v>243</v>
      </c>
      <c r="D38" s="342"/>
      <c r="E38" s="553">
        <f>+Input!H304</f>
        <v>0</v>
      </c>
      <c r="F38" s="63"/>
      <c r="G38" s="63" t="s">
        <v>243</v>
      </c>
      <c r="H38" s="342"/>
      <c r="I38" s="553">
        <f>+Input!H345</f>
        <v>0</v>
      </c>
      <c r="J38" s="340"/>
      <c r="K38" s="22"/>
      <c r="L38" s="22"/>
    </row>
    <row r="39" spans="1:12" ht="12.75">
      <c r="A39" s="22"/>
      <c r="B39" s="337"/>
      <c r="C39" s="63" t="s">
        <v>244</v>
      </c>
      <c r="D39" s="63"/>
      <c r="E39" s="344">
        <f>+Input!H305</f>
        <v>0</v>
      </c>
      <c r="F39" s="63"/>
      <c r="G39" s="63" t="s">
        <v>244</v>
      </c>
      <c r="H39" s="63"/>
      <c r="I39" s="344">
        <f>+Input!H346</f>
        <v>0</v>
      </c>
      <c r="J39" s="340"/>
      <c r="K39" s="22"/>
      <c r="L39" s="22"/>
    </row>
    <row r="40" spans="1:12" ht="12.75">
      <c r="A40" s="22"/>
      <c r="B40" s="337"/>
      <c r="C40" s="63" t="s">
        <v>245</v>
      </c>
      <c r="D40" s="63"/>
      <c r="E40" s="553">
        <f>+Input!H306</f>
        <v>0</v>
      </c>
      <c r="F40" s="63"/>
      <c r="G40" s="63" t="s">
        <v>245</v>
      </c>
      <c r="H40" s="63"/>
      <c r="I40" s="553">
        <f>+Input!H347</f>
        <v>0</v>
      </c>
      <c r="J40" s="340"/>
      <c r="K40" s="22"/>
      <c r="L40" s="22"/>
    </row>
    <row r="41" spans="1:12" ht="12.75">
      <c r="A41" s="22"/>
      <c r="B41" s="337"/>
      <c r="C41" s="63" t="s">
        <v>247</v>
      </c>
      <c r="D41" s="63"/>
      <c r="E41" s="553">
        <f>+Input!H307</f>
        <v>0</v>
      </c>
      <c r="F41" s="63"/>
      <c r="G41" s="63" t="s">
        <v>247</v>
      </c>
      <c r="H41" s="63"/>
      <c r="I41" s="553">
        <f>+Input!H348</f>
        <v>0</v>
      </c>
      <c r="J41" s="340"/>
      <c r="K41" s="22"/>
      <c r="L41" s="22"/>
    </row>
    <row r="42" spans="1:12" ht="12.75">
      <c r="A42" s="22"/>
      <c r="B42" s="337"/>
      <c r="C42" s="63" t="s">
        <v>249</v>
      </c>
      <c r="D42" s="63"/>
      <c r="E42" s="553">
        <f>+Input!H308</f>
        <v>0</v>
      </c>
      <c r="F42" s="63"/>
      <c r="G42" s="63" t="s">
        <v>249</v>
      </c>
      <c r="H42" s="63"/>
      <c r="I42" s="553">
        <f>+Input!H349</f>
        <v>0</v>
      </c>
      <c r="J42" s="340"/>
      <c r="K42" s="22"/>
      <c r="L42" s="22"/>
    </row>
    <row r="43" spans="1:12" ht="12.75">
      <c r="A43" s="22"/>
      <c r="B43" s="337"/>
      <c r="C43" s="63" t="s">
        <v>251</v>
      </c>
      <c r="D43" s="63"/>
      <c r="E43" s="553">
        <f>+Input!H309</f>
        <v>0</v>
      </c>
      <c r="F43" s="63"/>
      <c r="G43" s="63" t="s">
        <v>251</v>
      </c>
      <c r="H43" s="63"/>
      <c r="I43" s="553">
        <f>+Input!H350</f>
        <v>0</v>
      </c>
      <c r="J43" s="340"/>
      <c r="K43" s="22"/>
      <c r="L43" s="22"/>
    </row>
    <row r="44" spans="1:12" ht="12.75">
      <c r="A44" s="22"/>
      <c r="B44" s="337"/>
      <c r="C44" s="63" t="s">
        <v>252</v>
      </c>
      <c r="D44" s="63"/>
      <c r="E44" s="553">
        <f>+Input!H310</f>
        <v>0</v>
      </c>
      <c r="F44" s="63"/>
      <c r="G44" s="63" t="s">
        <v>252</v>
      </c>
      <c r="H44" s="63"/>
      <c r="I44" s="553">
        <f>+Input!H351</f>
        <v>0</v>
      </c>
      <c r="J44" s="341"/>
      <c r="K44" s="22"/>
      <c r="L44" s="22"/>
    </row>
    <row r="45" spans="1:12" ht="9" customHeight="1">
      <c r="A45" s="22"/>
      <c r="B45" s="337"/>
      <c r="C45" s="69"/>
      <c r="D45" s="69"/>
      <c r="E45" s="69"/>
      <c r="F45" s="63"/>
      <c r="G45" s="69"/>
      <c r="H45" s="69"/>
      <c r="I45" s="62"/>
      <c r="J45" s="343"/>
      <c r="K45" s="22"/>
      <c r="L45" s="22"/>
    </row>
    <row r="46" spans="1:12" ht="12.75" customHeight="1" thickBot="1">
      <c r="A46" s="22"/>
      <c r="B46" s="347"/>
      <c r="C46" s="262"/>
      <c r="D46" s="262"/>
      <c r="E46" s="262"/>
      <c r="F46" s="262"/>
      <c r="G46" s="262"/>
      <c r="H46" s="262"/>
      <c r="I46" s="262"/>
      <c r="J46" s="348"/>
      <c r="K46" s="22"/>
      <c r="L46" s="22"/>
    </row>
    <row r="47" spans="1:1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2"/>
      <c r="B49" s="132"/>
      <c r="C49" s="132"/>
      <c r="D49" s="132"/>
      <c r="E49" s="132"/>
      <c r="F49" s="132"/>
      <c r="G49" s="132"/>
      <c r="H49" s="132"/>
      <c r="I49" s="132"/>
      <c r="J49" s="132"/>
      <c r="K49" s="22"/>
      <c r="L49" s="22"/>
    </row>
    <row r="50" spans="1:12" ht="12.75">
      <c r="A50" s="22"/>
      <c r="B50" s="132"/>
      <c r="C50" s="132"/>
      <c r="D50" s="132"/>
      <c r="E50" s="132"/>
      <c r="F50" s="132"/>
      <c r="G50" s="132"/>
      <c r="H50" s="132"/>
      <c r="I50" s="132"/>
      <c r="J50" s="132"/>
      <c r="K50" s="22"/>
      <c r="L50" s="22"/>
    </row>
    <row r="51" spans="1:12" ht="12.75">
      <c r="A51" s="22"/>
      <c r="B51" s="132"/>
      <c r="C51" s="132"/>
      <c r="D51" s="132"/>
      <c r="E51" s="132"/>
      <c r="F51" s="132"/>
      <c r="G51" s="132"/>
      <c r="H51" s="132"/>
      <c r="I51" s="132"/>
      <c r="J51" s="132"/>
      <c r="K51" s="22"/>
      <c r="L51" s="22"/>
    </row>
    <row r="52" spans="1:12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</sheetData>
  <sheetProtection sheet="1" objects="1" scenarios="1"/>
  <printOptions horizontalCentered="1"/>
  <pageMargins left="0.75" right="0.75" top="1" bottom="1" header="0.5" footer="0.5"/>
  <pageSetup blackAndWhite="1" fitToHeight="1" fitToWidth="1"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="88" zoomScaleNormal="88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.7109375" style="0" customWidth="1"/>
    <col min="7" max="7" width="10.8515625" style="0" customWidth="1"/>
    <col min="9" max="9" width="12.00390625" style="0" customWidth="1"/>
    <col min="10" max="10" width="9.28125" style="0" customWidth="1"/>
    <col min="11" max="11" width="1.7109375" style="0" customWidth="1"/>
    <col min="12" max="12" width="7.7109375" style="0" customWidth="1"/>
  </cols>
  <sheetData>
    <row r="1" spans="1:1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22"/>
      <c r="B2" s="474">
        <f>+'General Info'!$E$7</f>
        <v>0</v>
      </c>
      <c r="C2" s="474"/>
      <c r="D2" s="475"/>
      <c r="E2" s="475"/>
      <c r="F2" s="475"/>
      <c r="G2" s="475"/>
      <c r="H2" s="475"/>
      <c r="I2" s="475"/>
      <c r="J2" s="476"/>
      <c r="K2" s="476"/>
      <c r="L2" s="22"/>
      <c r="M2" s="22"/>
    </row>
    <row r="3" spans="1:13" ht="14.25">
      <c r="A3" s="22"/>
      <c r="B3" s="477" t="s">
        <v>360</v>
      </c>
      <c r="C3" s="477"/>
      <c r="D3" s="475"/>
      <c r="E3" s="475"/>
      <c r="F3" s="475"/>
      <c r="G3" s="475"/>
      <c r="H3" s="475"/>
      <c r="I3" s="475"/>
      <c r="J3" s="476"/>
      <c r="K3" s="475"/>
      <c r="L3" s="22"/>
      <c r="M3" s="22"/>
    </row>
    <row r="4" spans="1:13" ht="15">
      <c r="A4" s="22"/>
      <c r="B4" s="478"/>
      <c r="C4" s="478" t="s">
        <v>361</v>
      </c>
      <c r="D4" s="479"/>
      <c r="E4" s="479"/>
      <c r="F4" s="479"/>
      <c r="G4" s="479"/>
      <c r="H4" s="479"/>
      <c r="I4" s="479"/>
      <c r="J4" s="480">
        <f ca="1">NOW()</f>
        <v>37813.4160630787</v>
      </c>
      <c r="K4" s="479"/>
      <c r="L4" s="22"/>
      <c r="M4" s="22"/>
    </row>
    <row r="5" spans="1:13" ht="13.5" thickBot="1">
      <c r="A5" s="22"/>
      <c r="B5" s="481"/>
      <c r="C5" s="502"/>
      <c r="D5" s="481"/>
      <c r="E5" s="481"/>
      <c r="F5" s="481"/>
      <c r="G5" s="481"/>
      <c r="H5" s="481"/>
      <c r="I5" s="481"/>
      <c r="J5" s="481"/>
      <c r="K5" s="481"/>
      <c r="L5" s="22"/>
      <c r="M5" s="22"/>
    </row>
    <row r="6" spans="1:13" ht="12.75">
      <c r="A6" s="22"/>
      <c r="B6" s="503"/>
      <c r="C6" s="504" t="s">
        <v>362</v>
      </c>
      <c r="D6" s="505"/>
      <c r="E6" s="505"/>
      <c r="F6" s="505"/>
      <c r="G6" s="484"/>
      <c r="H6" s="506"/>
      <c r="I6" s="507" t="s">
        <v>363</v>
      </c>
      <c r="J6" s="508"/>
      <c r="K6" s="485"/>
      <c r="L6" s="27"/>
      <c r="M6" s="22"/>
    </row>
    <row r="7" spans="1:13" ht="12.75">
      <c r="A7" s="22"/>
      <c r="B7" s="509"/>
      <c r="C7" s="510" t="s">
        <v>364</v>
      </c>
      <c r="D7" s="510"/>
      <c r="E7" s="510"/>
      <c r="F7" s="511"/>
      <c r="G7" s="512" t="e">
        <f>MIN(Mortgages!E8,Expenses!M42)</f>
        <v>#DIV/0!</v>
      </c>
      <c r="H7" s="513"/>
      <c r="I7" s="514" t="e">
        <f>ROUND(G7/((1-(1+(Mortgages!E9/12))^-Mortgages!E11)/(Mortgages!E9/12)),2)</f>
        <v>#DIV/0!</v>
      </c>
      <c r="J7" s="515"/>
      <c r="K7" s="488"/>
      <c r="L7" s="27"/>
      <c r="M7" s="22"/>
    </row>
    <row r="8" spans="1:13" ht="12.75">
      <c r="A8" s="22"/>
      <c r="B8" s="509"/>
      <c r="C8" s="510" t="s">
        <v>253</v>
      </c>
      <c r="D8" s="510"/>
      <c r="E8" s="510"/>
      <c r="F8" s="515"/>
      <c r="G8" s="512">
        <f>+Mortgages!E21</f>
        <v>0</v>
      </c>
      <c r="H8" s="513"/>
      <c r="I8" s="514">
        <f>IF(Mortgages!E21=0,0,IF(Mortgages!E27="s",0,IF(Mortgages!E28="i",ROUND(Mortgages!E21*(Mortgages!E22+Mortgages!E23)/12,2),ROUND(Mortgages!E21/((1-(1+((Mortgages!E22+Mortgages!E23)/12))^-Mortgages!E24)/((Mortgages!E22+Mortgages!E23)/12)),2))))</f>
        <v>0</v>
      </c>
      <c r="J8" s="515"/>
      <c r="K8" s="488"/>
      <c r="L8" s="27"/>
      <c r="M8" s="22"/>
    </row>
    <row r="9" spans="1:13" ht="12.75">
      <c r="A9" s="22"/>
      <c r="B9" s="509"/>
      <c r="C9" s="510" t="s">
        <v>258</v>
      </c>
      <c r="D9" s="510"/>
      <c r="E9" s="510"/>
      <c r="F9" s="515"/>
      <c r="G9" s="512">
        <f>+Mortgages!E34</f>
        <v>0</v>
      </c>
      <c r="H9" s="513"/>
      <c r="I9" s="514">
        <f>IF(Mortgages!E34=0,0,IF(Mortgages!E40="s",0,IF(Mortgages!E41="i",ROUND(Mortgages!E34*(Mortgages!E35+Mortgages!E36)/12,2),ROUND(Mortgages!E34/((1-(1+((Mortgages!E35+Mortgages!E36)/12))^-Mortgages!E37)/((Mortgages!E35+Mortgages!E36)/12)),2))))</f>
        <v>0</v>
      </c>
      <c r="J9" s="515"/>
      <c r="K9" s="488"/>
      <c r="L9" s="27"/>
      <c r="M9" s="22"/>
    </row>
    <row r="10" spans="1:13" ht="12.75">
      <c r="A10" s="22"/>
      <c r="B10" s="509"/>
      <c r="C10" s="510" t="s">
        <v>260</v>
      </c>
      <c r="D10" s="510"/>
      <c r="E10" s="510"/>
      <c r="F10" s="515"/>
      <c r="G10" s="512">
        <f>+Mortgages!I8</f>
        <v>0</v>
      </c>
      <c r="H10" s="513"/>
      <c r="I10" s="514">
        <f>IF(Mortgages!I8=0,0,IF(Mortgages!I14="s",0,IF(Mortgages!I15="i",ROUND(Mortgages!I8*(Mortgages!I9+Mortgages!I10)/12,2),ROUND(Mortgages!I8/((1-(1+((Mortgages!I9+Mortgages!I10)/12))^-Mortgages!I11)/((Mortgages!I9+Mortgages!I10)/12)),2))))</f>
        <v>0</v>
      </c>
      <c r="J10" s="515"/>
      <c r="K10" s="488"/>
      <c r="L10" s="27"/>
      <c r="M10" s="22"/>
    </row>
    <row r="11" spans="1:13" ht="12.75">
      <c r="A11" s="22"/>
      <c r="B11" s="509"/>
      <c r="C11" s="510" t="s">
        <v>261</v>
      </c>
      <c r="D11" s="510"/>
      <c r="E11" s="510"/>
      <c r="F11" s="515"/>
      <c r="G11" s="512">
        <f>+Mortgages!I21</f>
        <v>0</v>
      </c>
      <c r="H11" s="513"/>
      <c r="I11" s="514">
        <f>IF(Mortgages!I21=0,0,IF(Mortgages!I27="s",0,IF(Mortgages!I28="i",ROUND(Mortgages!I21*(Mortgages!I22+Mortgages!I23)/12,2),ROUND(Mortgages!I21/((1-(1+((Mortgages!I22+Mortgages!I23)/12))^-Mortgages!I24)/((Mortgages!I22+Mortgages!I23)/12)),2))))</f>
        <v>0</v>
      </c>
      <c r="J11" s="515"/>
      <c r="K11" s="488"/>
      <c r="L11" s="27"/>
      <c r="M11" s="22"/>
    </row>
    <row r="12" spans="1:13" ht="12.75">
      <c r="A12" s="22"/>
      <c r="B12" s="509"/>
      <c r="C12" s="510" t="s">
        <v>262</v>
      </c>
      <c r="D12" s="510"/>
      <c r="E12" s="510"/>
      <c r="F12" s="515"/>
      <c r="G12" s="512">
        <f>+Mortgages!I34</f>
        <v>0</v>
      </c>
      <c r="H12" s="513"/>
      <c r="I12" s="514">
        <f>IF(Mortgages!I34=0,0,IF(Mortgages!I40="s",0,IF(Mortgages!I41="i",ROUND(Mortgages!I34*(Mortgages!I35+Mortgages!I36)/12,2),ROUND(Mortgages!I34/((1-(1+((Mortgages!I35+Mortgages!I36)/12))^-Mortgages!I37)/((Mortgages!I35+Mortgages!I36)/12)),2))))</f>
        <v>0</v>
      </c>
      <c r="J12" s="515"/>
      <c r="K12" s="488"/>
      <c r="L12" s="27"/>
      <c r="M12" s="22"/>
    </row>
    <row r="13" spans="1:13" ht="12.75">
      <c r="A13" s="22"/>
      <c r="B13" s="509"/>
      <c r="C13" s="510" t="s">
        <v>365</v>
      </c>
      <c r="D13" s="510"/>
      <c r="E13" s="510"/>
      <c r="F13" s="515"/>
      <c r="G13" s="512">
        <f>+Input!E356</f>
        <v>0</v>
      </c>
      <c r="H13" s="492"/>
      <c r="I13" s="492"/>
      <c r="J13" s="492"/>
      <c r="K13" s="488"/>
      <c r="L13" s="27"/>
      <c r="M13" s="22"/>
    </row>
    <row r="14" spans="1:13" ht="12.75">
      <c r="A14" s="22"/>
      <c r="B14" s="509"/>
      <c r="C14" s="510" t="s">
        <v>265</v>
      </c>
      <c r="D14" s="510"/>
      <c r="E14" s="510"/>
      <c r="F14" s="515"/>
      <c r="G14" s="512">
        <f>+Input!E357</f>
        <v>0</v>
      </c>
      <c r="H14" s="510"/>
      <c r="I14" s="516" t="s">
        <v>366</v>
      </c>
      <c r="J14" s="555">
        <f>+Input!H357</f>
        <v>0</v>
      </c>
      <c r="K14" s="488"/>
      <c r="L14" s="27"/>
      <c r="M14" s="22"/>
    </row>
    <row r="15" spans="1:13" ht="12.75">
      <c r="A15" s="22"/>
      <c r="B15" s="509"/>
      <c r="C15" s="510" t="s">
        <v>265</v>
      </c>
      <c r="D15" s="510"/>
      <c r="E15" s="510"/>
      <c r="F15" s="515"/>
      <c r="G15" s="512">
        <f>+Input!E358</f>
        <v>0</v>
      </c>
      <c r="H15" s="510"/>
      <c r="I15" s="516" t="s">
        <v>366</v>
      </c>
      <c r="J15" s="555">
        <f>+Input!H358</f>
        <v>0</v>
      </c>
      <c r="K15" s="488"/>
      <c r="L15" s="27"/>
      <c r="M15" s="22"/>
    </row>
    <row r="16" spans="1:13" ht="12.75">
      <c r="A16" s="22"/>
      <c r="B16" s="517"/>
      <c r="C16" s="518" t="s">
        <v>367</v>
      </c>
      <c r="D16" s="510"/>
      <c r="E16" s="510"/>
      <c r="F16" s="515"/>
      <c r="G16" s="512">
        <f>+'General Info'!I48</f>
        <v>0</v>
      </c>
      <c r="H16" s="492"/>
      <c r="I16" s="492"/>
      <c r="J16" s="492"/>
      <c r="K16" s="488"/>
      <c r="L16" s="27"/>
      <c r="M16" s="22"/>
    </row>
    <row r="17" spans="1:13" ht="12.75">
      <c r="A17" s="22"/>
      <c r="B17" s="509"/>
      <c r="C17" s="518" t="s">
        <v>368</v>
      </c>
      <c r="D17" s="510"/>
      <c r="E17" s="510"/>
      <c r="F17" s="515"/>
      <c r="G17" s="512" t="e">
        <f>MAX(MIN(G23,G28-SUM(G7:G16)),0)</f>
        <v>#DIV/0!</v>
      </c>
      <c r="H17" s="492"/>
      <c r="I17" s="492"/>
      <c r="J17" s="492"/>
      <c r="K17" s="488"/>
      <c r="L17" s="27"/>
      <c r="M17" s="22"/>
    </row>
    <row r="18" spans="1:13" ht="12.75">
      <c r="A18" s="22"/>
      <c r="B18" s="509"/>
      <c r="C18" s="510"/>
      <c r="D18" s="510"/>
      <c r="E18" s="510"/>
      <c r="F18" s="515"/>
      <c r="G18" s="512"/>
      <c r="H18" s="492"/>
      <c r="I18" s="492"/>
      <c r="J18" s="492"/>
      <c r="K18" s="488"/>
      <c r="L18" s="27"/>
      <c r="M18" s="22"/>
    </row>
    <row r="19" spans="1:13" ht="13.5" thickBot="1">
      <c r="A19" s="22"/>
      <c r="B19" s="509" t="s">
        <v>369</v>
      </c>
      <c r="C19" s="510"/>
      <c r="D19" s="510"/>
      <c r="E19" s="510"/>
      <c r="F19" s="510"/>
      <c r="G19" s="519" t="e">
        <f>SUM(G7:G18)</f>
        <v>#DIV/0!</v>
      </c>
      <c r="H19" s="492"/>
      <c r="I19" s="492"/>
      <c r="J19" s="492"/>
      <c r="K19" s="488"/>
      <c r="L19" s="27"/>
      <c r="M19" s="22"/>
    </row>
    <row r="20" spans="1:13" ht="13.5" thickTop="1">
      <c r="A20" s="22"/>
      <c r="B20" s="509"/>
      <c r="C20" s="510"/>
      <c r="D20" s="510"/>
      <c r="E20" s="510"/>
      <c r="F20" s="515"/>
      <c r="G20" s="512"/>
      <c r="H20" s="492"/>
      <c r="I20" s="492"/>
      <c r="J20" s="492"/>
      <c r="K20" s="488"/>
      <c r="L20" s="27"/>
      <c r="M20" s="22"/>
    </row>
    <row r="21" spans="1:13" ht="12.75">
      <c r="A21" s="22"/>
      <c r="B21" s="509"/>
      <c r="C21" s="492" t="s">
        <v>370</v>
      </c>
      <c r="D21" s="515"/>
      <c r="E21" s="515"/>
      <c r="F21" s="515"/>
      <c r="G21" s="515">
        <f>'Development Costs'!G73</f>
        <v>0</v>
      </c>
      <c r="H21" s="492"/>
      <c r="I21" s="492"/>
      <c r="J21" s="492"/>
      <c r="K21" s="488"/>
      <c r="L21" s="27"/>
      <c r="M21" s="22"/>
    </row>
    <row r="22" spans="1:13" ht="12.75">
      <c r="A22" s="22"/>
      <c r="B22" s="509"/>
      <c r="C22" s="492" t="s">
        <v>371</v>
      </c>
      <c r="D22" s="515"/>
      <c r="E22" s="515"/>
      <c r="F22" s="515"/>
      <c r="G22" s="515">
        <f>-'Basis Items'!I43</f>
        <v>0</v>
      </c>
      <c r="H22" s="492"/>
      <c r="I22" s="492"/>
      <c r="J22" s="492"/>
      <c r="K22" s="488"/>
      <c r="L22" s="27"/>
      <c r="M22" s="22"/>
    </row>
    <row r="23" spans="1:13" ht="12.75">
      <c r="A23" s="22"/>
      <c r="B23" s="509"/>
      <c r="C23" s="492" t="s">
        <v>152</v>
      </c>
      <c r="D23" s="515"/>
      <c r="E23" s="515"/>
      <c r="F23" s="515"/>
      <c r="G23" s="515">
        <f>'Basis Items'!E8</f>
        <v>0</v>
      </c>
      <c r="H23" s="492"/>
      <c r="I23" s="492"/>
      <c r="J23" s="492"/>
      <c r="K23" s="488"/>
      <c r="L23" s="27"/>
      <c r="M23" s="22"/>
    </row>
    <row r="24" spans="1:13" ht="12.75">
      <c r="A24" s="22"/>
      <c r="B24" s="491"/>
      <c r="C24" s="492" t="s">
        <v>372</v>
      </c>
      <c r="D24" s="515"/>
      <c r="E24" s="515"/>
      <c r="F24" s="515"/>
      <c r="G24" s="515">
        <f>'Basis Items'!E9</f>
        <v>0</v>
      </c>
      <c r="H24" s="492"/>
      <c r="I24" s="492"/>
      <c r="J24" s="492"/>
      <c r="K24" s="488"/>
      <c r="L24" s="27"/>
      <c r="M24" s="22"/>
    </row>
    <row r="25" spans="1:13" ht="12.75">
      <c r="A25" s="22"/>
      <c r="B25" s="491"/>
      <c r="C25" s="492" t="s">
        <v>373</v>
      </c>
      <c r="D25" s="515"/>
      <c r="E25" s="515"/>
      <c r="F25" s="515"/>
      <c r="G25" s="515">
        <f>'Basis Items'!F15</f>
        <v>0</v>
      </c>
      <c r="H25" s="492"/>
      <c r="I25" s="492"/>
      <c r="J25" s="492"/>
      <c r="K25" s="488"/>
      <c r="L25" s="27"/>
      <c r="M25" s="22"/>
    </row>
    <row r="26" spans="1:13" ht="12.75">
      <c r="A26" s="22"/>
      <c r="B26" s="491"/>
      <c r="C26" s="520" t="s">
        <v>144</v>
      </c>
      <c r="D26" s="515"/>
      <c r="E26" s="515"/>
      <c r="F26" s="515"/>
      <c r="G26" s="515">
        <f>'Basis Items'!I16</f>
        <v>0</v>
      </c>
      <c r="H26" s="492"/>
      <c r="I26" s="492"/>
      <c r="J26" s="492"/>
      <c r="K26" s="488"/>
      <c r="L26" s="27"/>
      <c r="M26" s="22"/>
    </row>
    <row r="27" spans="1:13" ht="12.75">
      <c r="A27" s="22"/>
      <c r="B27" s="491"/>
      <c r="C27" s="492"/>
      <c r="D27" s="515"/>
      <c r="E27" s="515"/>
      <c r="F27" s="515"/>
      <c r="G27" s="515"/>
      <c r="H27" s="492"/>
      <c r="I27" s="492"/>
      <c r="J27" s="492"/>
      <c r="K27" s="488"/>
      <c r="L27" s="27"/>
      <c r="M27" s="22"/>
    </row>
    <row r="28" spans="1:13" ht="13.5" thickBot="1">
      <c r="A28" s="22"/>
      <c r="B28" s="491"/>
      <c r="C28" s="492" t="s">
        <v>374</v>
      </c>
      <c r="D28" s="515"/>
      <c r="E28" s="515"/>
      <c r="F28" s="515"/>
      <c r="G28" s="494">
        <f>SUM(G21:G27)</f>
        <v>0</v>
      </c>
      <c r="H28" s="492"/>
      <c r="I28" s="492"/>
      <c r="J28" s="492"/>
      <c r="K28" s="488"/>
      <c r="L28" s="27"/>
      <c r="M28" s="22"/>
    </row>
    <row r="29" spans="1:13" ht="13.5" thickTop="1">
      <c r="A29" s="22"/>
      <c r="B29" s="491"/>
      <c r="C29" s="492"/>
      <c r="D29" s="515"/>
      <c r="E29" s="515"/>
      <c r="F29" s="515"/>
      <c r="G29" s="515"/>
      <c r="H29" s="492"/>
      <c r="I29" s="492"/>
      <c r="J29" s="492"/>
      <c r="K29" s="488"/>
      <c r="L29" s="27"/>
      <c r="M29" s="22"/>
    </row>
    <row r="30" spans="1:13" ht="12.75">
      <c r="A30" s="22"/>
      <c r="B30" s="521"/>
      <c r="C30" s="522" t="s">
        <v>375</v>
      </c>
      <c r="D30" s="510"/>
      <c r="E30" s="510"/>
      <c r="F30" s="515"/>
      <c r="G30" s="523" t="e">
        <f>G19-G28</f>
        <v>#DIV/0!</v>
      </c>
      <c r="H30" s="492"/>
      <c r="I30" s="492"/>
      <c r="J30" s="492"/>
      <c r="K30" s="488"/>
      <c r="L30" s="27"/>
      <c r="M30" s="22"/>
    </row>
    <row r="31" spans="1:13" ht="13.5" thickBot="1">
      <c r="A31" s="22"/>
      <c r="B31" s="524"/>
      <c r="C31" s="497"/>
      <c r="D31" s="497"/>
      <c r="E31" s="497"/>
      <c r="F31" s="497"/>
      <c r="G31" s="497"/>
      <c r="H31" s="497"/>
      <c r="I31" s="497"/>
      <c r="J31" s="497"/>
      <c r="K31" s="498"/>
      <c r="L31" s="27"/>
      <c r="M31" s="22"/>
    </row>
    <row r="32" spans="1:13" ht="12.75">
      <c r="A32" s="22"/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22"/>
      <c r="M32" s="22"/>
    </row>
    <row r="33" spans="1:13" ht="12.75">
      <c r="A33" s="2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22"/>
      <c r="M33" s="22"/>
    </row>
    <row r="34" spans="1:13" ht="12.75">
      <c r="A34" s="2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22"/>
      <c r="M34" s="22"/>
    </row>
    <row r="35" spans="1:13" ht="12.75">
      <c r="A35" s="2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22"/>
      <c r="M35" s="22"/>
    </row>
    <row r="36" spans="1:1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9.00390625" style="0" customWidth="1"/>
    <col min="4" max="10" width="10.7109375" style="0" customWidth="1"/>
    <col min="11" max="11" width="1.7109375" style="0" customWidth="1"/>
  </cols>
  <sheetData>
    <row r="1" spans="1:1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22"/>
      <c r="B2" s="474">
        <f>+'General Info'!$E$7</f>
        <v>0</v>
      </c>
      <c r="C2" s="474"/>
      <c r="D2" s="475"/>
      <c r="E2" s="475"/>
      <c r="F2" s="475"/>
      <c r="G2" s="475"/>
      <c r="H2" s="475"/>
      <c r="I2" s="475"/>
      <c r="J2" s="476"/>
      <c r="K2" s="475"/>
      <c r="L2" s="22"/>
      <c r="M2" s="22"/>
    </row>
    <row r="3" spans="1:13" ht="14.25">
      <c r="A3" s="22"/>
      <c r="B3" s="477" t="s">
        <v>376</v>
      </c>
      <c r="C3" s="477"/>
      <c r="D3" s="475"/>
      <c r="E3" s="475"/>
      <c r="F3" s="475"/>
      <c r="G3" s="475"/>
      <c r="H3" s="475"/>
      <c r="I3" s="475"/>
      <c r="J3" s="476"/>
      <c r="K3" s="475"/>
      <c r="L3" s="22"/>
      <c r="M3" s="22"/>
    </row>
    <row r="4" spans="1:13" ht="15">
      <c r="A4" s="22"/>
      <c r="B4" s="478"/>
      <c r="C4" s="478" t="s">
        <v>377</v>
      </c>
      <c r="D4" s="479"/>
      <c r="E4" s="479"/>
      <c r="F4" s="479"/>
      <c r="G4" s="479"/>
      <c r="H4" s="479"/>
      <c r="I4" s="479"/>
      <c r="J4" s="480">
        <f ca="1">NOW()</f>
        <v>37813.4160630787</v>
      </c>
      <c r="K4" s="479"/>
      <c r="L4" s="22"/>
      <c r="M4" s="22"/>
    </row>
    <row r="5" spans="1:13" ht="13.5" thickBot="1">
      <c r="A5" s="22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22"/>
      <c r="M5" s="22"/>
    </row>
    <row r="6" spans="1:13" ht="12.75">
      <c r="A6" s="22"/>
      <c r="B6" s="482"/>
      <c r="C6" s="483"/>
      <c r="D6" s="483"/>
      <c r="E6" s="483"/>
      <c r="F6" s="483"/>
      <c r="G6" s="483"/>
      <c r="H6" s="483"/>
      <c r="I6" s="483"/>
      <c r="J6" s="483" t="s">
        <v>80</v>
      </c>
      <c r="K6" s="485"/>
      <c r="L6" s="22"/>
      <c r="M6" s="22"/>
    </row>
    <row r="7" spans="1:13" ht="12.75">
      <c r="A7" s="22"/>
      <c r="B7" s="486"/>
      <c r="C7" s="487"/>
      <c r="D7" s="487" t="s">
        <v>378</v>
      </c>
      <c r="E7" s="487" t="s">
        <v>379</v>
      </c>
      <c r="F7" s="487" t="s">
        <v>380</v>
      </c>
      <c r="G7" s="487" t="s">
        <v>381</v>
      </c>
      <c r="H7" s="487" t="s">
        <v>382</v>
      </c>
      <c r="I7" s="487" t="s">
        <v>383</v>
      </c>
      <c r="J7" s="487" t="s">
        <v>384</v>
      </c>
      <c r="K7" s="499"/>
      <c r="L7" s="22"/>
      <c r="M7" s="22"/>
    </row>
    <row r="8" spans="1:13" ht="12.75">
      <c r="A8" s="22"/>
      <c r="B8" s="489"/>
      <c r="C8" s="490" t="s">
        <v>385</v>
      </c>
      <c r="D8" s="490" t="s">
        <v>386</v>
      </c>
      <c r="E8" s="490" t="s">
        <v>386</v>
      </c>
      <c r="F8" s="490" t="s">
        <v>386</v>
      </c>
      <c r="G8" s="490" t="s">
        <v>386</v>
      </c>
      <c r="H8" s="490" t="s">
        <v>386</v>
      </c>
      <c r="I8" s="490" t="s">
        <v>386</v>
      </c>
      <c r="J8" s="490" t="s">
        <v>387</v>
      </c>
      <c r="K8" s="500"/>
      <c r="L8" s="22"/>
      <c r="M8" s="22"/>
    </row>
    <row r="9" spans="1:13" ht="12.75">
      <c r="A9" s="22"/>
      <c r="B9" s="491"/>
      <c r="C9" s="492"/>
      <c r="D9" s="492"/>
      <c r="E9" s="492"/>
      <c r="F9" s="492"/>
      <c r="G9" s="492"/>
      <c r="H9" s="492"/>
      <c r="I9" s="492"/>
      <c r="J9" s="492"/>
      <c r="K9" s="488"/>
      <c r="L9" s="22"/>
      <c r="M9" s="22"/>
    </row>
    <row r="10" spans="1:13" ht="12.75">
      <c r="A10" s="22"/>
      <c r="B10" s="491"/>
      <c r="C10" s="492" t="s">
        <v>232</v>
      </c>
      <c r="D10" s="492">
        <f>IF(Mortgages!E12="y",'Source&amp;Use'!I7*(13-MONTH(Mortgages!E13)),0)</f>
        <v>0</v>
      </c>
      <c r="E10" s="487">
        <f>IF(Mortgages!E27="s","Soft",IF(Mortgages!E28="i",IF(Mortgages!E25="y",ROUND(Mortgages!E21*(Mortgages!E22+Mortgages!E23)/12*(13-MONTH(Mortgages!E26)),0),0),IF(Mortgages!E25="y",'Source&amp;Use'!I8*(13-MONTH(Mortgages!E26)),0)))</f>
        <v>0</v>
      </c>
      <c r="F10" s="487">
        <f>IF(Mortgages!E40="s","Soft",IF(Mortgages!E41="i",IF(Mortgages!E38="y",ROUND(Mortgages!E34*(Mortgages!E35+Mortgages!E36)/12*(13-MONTH(Mortgages!E39)),0),0),IF(Mortgages!E38="y",'Source&amp;Use'!$I$9*(13-MONTH(Mortgages!$E$39)),0)))</f>
        <v>0</v>
      </c>
      <c r="G10" s="487">
        <f>IF(Mortgages!I14="s","Soft",IF(Mortgages!I15="i",IF(Mortgages!I12="y",ROUND(Mortgages!I8*(Mortgages!I9+Mortgages!I10)/12*(13-MONTH(Mortgages!I13)),0),0),IF(Mortgages!I12="y",'Source&amp;Use'!I10*(13-MONTH(Mortgages!I13)),0)))</f>
        <v>0</v>
      </c>
      <c r="H10" s="487">
        <f>IF(Mortgages!I27="s","Soft",IF(Mortgages!I28="i",IF(Mortgages!I25="y",ROUND(Mortgages!I21*(Mortgages!I22+Mortgages!I23)/12*(13-MONTH(Mortgages!I26)),0),0),IF(Mortgages!I25="y",'Source&amp;Use'!I11*(13-MONTH(Mortgages!I26)),0)))</f>
        <v>0</v>
      </c>
      <c r="I10" s="487">
        <f>IF(Mortgages!I40="s","Soft",IF(Mortgages!I41="i",IF(Mortgages!I38="y",ROUND(Mortgages!I34*(Mortgages!I35+Mortgages!I36)/12*(13-MONTH(Mortgages!I39)),0),0),IF(Mortgages!I38="y",'Source&amp;Use'!I12*(13-MONTH(Mortgages!I39)),0)))</f>
        <v>0</v>
      </c>
      <c r="J10" s="492">
        <f>SUM(D10:I10)</f>
        <v>0</v>
      </c>
      <c r="K10" s="488"/>
      <c r="L10" s="22"/>
      <c r="M10" s="22"/>
    </row>
    <row r="11" spans="1:13" ht="12.75">
      <c r="A11" s="22"/>
      <c r="B11" s="491"/>
      <c r="C11" s="492" t="s">
        <v>233</v>
      </c>
      <c r="D11" s="492">
        <f>IF(Mortgages!E8=0,0,IF(D10=0,ROUND('Source&amp;Use'!I7*(13-MONTH(Mortgages!E13)),0),ROUND('Source&amp;Use'!$I$7*12,0)))</f>
        <v>0</v>
      </c>
      <c r="E11" s="492">
        <f>IF(+Mortgages!E21=0,0,IF(Mortgages!E27="s"," ",IF(Mortgages!E28="i",ROUND(Mortgages!E21*(Mortgages!E22+Mortgages!E23),0),IF(E10=0,ROUND('Source&amp;Use'!I8*(13-MONTH(Mortgages!E26)),0),ROUND('Source&amp;Use'!$I$8*12,0)))))</f>
        <v>0</v>
      </c>
      <c r="F11" s="492">
        <f>IF(Mortgages!E34=0,0,IF(Mortgages!E40="s"," ",IF(Mortgages!E41="i",ROUND(Mortgages!E34*(Mortgages!E35+Mortgages!E36),0),IF(F10=0,ROUND('Source&amp;Use'!$I$9*(13-MONTH(Mortgages!E39)),0),ROUND('Source&amp;Use'!$I$9*12,0)))))</f>
        <v>0</v>
      </c>
      <c r="G11" s="492">
        <f>IF(+Mortgages!I8=0,0,IF(Mortgages!I14="s"," ",IF(Mortgages!I15="i",ROUND(Mortgages!I8*(Mortgages!I9+Mortgages!I10),0),IF(G10=0,ROUND('Source&amp;Use'!I10*(13-MONTH(Mortgages!I14)),0),ROUND('Source&amp;Use'!$I$10*12,0)))))</f>
        <v>0</v>
      </c>
      <c r="H11" s="492">
        <f>IF(+Mortgages!I21=0,0,IF(Mortgages!I27="s"," ",IF(Mortgages!I28="i",ROUND(Mortgages!I21*(Mortgages!I22+Mortgages!I23),0),IF(H10=0,ROUND('Source&amp;Use'!I11*(13-MONTH(Mortgages!I26)),0),ROUND('Source&amp;Use'!$I$11*12,0)))))</f>
        <v>0</v>
      </c>
      <c r="I11" s="492">
        <f>IF(+Mortgages!I34=0,0,IF(Mortgages!I40="s"," ",IF(Mortgages!I41="i",ROUND(Mortgages!I34*(Mortgages!I35+Mortgages!I36),0),IF(I10=0,ROUND('Source&amp;Use'!I12*(13-MONTH(Mortgages!I39)),0),ROUND('Source&amp;Use'!$I$12*12,0)))))</f>
        <v>0</v>
      </c>
      <c r="J11" s="492">
        <f aca="true" t="shared" si="0" ref="J11:J24">SUM(D11:I11)</f>
        <v>0</v>
      </c>
      <c r="K11" s="488"/>
      <c r="L11" s="22"/>
      <c r="M11" s="22"/>
    </row>
    <row r="12" spans="1:13" ht="12.75">
      <c r="A12" s="22"/>
      <c r="B12" s="491"/>
      <c r="C12" s="492" t="s">
        <v>234</v>
      </c>
      <c r="D12" s="492">
        <f>IF(D11=0,0,ROUND('Source&amp;Use'!$I$7*12,0))</f>
        <v>0</v>
      </c>
      <c r="E12" s="492">
        <f>IF(E11=" "," ",IF(Mortgages!E28="a",ROUND('Source&amp;Use'!$I$8*12,0),ROUND(Mortgages!E21*(Mortgages!E22+Mortgages!E23),0)))</f>
        <v>0</v>
      </c>
      <c r="F12" s="492">
        <f>IF(F11=" "," ",IF(Mortgages!E41="a",ROUND('Source&amp;Use'!$I$9*12,0),ROUND(Mortgages!E34*(Mortgages!E35+Mortgages!E36),0)))</f>
        <v>0</v>
      </c>
      <c r="G12" s="492">
        <f>IF(G11=" "," ",IF(Mortgages!I15="a",ROUND('Source&amp;Use'!$I$10*12,0),ROUND(Mortgages!I8*(Mortgages!I9+Mortgages!I10),0)))</f>
        <v>0</v>
      </c>
      <c r="H12" s="492">
        <f>IF(H11=" "," ",IF(Mortgages!I28="a",ROUND('Source&amp;Use'!$I$11*12,0),ROUND(Mortgages!I21*(Mortgages!I22+Mortgages!I23),0)))</f>
        <v>0</v>
      </c>
      <c r="I12" s="492">
        <f>IF(I11=" "," ",IF(Mortgages!I41="a",ROUND('Source&amp;Use'!$I$12*12,0),ROUND(Mortgages!I34*(Mortgages!I35+Mortgages!I36),0)))</f>
        <v>0</v>
      </c>
      <c r="J12" s="492">
        <f t="shared" si="0"/>
        <v>0</v>
      </c>
      <c r="K12" s="488"/>
      <c r="L12" s="22"/>
      <c r="M12" s="22"/>
    </row>
    <row r="13" spans="1:13" ht="12.75">
      <c r="A13" s="22"/>
      <c r="B13" s="491"/>
      <c r="C13" s="492" t="s">
        <v>388</v>
      </c>
      <c r="D13" s="492">
        <f aca="true" t="shared" si="1" ref="D13:D24">D12</f>
        <v>0</v>
      </c>
      <c r="E13" s="492">
        <f aca="true" t="shared" si="2" ref="E13:E24">E12</f>
        <v>0</v>
      </c>
      <c r="F13" s="492">
        <f aca="true" t="shared" si="3" ref="F13:F24">F12</f>
        <v>0</v>
      </c>
      <c r="G13" s="492">
        <f aca="true" t="shared" si="4" ref="G13:G24">G12</f>
        <v>0</v>
      </c>
      <c r="H13" s="492">
        <f aca="true" t="shared" si="5" ref="H13:H24">H12</f>
        <v>0</v>
      </c>
      <c r="I13" s="492">
        <f aca="true" t="shared" si="6" ref="I13:I24">I12</f>
        <v>0</v>
      </c>
      <c r="J13" s="492">
        <f t="shared" si="0"/>
        <v>0</v>
      </c>
      <c r="K13" s="488"/>
      <c r="L13" s="22"/>
      <c r="M13" s="22"/>
    </row>
    <row r="14" spans="1:13" ht="12.75">
      <c r="A14" s="22"/>
      <c r="B14" s="491"/>
      <c r="C14" s="492" t="s">
        <v>389</v>
      </c>
      <c r="D14" s="492">
        <f t="shared" si="1"/>
        <v>0</v>
      </c>
      <c r="E14" s="492">
        <f t="shared" si="2"/>
        <v>0</v>
      </c>
      <c r="F14" s="492">
        <f t="shared" si="3"/>
        <v>0</v>
      </c>
      <c r="G14" s="492">
        <f t="shared" si="4"/>
        <v>0</v>
      </c>
      <c r="H14" s="492">
        <f t="shared" si="5"/>
        <v>0</v>
      </c>
      <c r="I14" s="492">
        <f t="shared" si="6"/>
        <v>0</v>
      </c>
      <c r="J14" s="492">
        <f t="shared" si="0"/>
        <v>0</v>
      </c>
      <c r="K14" s="488"/>
      <c r="L14" s="22"/>
      <c r="M14" s="22"/>
    </row>
    <row r="15" spans="1:13" ht="12.75">
      <c r="A15" s="22"/>
      <c r="B15" s="491"/>
      <c r="C15" s="492" t="s">
        <v>390</v>
      </c>
      <c r="D15" s="492">
        <f t="shared" si="1"/>
        <v>0</v>
      </c>
      <c r="E15" s="492">
        <f t="shared" si="2"/>
        <v>0</v>
      </c>
      <c r="F15" s="492">
        <f t="shared" si="3"/>
        <v>0</v>
      </c>
      <c r="G15" s="492">
        <f t="shared" si="4"/>
        <v>0</v>
      </c>
      <c r="H15" s="492">
        <f t="shared" si="5"/>
        <v>0</v>
      </c>
      <c r="I15" s="492">
        <f t="shared" si="6"/>
        <v>0</v>
      </c>
      <c r="J15" s="492">
        <f t="shared" si="0"/>
        <v>0</v>
      </c>
      <c r="K15" s="488"/>
      <c r="L15" s="22"/>
      <c r="M15" s="22"/>
    </row>
    <row r="16" spans="1:13" ht="12.75">
      <c r="A16" s="22"/>
      <c r="B16" s="491"/>
      <c r="C16" s="492" t="s">
        <v>391</v>
      </c>
      <c r="D16" s="492">
        <f t="shared" si="1"/>
        <v>0</v>
      </c>
      <c r="E16" s="492">
        <f t="shared" si="2"/>
        <v>0</v>
      </c>
      <c r="F16" s="492">
        <f t="shared" si="3"/>
        <v>0</v>
      </c>
      <c r="G16" s="492">
        <f t="shared" si="4"/>
        <v>0</v>
      </c>
      <c r="H16" s="492">
        <f t="shared" si="5"/>
        <v>0</v>
      </c>
      <c r="I16" s="492">
        <f t="shared" si="6"/>
        <v>0</v>
      </c>
      <c r="J16" s="492">
        <f t="shared" si="0"/>
        <v>0</v>
      </c>
      <c r="K16" s="488"/>
      <c r="L16" s="22"/>
      <c r="M16" s="22"/>
    </row>
    <row r="17" spans="1:13" ht="12.75">
      <c r="A17" s="22"/>
      <c r="B17" s="491"/>
      <c r="C17" s="492" t="s">
        <v>392</v>
      </c>
      <c r="D17" s="492">
        <f t="shared" si="1"/>
        <v>0</v>
      </c>
      <c r="E17" s="492">
        <f t="shared" si="2"/>
        <v>0</v>
      </c>
      <c r="F17" s="492">
        <f t="shared" si="3"/>
        <v>0</v>
      </c>
      <c r="G17" s="492">
        <f t="shared" si="4"/>
        <v>0</v>
      </c>
      <c r="H17" s="492">
        <f t="shared" si="5"/>
        <v>0</v>
      </c>
      <c r="I17" s="492">
        <f t="shared" si="6"/>
        <v>0</v>
      </c>
      <c r="J17" s="492">
        <f t="shared" si="0"/>
        <v>0</v>
      </c>
      <c r="K17" s="488"/>
      <c r="L17" s="22"/>
      <c r="M17" s="22"/>
    </row>
    <row r="18" spans="1:13" ht="12.75">
      <c r="A18" s="22"/>
      <c r="B18" s="491"/>
      <c r="C18" s="492" t="s">
        <v>393</v>
      </c>
      <c r="D18" s="492">
        <f t="shared" si="1"/>
        <v>0</v>
      </c>
      <c r="E18" s="492">
        <f t="shared" si="2"/>
        <v>0</v>
      </c>
      <c r="F18" s="492">
        <f t="shared" si="3"/>
        <v>0</v>
      </c>
      <c r="G18" s="492">
        <f t="shared" si="4"/>
        <v>0</v>
      </c>
      <c r="H18" s="492">
        <f t="shared" si="5"/>
        <v>0</v>
      </c>
      <c r="I18" s="492">
        <f t="shared" si="6"/>
        <v>0</v>
      </c>
      <c r="J18" s="492">
        <f t="shared" si="0"/>
        <v>0</v>
      </c>
      <c r="K18" s="488"/>
      <c r="L18" s="22"/>
      <c r="M18" s="22"/>
    </row>
    <row r="19" spans="1:13" ht="12.75">
      <c r="A19" s="22"/>
      <c r="B19" s="491"/>
      <c r="C19" s="492" t="s">
        <v>394</v>
      </c>
      <c r="D19" s="492">
        <f t="shared" si="1"/>
        <v>0</v>
      </c>
      <c r="E19" s="492">
        <f t="shared" si="2"/>
        <v>0</v>
      </c>
      <c r="F19" s="492">
        <f t="shared" si="3"/>
        <v>0</v>
      </c>
      <c r="G19" s="492">
        <f t="shared" si="4"/>
        <v>0</v>
      </c>
      <c r="H19" s="492">
        <f t="shared" si="5"/>
        <v>0</v>
      </c>
      <c r="I19" s="492">
        <f t="shared" si="6"/>
        <v>0</v>
      </c>
      <c r="J19" s="492">
        <f t="shared" si="0"/>
        <v>0</v>
      </c>
      <c r="K19" s="488"/>
      <c r="L19" s="22"/>
      <c r="M19" s="22"/>
    </row>
    <row r="20" spans="1:13" ht="12.75">
      <c r="A20" s="22"/>
      <c r="B20" s="491"/>
      <c r="C20" s="492" t="s">
        <v>395</v>
      </c>
      <c r="D20" s="492">
        <f t="shared" si="1"/>
        <v>0</v>
      </c>
      <c r="E20" s="492">
        <f t="shared" si="2"/>
        <v>0</v>
      </c>
      <c r="F20" s="492">
        <f t="shared" si="3"/>
        <v>0</v>
      </c>
      <c r="G20" s="492">
        <f t="shared" si="4"/>
        <v>0</v>
      </c>
      <c r="H20" s="492">
        <f t="shared" si="5"/>
        <v>0</v>
      </c>
      <c r="I20" s="492">
        <f t="shared" si="6"/>
        <v>0</v>
      </c>
      <c r="J20" s="492">
        <f t="shared" si="0"/>
        <v>0</v>
      </c>
      <c r="K20" s="488"/>
      <c r="L20" s="22"/>
      <c r="M20" s="22"/>
    </row>
    <row r="21" spans="1:13" ht="12.75">
      <c r="A21" s="22"/>
      <c r="B21" s="491"/>
      <c r="C21" s="492" t="s">
        <v>396</v>
      </c>
      <c r="D21" s="492">
        <f t="shared" si="1"/>
        <v>0</v>
      </c>
      <c r="E21" s="492">
        <f t="shared" si="2"/>
        <v>0</v>
      </c>
      <c r="F21" s="492">
        <f t="shared" si="3"/>
        <v>0</v>
      </c>
      <c r="G21" s="492">
        <f t="shared" si="4"/>
        <v>0</v>
      </c>
      <c r="H21" s="492">
        <f t="shared" si="5"/>
        <v>0</v>
      </c>
      <c r="I21" s="492">
        <f t="shared" si="6"/>
        <v>0</v>
      </c>
      <c r="J21" s="492">
        <f t="shared" si="0"/>
        <v>0</v>
      </c>
      <c r="K21" s="488"/>
      <c r="L21" s="22"/>
      <c r="M21" s="22"/>
    </row>
    <row r="22" spans="1:13" ht="12.75">
      <c r="A22" s="22"/>
      <c r="B22" s="491"/>
      <c r="C22" s="492" t="s">
        <v>397</v>
      </c>
      <c r="D22" s="492">
        <f t="shared" si="1"/>
        <v>0</v>
      </c>
      <c r="E22" s="492">
        <f t="shared" si="2"/>
        <v>0</v>
      </c>
      <c r="F22" s="492">
        <f t="shared" si="3"/>
        <v>0</v>
      </c>
      <c r="G22" s="492">
        <f t="shared" si="4"/>
        <v>0</v>
      </c>
      <c r="H22" s="492">
        <f t="shared" si="5"/>
        <v>0</v>
      </c>
      <c r="I22" s="492">
        <f t="shared" si="6"/>
        <v>0</v>
      </c>
      <c r="J22" s="492">
        <f t="shared" si="0"/>
        <v>0</v>
      </c>
      <c r="K22" s="488"/>
      <c r="L22" s="22"/>
      <c r="M22" s="22"/>
    </row>
    <row r="23" spans="1:13" ht="12.75">
      <c r="A23" s="22"/>
      <c r="B23" s="491"/>
      <c r="C23" s="492" t="s">
        <v>398</v>
      </c>
      <c r="D23" s="492">
        <f t="shared" si="1"/>
        <v>0</v>
      </c>
      <c r="E23" s="492">
        <f t="shared" si="2"/>
        <v>0</v>
      </c>
      <c r="F23" s="492">
        <f t="shared" si="3"/>
        <v>0</v>
      </c>
      <c r="G23" s="492">
        <f t="shared" si="4"/>
        <v>0</v>
      </c>
      <c r="H23" s="492">
        <f t="shared" si="5"/>
        <v>0</v>
      </c>
      <c r="I23" s="492">
        <f t="shared" si="6"/>
        <v>0</v>
      </c>
      <c r="J23" s="492">
        <f t="shared" si="0"/>
        <v>0</v>
      </c>
      <c r="K23" s="488"/>
      <c r="L23" s="22"/>
      <c r="M23" s="22"/>
    </row>
    <row r="24" spans="1:13" ht="12.75">
      <c r="A24" s="22"/>
      <c r="B24" s="491"/>
      <c r="C24" s="492" t="s">
        <v>399</v>
      </c>
      <c r="D24" s="492">
        <f t="shared" si="1"/>
        <v>0</v>
      </c>
      <c r="E24" s="492">
        <f t="shared" si="2"/>
        <v>0</v>
      </c>
      <c r="F24" s="492">
        <f t="shared" si="3"/>
        <v>0</v>
      </c>
      <c r="G24" s="492">
        <f t="shared" si="4"/>
        <v>0</v>
      </c>
      <c r="H24" s="492">
        <f t="shared" si="5"/>
        <v>0</v>
      </c>
      <c r="I24" s="492">
        <f t="shared" si="6"/>
        <v>0</v>
      </c>
      <c r="J24" s="492">
        <f t="shared" si="0"/>
        <v>0</v>
      </c>
      <c r="K24" s="488"/>
      <c r="L24" s="22"/>
      <c r="M24" s="22"/>
    </row>
    <row r="25" spans="1:13" ht="12.75">
      <c r="A25" s="22"/>
      <c r="B25" s="491"/>
      <c r="C25" s="492"/>
      <c r="D25" s="492"/>
      <c r="E25" s="493"/>
      <c r="F25" s="492"/>
      <c r="G25" s="492"/>
      <c r="H25" s="492"/>
      <c r="I25" s="492"/>
      <c r="J25" s="492"/>
      <c r="K25" s="488"/>
      <c r="L25" s="22"/>
      <c r="M25" s="22"/>
    </row>
    <row r="26" spans="1:13" ht="13.5" thickBot="1">
      <c r="A26" s="22"/>
      <c r="B26" s="491"/>
      <c r="C26" s="492" t="s">
        <v>80</v>
      </c>
      <c r="D26" s="494">
        <f aca="true" t="shared" si="7" ref="D26:J26">SUM(D10:D24)</f>
        <v>0</v>
      </c>
      <c r="E26" s="495">
        <f t="shared" si="7"/>
        <v>0</v>
      </c>
      <c r="F26" s="494">
        <f t="shared" si="7"/>
        <v>0</v>
      </c>
      <c r="G26" s="494">
        <f t="shared" si="7"/>
        <v>0</v>
      </c>
      <c r="H26" s="494">
        <f t="shared" si="7"/>
        <v>0</v>
      </c>
      <c r="I26" s="494">
        <f t="shared" si="7"/>
        <v>0</v>
      </c>
      <c r="J26" s="494">
        <f t="shared" si="7"/>
        <v>0</v>
      </c>
      <c r="K26" s="501"/>
      <c r="L26" s="22"/>
      <c r="M26" s="22"/>
    </row>
    <row r="27" spans="1:13" ht="14.25" thickBot="1" thickTop="1">
      <c r="A27" s="22"/>
      <c r="B27" s="496"/>
      <c r="C27" s="497"/>
      <c r="D27" s="497"/>
      <c r="E27" s="497"/>
      <c r="F27" s="497"/>
      <c r="G27" s="497"/>
      <c r="H27" s="497"/>
      <c r="I27" s="497"/>
      <c r="J27" s="497"/>
      <c r="K27" s="498"/>
      <c r="L27" s="22"/>
      <c r="M27" s="2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.75">
      <c r="A30" s="2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22"/>
      <c r="M30" s="22"/>
    </row>
    <row r="31" spans="1:13" ht="12.75">
      <c r="A31" s="2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22"/>
      <c r="M31" s="22"/>
    </row>
    <row r="32" spans="1:13" ht="12.75">
      <c r="A32" s="2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22"/>
      <c r="M32" s="22"/>
    </row>
    <row r="33" spans="1:13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8.8515625" style="0" customWidth="1"/>
    <col min="4" max="5" width="9.7109375" style="0" customWidth="1"/>
    <col min="7" max="8" width="9.7109375" style="0" customWidth="1"/>
    <col min="9" max="9" width="11.8515625" style="0" customWidth="1"/>
    <col min="10" max="10" width="11.28125" style="0" customWidth="1"/>
    <col min="11" max="11" width="11.421875" style="0" customWidth="1"/>
    <col min="12" max="12" width="9.7109375" style="0" customWidth="1"/>
    <col min="14" max="14" width="9.7109375" style="0" customWidth="1"/>
    <col min="15" max="15" width="1.7109375" style="0" customWidth="1"/>
  </cols>
  <sheetData>
    <row r="1" spans="1:1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22"/>
      <c r="B2" s="474">
        <f>+'General Info'!$E$7</f>
        <v>0</v>
      </c>
      <c r="C2" s="474"/>
      <c r="D2" s="475"/>
      <c r="E2" s="475"/>
      <c r="F2" s="475"/>
      <c r="G2" s="475"/>
      <c r="H2" s="475"/>
      <c r="I2" s="475"/>
      <c r="J2" s="475"/>
      <c r="K2" s="475"/>
      <c r="L2" s="475"/>
      <c r="M2" s="476"/>
      <c r="N2" s="476"/>
      <c r="O2" s="476"/>
      <c r="P2" s="22"/>
    </row>
    <row r="3" spans="1:16" ht="14.25">
      <c r="A3" s="22"/>
      <c r="B3" s="477" t="s">
        <v>400</v>
      </c>
      <c r="C3" s="477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22"/>
    </row>
    <row r="4" spans="1:16" ht="15">
      <c r="A4" s="22"/>
      <c r="B4" s="478"/>
      <c r="C4" s="478" t="s">
        <v>401</v>
      </c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80">
        <f ca="1">NOW()</f>
        <v>37813.4160630787</v>
      </c>
      <c r="O4" s="479"/>
      <c r="P4" s="22"/>
    </row>
    <row r="5" spans="1:16" ht="13.5" thickBot="1">
      <c r="A5" s="22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22"/>
    </row>
    <row r="6" spans="1:16" ht="12.75">
      <c r="A6" s="22"/>
      <c r="B6" s="482"/>
      <c r="C6" s="483"/>
      <c r="D6" s="483"/>
      <c r="E6" s="483"/>
      <c r="F6" s="483"/>
      <c r="G6" s="483"/>
      <c r="H6" s="483" t="s">
        <v>402</v>
      </c>
      <c r="I6" s="483"/>
      <c r="J6" s="483"/>
      <c r="K6" s="483"/>
      <c r="L6" s="483"/>
      <c r="M6" s="483"/>
      <c r="N6" s="484"/>
      <c r="O6" s="485"/>
      <c r="P6" s="22"/>
    </row>
    <row r="7" spans="1:16" ht="12.75">
      <c r="A7" s="22"/>
      <c r="B7" s="486"/>
      <c r="C7" s="487"/>
      <c r="D7" s="487" t="s">
        <v>403</v>
      </c>
      <c r="E7" s="487"/>
      <c r="F7" s="487" t="s">
        <v>174</v>
      </c>
      <c r="G7" s="487" t="s">
        <v>404</v>
      </c>
      <c r="H7" s="487" t="s">
        <v>404</v>
      </c>
      <c r="I7" s="487" t="s">
        <v>405</v>
      </c>
      <c r="J7" s="487" t="s">
        <v>406</v>
      </c>
      <c r="K7" s="487" t="s">
        <v>384</v>
      </c>
      <c r="L7" s="487" t="s">
        <v>406</v>
      </c>
      <c r="M7" s="487" t="s">
        <v>407</v>
      </c>
      <c r="N7" s="487" t="s">
        <v>406</v>
      </c>
      <c r="O7" s="488"/>
      <c r="P7" s="22"/>
    </row>
    <row r="8" spans="1:16" ht="12.75">
      <c r="A8" s="22"/>
      <c r="B8" s="489"/>
      <c r="C8" s="490" t="s">
        <v>385</v>
      </c>
      <c r="D8" s="490" t="s">
        <v>166</v>
      </c>
      <c r="E8" s="490" t="s">
        <v>352</v>
      </c>
      <c r="F8" s="490" t="s">
        <v>166</v>
      </c>
      <c r="G8" s="490" t="s">
        <v>353</v>
      </c>
      <c r="H8" s="490" t="s">
        <v>166</v>
      </c>
      <c r="I8" s="490" t="s">
        <v>145</v>
      </c>
      <c r="J8" s="490" t="s">
        <v>408</v>
      </c>
      <c r="K8" s="490" t="s">
        <v>387</v>
      </c>
      <c r="L8" s="490" t="s">
        <v>408</v>
      </c>
      <c r="M8" s="490" t="s">
        <v>409</v>
      </c>
      <c r="N8" s="490" t="s">
        <v>408</v>
      </c>
      <c r="O8" s="488"/>
      <c r="P8" s="22"/>
    </row>
    <row r="9" spans="1:16" ht="12.75">
      <c r="A9" s="22"/>
      <c r="B9" s="491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88"/>
      <c r="P9" s="22"/>
    </row>
    <row r="10" spans="1:16" ht="12.75">
      <c r="A10" s="22"/>
      <c r="B10" s="491"/>
      <c r="C10" s="492" t="s">
        <v>232</v>
      </c>
      <c r="D10" s="492">
        <f>Rents!G27</f>
        <v>0</v>
      </c>
      <c r="E10" s="493">
        <f>ROUND(-D10*Rents!L27,0)</f>
        <v>0</v>
      </c>
      <c r="F10" s="492">
        <f>Rents!L37</f>
        <v>0</v>
      </c>
      <c r="G10" s="492">
        <f>ROUND(Expenses!H49*Expenses!M9,0)</f>
        <v>0</v>
      </c>
      <c r="H10" s="492">
        <f aca="true" t="shared" si="0" ref="H10:H24">SUM(D10:F10)-G10</f>
        <v>0</v>
      </c>
      <c r="I10" s="492">
        <f>IF(Mortgages!E12="y",ROUND(Expenses!M22/12*(13-MONTH(Mortgages!E13)),0),0)</f>
        <v>0</v>
      </c>
      <c r="J10" s="492">
        <f>H10-I10</f>
        <v>0</v>
      </c>
      <c r="K10" s="492">
        <f>'Debt Service'!J10</f>
        <v>0</v>
      </c>
      <c r="L10" s="492">
        <f>J10-K10</f>
        <v>0</v>
      </c>
      <c r="M10" s="492">
        <f>MAX(0,MIN(L10,'General Info'!$I$33))</f>
        <v>0</v>
      </c>
      <c r="N10" s="492">
        <f>+L10-M10</f>
        <v>0</v>
      </c>
      <c r="O10" s="488"/>
      <c r="P10" s="22"/>
    </row>
    <row r="11" spans="1:16" ht="12.75">
      <c r="A11" s="22"/>
      <c r="B11" s="491"/>
      <c r="C11" s="492" t="s">
        <v>233</v>
      </c>
      <c r="D11" s="492">
        <f>ROUND(D10*(1+Rents!G28),0)</f>
        <v>0</v>
      </c>
      <c r="E11" s="493">
        <f>ROUND(-D11*Rents!L28,0)</f>
        <v>0</v>
      </c>
      <c r="F11" s="492">
        <f>Rents!L38</f>
        <v>0</v>
      </c>
      <c r="G11" s="492">
        <f>ROUND(Expenses!$H$49*Expenses!M10*(1+Expenses!M14),0)</f>
        <v>0</v>
      </c>
      <c r="H11" s="492">
        <f t="shared" si="0"/>
        <v>0</v>
      </c>
      <c r="I11" s="492">
        <f>IF(I10=0,ROUND(Expenses!M22/12*(13-MONTH(Mortgages!E13)),0),ROUND(Expenses!M22*(1+Expenses!M24),0))</f>
        <v>0</v>
      </c>
      <c r="J11" s="492">
        <f aca="true" t="shared" si="1" ref="J11:L24">H11-I11</f>
        <v>0</v>
      </c>
      <c r="K11" s="492">
        <f>'Debt Service'!J11</f>
        <v>0</v>
      </c>
      <c r="L11" s="492">
        <f t="shared" si="1"/>
        <v>0</v>
      </c>
      <c r="M11" s="492">
        <f>MAX(0,MIN(L11,'General Info'!$I$33))</f>
        <v>0</v>
      </c>
      <c r="N11" s="492">
        <f aca="true" t="shared" si="2" ref="N11:N24">+L11-M11</f>
        <v>0</v>
      </c>
      <c r="O11" s="488"/>
      <c r="P11" s="22"/>
    </row>
    <row r="12" spans="1:16" ht="12.75">
      <c r="A12" s="22"/>
      <c r="B12" s="491"/>
      <c r="C12" s="492" t="s">
        <v>234</v>
      </c>
      <c r="D12" s="492">
        <f>ROUND(D11*(1+Rents!G29),0)</f>
        <v>0</v>
      </c>
      <c r="E12" s="493">
        <f>ROUND(-D12*Rents!L29,0)</f>
        <v>0</v>
      </c>
      <c r="F12" s="492">
        <f>Rents!L39</f>
        <v>0</v>
      </c>
      <c r="G12" s="492">
        <f>ROUND(Expenses!$H$49*Expenses!M11*(1+Expenses!M14)*(1+Expenses!M15),0)</f>
        <v>0</v>
      </c>
      <c r="H12" s="492">
        <f t="shared" si="0"/>
        <v>0</v>
      </c>
      <c r="I12" s="492">
        <f>IF(I10=0,ROUND(Expenses!M22*(1+Expenses!M24),0),ROUND(Expenses!M22*(1+Expenses!M24)*(1+Expenses!M25),0))</f>
        <v>0</v>
      </c>
      <c r="J12" s="492">
        <f t="shared" si="1"/>
        <v>0</v>
      </c>
      <c r="K12" s="492">
        <f>'Debt Service'!J12</f>
        <v>0</v>
      </c>
      <c r="L12" s="492">
        <f t="shared" si="1"/>
        <v>0</v>
      </c>
      <c r="M12" s="492">
        <f>MAX(0,MIN(L12,'General Info'!$I$33))</f>
        <v>0</v>
      </c>
      <c r="N12" s="492">
        <f t="shared" si="2"/>
        <v>0</v>
      </c>
      <c r="O12" s="488"/>
      <c r="P12" s="22"/>
    </row>
    <row r="13" spans="1:16" ht="12.75">
      <c r="A13" s="22"/>
      <c r="B13" s="491"/>
      <c r="C13" s="492" t="s">
        <v>388</v>
      </c>
      <c r="D13" s="492">
        <f>ROUND(D12*(1+Rents!$G$30),0)</f>
        <v>0</v>
      </c>
      <c r="E13" s="493">
        <f>ROUND(-D13*Rents!$L$30,0)</f>
        <v>0</v>
      </c>
      <c r="F13" s="492">
        <f>ROUND(F12*(1+Rents!$L$40),0)</f>
        <v>0</v>
      </c>
      <c r="G13" s="492">
        <f>ROUND(Expenses!$H$49*(1+Expenses!M14)*(1+Expenses!M15)*(1+Expenses!M16),0)</f>
        <v>0</v>
      </c>
      <c r="H13" s="492">
        <f t="shared" si="0"/>
        <v>0</v>
      </c>
      <c r="I13" s="492">
        <f>IF(I10=0,ROUND(Expenses!M22*(1+Expenses!M24)*(1+Expenses!M25),0),ROUND(Expenses!M22*(1+Expenses!M24)*(1+Expenses!M25)*(1+Expenses!M26),0))</f>
        <v>0</v>
      </c>
      <c r="J13" s="492">
        <f t="shared" si="1"/>
        <v>0</v>
      </c>
      <c r="K13" s="492">
        <f>'Debt Service'!J13</f>
        <v>0</v>
      </c>
      <c r="L13" s="492">
        <f t="shared" si="1"/>
        <v>0</v>
      </c>
      <c r="M13" s="492">
        <f>MAX(0,MIN(L13,'General Info'!$I$33))</f>
        <v>0</v>
      </c>
      <c r="N13" s="492">
        <f t="shared" si="2"/>
        <v>0</v>
      </c>
      <c r="O13" s="488"/>
      <c r="P13" s="22"/>
    </row>
    <row r="14" spans="1:16" ht="12.75">
      <c r="A14" s="22"/>
      <c r="B14" s="491"/>
      <c r="C14" s="492" t="s">
        <v>389</v>
      </c>
      <c r="D14" s="492">
        <f>ROUND(D13*(1+Rents!$G$30),0)</f>
        <v>0</v>
      </c>
      <c r="E14" s="493">
        <f>ROUND(-D14*Rents!$L$30,0)</f>
        <v>0</v>
      </c>
      <c r="F14" s="492">
        <f>ROUND(F13*(1+Rents!$L$40),0)</f>
        <v>0</v>
      </c>
      <c r="G14" s="492">
        <f>ROUND(G13*(1+Expenses!$M$16),0)</f>
        <v>0</v>
      </c>
      <c r="H14" s="492">
        <f t="shared" si="0"/>
        <v>0</v>
      </c>
      <c r="I14" s="492">
        <f>IF(I10=0,ROUND(Expenses!M22*(1+Expenses!M24)*(1+Expenses!M25)*(1+Expenses!M26),0),ROUND(I13*(1+Expenses!M26),0))</f>
        <v>0</v>
      </c>
      <c r="J14" s="492">
        <f t="shared" si="1"/>
        <v>0</v>
      </c>
      <c r="K14" s="492">
        <f>'Debt Service'!J14</f>
        <v>0</v>
      </c>
      <c r="L14" s="492">
        <f t="shared" si="1"/>
        <v>0</v>
      </c>
      <c r="M14" s="492">
        <f>MAX(0,MIN(L14,'General Info'!$I$33))</f>
        <v>0</v>
      </c>
      <c r="N14" s="492">
        <f t="shared" si="2"/>
        <v>0</v>
      </c>
      <c r="O14" s="488"/>
      <c r="P14" s="22"/>
    </row>
    <row r="15" spans="1:16" ht="12.75">
      <c r="A15" s="22"/>
      <c r="B15" s="491"/>
      <c r="C15" s="492" t="s">
        <v>390</v>
      </c>
      <c r="D15" s="492">
        <f>ROUND(D14*(1+Rents!$G$30),0)</f>
        <v>0</v>
      </c>
      <c r="E15" s="493">
        <f>ROUND(-D15*Rents!$L$30,0)</f>
        <v>0</v>
      </c>
      <c r="F15" s="492">
        <f>ROUND(F14*(1+Rents!$L$40),0)</f>
        <v>0</v>
      </c>
      <c r="G15" s="492">
        <f>ROUND(G14*(1+Expenses!$M$16),0)</f>
        <v>0</v>
      </c>
      <c r="H15" s="492">
        <f t="shared" si="0"/>
        <v>0</v>
      </c>
      <c r="I15" s="492">
        <f>ROUND(I14*(1+Expenses!$M$26),0)</f>
        <v>0</v>
      </c>
      <c r="J15" s="492">
        <f t="shared" si="1"/>
        <v>0</v>
      </c>
      <c r="K15" s="492">
        <f>'Debt Service'!J15</f>
        <v>0</v>
      </c>
      <c r="L15" s="492">
        <f t="shared" si="1"/>
        <v>0</v>
      </c>
      <c r="M15" s="492">
        <f>MAX(0,MIN(L15,'General Info'!$I$33))</f>
        <v>0</v>
      </c>
      <c r="N15" s="492">
        <f t="shared" si="2"/>
        <v>0</v>
      </c>
      <c r="O15" s="488"/>
      <c r="P15" s="22"/>
    </row>
    <row r="16" spans="1:16" ht="12.75">
      <c r="A16" s="22"/>
      <c r="B16" s="491"/>
      <c r="C16" s="492" t="s">
        <v>391</v>
      </c>
      <c r="D16" s="492">
        <f>ROUND(D15*(1+Rents!$G$30),0)</f>
        <v>0</v>
      </c>
      <c r="E16" s="493">
        <f>ROUND(-D16*Rents!$L$30,0)</f>
        <v>0</v>
      </c>
      <c r="F16" s="492">
        <f>ROUND(F15*(1+Rents!$L$40),0)</f>
        <v>0</v>
      </c>
      <c r="G16" s="492">
        <f>ROUND(G15*(1+Expenses!$M$16),0)</f>
        <v>0</v>
      </c>
      <c r="H16" s="492">
        <f t="shared" si="0"/>
        <v>0</v>
      </c>
      <c r="I16" s="492">
        <f>ROUND(I15*(1+Expenses!$M$26),0)</f>
        <v>0</v>
      </c>
      <c r="J16" s="492">
        <f t="shared" si="1"/>
        <v>0</v>
      </c>
      <c r="K16" s="492">
        <f>'Debt Service'!J16</f>
        <v>0</v>
      </c>
      <c r="L16" s="492">
        <f t="shared" si="1"/>
        <v>0</v>
      </c>
      <c r="M16" s="492">
        <f>MAX(0,MIN(L16,'General Info'!$I$33))</f>
        <v>0</v>
      </c>
      <c r="N16" s="492">
        <f t="shared" si="2"/>
        <v>0</v>
      </c>
      <c r="O16" s="488"/>
      <c r="P16" s="22"/>
    </row>
    <row r="17" spans="1:16" ht="12.75">
      <c r="A17" s="22"/>
      <c r="B17" s="491"/>
      <c r="C17" s="492" t="s">
        <v>392</v>
      </c>
      <c r="D17" s="492">
        <f>ROUND(D16*(1+Rents!$G$30),0)</f>
        <v>0</v>
      </c>
      <c r="E17" s="493">
        <f>ROUND(-D17*Rents!$L$30,0)</f>
        <v>0</v>
      </c>
      <c r="F17" s="492">
        <f>ROUND(F16*(1+Rents!$L$40),0)</f>
        <v>0</v>
      </c>
      <c r="G17" s="492">
        <f>ROUND(G16*(1+Expenses!$M$16),0)</f>
        <v>0</v>
      </c>
      <c r="H17" s="492">
        <f t="shared" si="0"/>
        <v>0</v>
      </c>
      <c r="I17" s="492">
        <f>ROUND(I16*(1+Expenses!$M$26),0)</f>
        <v>0</v>
      </c>
      <c r="J17" s="492">
        <f t="shared" si="1"/>
        <v>0</v>
      </c>
      <c r="K17" s="492">
        <f>'Debt Service'!J17</f>
        <v>0</v>
      </c>
      <c r="L17" s="492">
        <f t="shared" si="1"/>
        <v>0</v>
      </c>
      <c r="M17" s="492">
        <f>MAX(0,MIN(L17,'General Info'!$I$33))</f>
        <v>0</v>
      </c>
      <c r="N17" s="492">
        <f t="shared" si="2"/>
        <v>0</v>
      </c>
      <c r="O17" s="488"/>
      <c r="P17" s="22"/>
    </row>
    <row r="18" spans="1:16" ht="12.75">
      <c r="A18" s="22"/>
      <c r="B18" s="491"/>
      <c r="C18" s="492" t="s">
        <v>393</v>
      </c>
      <c r="D18" s="492">
        <f>ROUND(D17*(1+Rents!$G$30),0)</f>
        <v>0</v>
      </c>
      <c r="E18" s="493">
        <f>ROUND(-D18*Rents!$L$30,0)</f>
        <v>0</v>
      </c>
      <c r="F18" s="492">
        <f>ROUND(F17*(1+Rents!$L$40),0)</f>
        <v>0</v>
      </c>
      <c r="G18" s="492">
        <f>ROUND(G17*(1+Expenses!$M$16),0)</f>
        <v>0</v>
      </c>
      <c r="H18" s="492">
        <f t="shared" si="0"/>
        <v>0</v>
      </c>
      <c r="I18" s="492">
        <f>ROUND(I17*(1+Expenses!$M$26),0)</f>
        <v>0</v>
      </c>
      <c r="J18" s="492">
        <f t="shared" si="1"/>
        <v>0</v>
      </c>
      <c r="K18" s="492">
        <f>'Debt Service'!J18</f>
        <v>0</v>
      </c>
      <c r="L18" s="492">
        <f t="shared" si="1"/>
        <v>0</v>
      </c>
      <c r="M18" s="492">
        <f>MAX(0,MIN(L18,'General Info'!$I$33))</f>
        <v>0</v>
      </c>
      <c r="N18" s="492">
        <f t="shared" si="2"/>
        <v>0</v>
      </c>
      <c r="O18" s="488"/>
      <c r="P18" s="22"/>
    </row>
    <row r="19" spans="1:16" ht="12.75">
      <c r="A19" s="22"/>
      <c r="B19" s="491"/>
      <c r="C19" s="492" t="s">
        <v>394</v>
      </c>
      <c r="D19" s="492">
        <f>ROUND(D18*(1+Rents!$G$30),0)</f>
        <v>0</v>
      </c>
      <c r="E19" s="493">
        <f>ROUND(-D19*Rents!$L$30,0)</f>
        <v>0</v>
      </c>
      <c r="F19" s="492">
        <f>ROUND(F18*(1+Rents!$L$40),0)</f>
        <v>0</v>
      </c>
      <c r="G19" s="492">
        <f>ROUND(G18*(1+Expenses!$M$16),0)</f>
        <v>0</v>
      </c>
      <c r="H19" s="492">
        <f t="shared" si="0"/>
        <v>0</v>
      </c>
      <c r="I19" s="492">
        <f>ROUND(I18*(1+Expenses!$M$26),0)</f>
        <v>0</v>
      </c>
      <c r="J19" s="492">
        <f t="shared" si="1"/>
        <v>0</v>
      </c>
      <c r="K19" s="492">
        <f>'Debt Service'!J19</f>
        <v>0</v>
      </c>
      <c r="L19" s="492">
        <f t="shared" si="1"/>
        <v>0</v>
      </c>
      <c r="M19" s="492">
        <f>MAX(0,MIN(L19,'General Info'!$I$33))</f>
        <v>0</v>
      </c>
      <c r="N19" s="492">
        <f t="shared" si="2"/>
        <v>0</v>
      </c>
      <c r="O19" s="488"/>
      <c r="P19" s="22"/>
    </row>
    <row r="20" spans="1:16" ht="12.75">
      <c r="A20" s="22"/>
      <c r="B20" s="491"/>
      <c r="C20" s="492" t="s">
        <v>395</v>
      </c>
      <c r="D20" s="492">
        <f>ROUND(D19*(1+Rents!$G$30),0)</f>
        <v>0</v>
      </c>
      <c r="E20" s="493">
        <f>ROUND(-D20*Rents!$L$30,0)</f>
        <v>0</v>
      </c>
      <c r="F20" s="492">
        <f>ROUND(F19*(1+Rents!$L$40),0)</f>
        <v>0</v>
      </c>
      <c r="G20" s="492">
        <f>ROUND(G19*(1+Expenses!$M$16),0)</f>
        <v>0</v>
      </c>
      <c r="H20" s="492">
        <f t="shared" si="0"/>
        <v>0</v>
      </c>
      <c r="I20" s="492">
        <f>ROUND(I19*(1+Expenses!$M$26),0)</f>
        <v>0</v>
      </c>
      <c r="J20" s="492">
        <f t="shared" si="1"/>
        <v>0</v>
      </c>
      <c r="K20" s="492">
        <f>'Debt Service'!J20</f>
        <v>0</v>
      </c>
      <c r="L20" s="492">
        <f t="shared" si="1"/>
        <v>0</v>
      </c>
      <c r="M20" s="492">
        <f>MAX(0,MIN(L20,'General Info'!$I$33))</f>
        <v>0</v>
      </c>
      <c r="N20" s="492">
        <f t="shared" si="2"/>
        <v>0</v>
      </c>
      <c r="O20" s="488"/>
      <c r="P20" s="22"/>
    </row>
    <row r="21" spans="1:16" ht="12.75">
      <c r="A21" s="22"/>
      <c r="B21" s="491"/>
      <c r="C21" s="492" t="s">
        <v>396</v>
      </c>
      <c r="D21" s="492">
        <f>ROUND(D20*(1+Rents!$G$30),0)</f>
        <v>0</v>
      </c>
      <c r="E21" s="493">
        <f>ROUND(-D21*Rents!$L$30,0)</f>
        <v>0</v>
      </c>
      <c r="F21" s="492">
        <f>ROUND(F20*(1+Rents!$L$40),0)</f>
        <v>0</v>
      </c>
      <c r="G21" s="492">
        <f>ROUND(G20*(1+Expenses!$M$16),0)</f>
        <v>0</v>
      </c>
      <c r="H21" s="492">
        <f t="shared" si="0"/>
        <v>0</v>
      </c>
      <c r="I21" s="492">
        <f>ROUND(I20*(1+Expenses!$M$26),0)</f>
        <v>0</v>
      </c>
      <c r="J21" s="492">
        <f t="shared" si="1"/>
        <v>0</v>
      </c>
      <c r="K21" s="492">
        <f>'Debt Service'!J21</f>
        <v>0</v>
      </c>
      <c r="L21" s="492">
        <f t="shared" si="1"/>
        <v>0</v>
      </c>
      <c r="M21" s="492">
        <f>MAX(0,MIN(L21,'General Info'!$I$33))</f>
        <v>0</v>
      </c>
      <c r="N21" s="492">
        <f t="shared" si="2"/>
        <v>0</v>
      </c>
      <c r="O21" s="488"/>
      <c r="P21" s="22"/>
    </row>
    <row r="22" spans="1:16" ht="12.75">
      <c r="A22" s="22"/>
      <c r="B22" s="491"/>
      <c r="C22" s="492" t="s">
        <v>397</v>
      </c>
      <c r="D22" s="492">
        <f>ROUND(D21*(1+Rents!$G$30),0)</f>
        <v>0</v>
      </c>
      <c r="E22" s="493">
        <f>ROUND(-D22*Rents!$L$30,0)</f>
        <v>0</v>
      </c>
      <c r="F22" s="492">
        <f>ROUND(F21*(1+Rents!$L$40),0)</f>
        <v>0</v>
      </c>
      <c r="G22" s="492">
        <f>ROUND(G21*(1+Expenses!$M$16),0)</f>
        <v>0</v>
      </c>
      <c r="H22" s="492">
        <f t="shared" si="0"/>
        <v>0</v>
      </c>
      <c r="I22" s="492">
        <f>ROUND(I21*(1+Expenses!$M$26),0)</f>
        <v>0</v>
      </c>
      <c r="J22" s="492">
        <f t="shared" si="1"/>
        <v>0</v>
      </c>
      <c r="K22" s="492">
        <f>'Debt Service'!J22</f>
        <v>0</v>
      </c>
      <c r="L22" s="492">
        <f t="shared" si="1"/>
        <v>0</v>
      </c>
      <c r="M22" s="492">
        <f>MAX(0,MIN(L22,'General Info'!$I$33))</f>
        <v>0</v>
      </c>
      <c r="N22" s="492">
        <f t="shared" si="2"/>
        <v>0</v>
      </c>
      <c r="O22" s="488"/>
      <c r="P22" s="22"/>
    </row>
    <row r="23" spans="1:16" ht="12.75">
      <c r="A23" s="22"/>
      <c r="B23" s="491"/>
      <c r="C23" s="492" t="s">
        <v>398</v>
      </c>
      <c r="D23" s="492">
        <f>ROUND(D22*(1+Rents!$G$30),0)</f>
        <v>0</v>
      </c>
      <c r="E23" s="493">
        <f>ROUND(-D23*Rents!$L$30,0)</f>
        <v>0</v>
      </c>
      <c r="F23" s="492">
        <f>ROUND(F22*(1+Rents!$L$40),0)</f>
        <v>0</v>
      </c>
      <c r="G23" s="492">
        <f>ROUND(G22*(1+Expenses!$M$16),0)</f>
        <v>0</v>
      </c>
      <c r="H23" s="492">
        <f t="shared" si="0"/>
        <v>0</v>
      </c>
      <c r="I23" s="492">
        <f>ROUND(I22*(1+Expenses!$M$26),0)</f>
        <v>0</v>
      </c>
      <c r="J23" s="492">
        <f t="shared" si="1"/>
        <v>0</v>
      </c>
      <c r="K23" s="492">
        <f>'Debt Service'!J23</f>
        <v>0</v>
      </c>
      <c r="L23" s="492">
        <f t="shared" si="1"/>
        <v>0</v>
      </c>
      <c r="M23" s="492">
        <f>MAX(0,MIN(L23,'General Info'!$I$33))</f>
        <v>0</v>
      </c>
      <c r="N23" s="492">
        <f t="shared" si="2"/>
        <v>0</v>
      </c>
      <c r="O23" s="488"/>
      <c r="P23" s="22"/>
    </row>
    <row r="24" spans="1:16" ht="12.75">
      <c r="A24" s="22"/>
      <c r="B24" s="491"/>
      <c r="C24" s="492" t="s">
        <v>399</v>
      </c>
      <c r="D24" s="492">
        <f>ROUND(D23*(1+Rents!$G$30),0)</f>
        <v>0</v>
      </c>
      <c r="E24" s="493">
        <f>ROUND(-D24*Rents!$L$30,0)</f>
        <v>0</v>
      </c>
      <c r="F24" s="492">
        <f>ROUND(F23*(1+Rents!$L$40),0)</f>
        <v>0</v>
      </c>
      <c r="G24" s="492">
        <f>ROUND(G23*(1+Expenses!$M$16),0)</f>
        <v>0</v>
      </c>
      <c r="H24" s="492">
        <f t="shared" si="0"/>
        <v>0</v>
      </c>
      <c r="I24" s="492">
        <f>ROUND(I23*(1+Expenses!$M$26),0)</f>
        <v>0</v>
      </c>
      <c r="J24" s="492">
        <f t="shared" si="1"/>
        <v>0</v>
      </c>
      <c r="K24" s="492">
        <f>'Debt Service'!J24</f>
        <v>0</v>
      </c>
      <c r="L24" s="492">
        <f t="shared" si="1"/>
        <v>0</v>
      </c>
      <c r="M24" s="492">
        <f>MAX(0,MIN(L24,'General Info'!$I$33))</f>
        <v>0</v>
      </c>
      <c r="N24" s="492">
        <f t="shared" si="2"/>
        <v>0</v>
      </c>
      <c r="O24" s="488"/>
      <c r="P24" s="22"/>
    </row>
    <row r="25" spans="1:16" ht="12.75">
      <c r="A25" s="22"/>
      <c r="B25" s="491"/>
      <c r="C25" s="492"/>
      <c r="D25" s="492"/>
      <c r="E25" s="493"/>
      <c r="F25" s="492"/>
      <c r="G25" s="492"/>
      <c r="H25" s="492"/>
      <c r="I25" s="492"/>
      <c r="J25" s="492"/>
      <c r="K25" s="492"/>
      <c r="L25" s="492"/>
      <c r="M25" s="492"/>
      <c r="N25" s="492"/>
      <c r="O25" s="488"/>
      <c r="P25" s="22"/>
    </row>
    <row r="26" spans="1:16" ht="13.5" thickBot="1">
      <c r="A26" s="22"/>
      <c r="B26" s="491"/>
      <c r="C26" s="492" t="s">
        <v>80</v>
      </c>
      <c r="D26" s="494">
        <f>SUM(D10:D24)</f>
        <v>0</v>
      </c>
      <c r="E26" s="495">
        <f>SUM(E10:E24)</f>
        <v>0</v>
      </c>
      <c r="F26" s="494">
        <f>SUM(F10:F24)</f>
        <v>0</v>
      </c>
      <c r="G26" s="494">
        <f aca="true" t="shared" si="3" ref="G26:N26">SUM(G10:G24)</f>
        <v>0</v>
      </c>
      <c r="H26" s="494">
        <f t="shared" si="3"/>
        <v>0</v>
      </c>
      <c r="I26" s="494">
        <f t="shared" si="3"/>
        <v>0</v>
      </c>
      <c r="J26" s="494">
        <f t="shared" si="3"/>
        <v>0</v>
      </c>
      <c r="K26" s="494">
        <f t="shared" si="3"/>
        <v>0</v>
      </c>
      <c r="L26" s="494">
        <f t="shared" si="3"/>
        <v>0</v>
      </c>
      <c r="M26" s="494">
        <f t="shared" si="3"/>
        <v>0</v>
      </c>
      <c r="N26" s="494">
        <f t="shared" si="3"/>
        <v>0</v>
      </c>
      <c r="O26" s="488"/>
      <c r="P26" s="22"/>
    </row>
    <row r="27" spans="1:16" ht="14.25" thickBot="1" thickTop="1">
      <c r="A27" s="22"/>
      <c r="B27" s="496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8"/>
      <c r="P27" s="22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>
      <c r="A30" s="2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2"/>
    </row>
    <row r="31" spans="1:16" ht="12.75">
      <c r="A31" s="2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22"/>
    </row>
    <row r="32" spans="1:16" ht="12.75">
      <c r="A32" s="2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22"/>
    </row>
    <row r="33" spans="1:1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</sheetData>
  <sheetProtection sheet="1" objects="1" scenarios="1"/>
  <printOptions horizontalCentered="1"/>
  <pageMargins left="0.5" right="0.5" top="0.5" bottom="0.5" header="0.5" footer="0.5"/>
  <pageSetup blackAndWhite="1" fitToHeight="1" fitToWidth="1" horizontalDpi="300" verticalDpi="300" orientation="landscape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D5" sqref="D5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13.7109375" style="0" customWidth="1"/>
    <col min="11" max="11" width="1.7109375" style="0" customWidth="1"/>
  </cols>
  <sheetData>
    <row r="1" spans="1:11" ht="18.75">
      <c r="A1" s="112" t="s">
        <v>410</v>
      </c>
      <c r="B1" s="113"/>
      <c r="C1" s="114"/>
      <c r="D1" s="113"/>
      <c r="E1" s="113"/>
      <c r="F1" s="113"/>
      <c r="G1" s="113"/>
      <c r="H1" s="113"/>
      <c r="I1" s="113"/>
      <c r="J1" s="113"/>
      <c r="K1" s="115"/>
    </row>
    <row r="2" spans="1:11" ht="12.75">
      <c r="A2" s="103"/>
      <c r="B2" s="28"/>
      <c r="C2" s="28"/>
      <c r="D2" s="28"/>
      <c r="E2" s="28"/>
      <c r="F2" s="28"/>
      <c r="G2" s="28"/>
      <c r="H2" s="28"/>
      <c r="I2" s="28"/>
      <c r="J2" s="28"/>
      <c r="K2" s="104"/>
    </row>
    <row r="3" spans="1:11" ht="13.5" thickBot="1">
      <c r="A3" s="110"/>
      <c r="B3" s="109"/>
      <c r="C3" s="458" t="s">
        <v>411</v>
      </c>
      <c r="D3" s="116" t="s">
        <v>412</v>
      </c>
      <c r="E3" s="117"/>
      <c r="F3" s="117"/>
      <c r="G3" s="117"/>
      <c r="H3" s="117"/>
      <c r="I3" s="117"/>
      <c r="J3" s="117"/>
      <c r="K3" s="111"/>
    </row>
    <row r="4" spans="1:11" ht="12.75">
      <c r="A4" s="103"/>
      <c r="B4" s="28"/>
      <c r="C4" s="28"/>
      <c r="D4" s="28"/>
      <c r="E4" s="28"/>
      <c r="F4" s="28"/>
      <c r="G4" s="28"/>
      <c r="H4" s="28"/>
      <c r="I4" s="28"/>
      <c r="J4" s="28"/>
      <c r="K4" s="104"/>
    </row>
    <row r="5" spans="1:11" ht="12.75">
      <c r="A5" s="103">
        <v>1</v>
      </c>
      <c r="B5" s="28"/>
      <c r="C5" s="67" t="e">
        <f>IF('Source&amp;Use'!$G$7&lt;0.95*'Development Costs'!G73,"Okay","ERROR")</f>
        <v>#DIV/0!</v>
      </c>
      <c r="D5" s="28" t="s">
        <v>413</v>
      </c>
      <c r="E5" s="28"/>
      <c r="F5" s="28"/>
      <c r="G5" s="28"/>
      <c r="H5" s="28"/>
      <c r="I5" s="28"/>
      <c r="J5" s="28"/>
      <c r="K5" s="104"/>
    </row>
    <row r="6" spans="1:11" ht="12.75">
      <c r="A6" s="103">
        <f>A5+1</f>
        <v>2</v>
      </c>
      <c r="B6" s="28"/>
      <c r="C6" s="67" t="str">
        <f>IF('Development Costs'!J49&lt;0,"ERROR",IF('Development Costs'!J62&lt;0,"ERROR",IF('Development Costs'!J63&lt;0,"ERROR",IF('Development Costs'!J64&lt;0,"ERROR",IF('Development Costs'!J68&lt;0,"ERROR",IF('Development Costs'!J71&lt;0,"ERROR",IF('Development Costs'!J72&lt;0,"ERROR","Okay")))))))</f>
        <v>Okay</v>
      </c>
      <c r="D6" s="28" t="s">
        <v>414</v>
      </c>
      <c r="E6" s="28"/>
      <c r="F6" s="28"/>
      <c r="G6" s="28"/>
      <c r="H6" s="28"/>
      <c r="I6" s="28"/>
      <c r="J6" s="28"/>
      <c r="K6" s="104"/>
    </row>
    <row r="7" spans="1:11" ht="12.75">
      <c r="A7" s="103">
        <f>A6+1</f>
        <v>3</v>
      </c>
      <c r="B7" s="28"/>
      <c r="C7" s="67" t="str">
        <f>IF('Tax Credits'!I28&lt;0,"ERROR","Okay")</f>
        <v>Okay</v>
      </c>
      <c r="D7" s="28" t="s">
        <v>415</v>
      </c>
      <c r="E7" s="28"/>
      <c r="F7" s="28"/>
      <c r="G7" s="28"/>
      <c r="H7" s="28"/>
      <c r="I7" s="28"/>
      <c r="J7" s="28"/>
      <c r="K7" s="104"/>
    </row>
    <row r="8" spans="1:11" ht="12.75">
      <c r="A8" s="103">
        <f>A7+1</f>
        <v>4</v>
      </c>
      <c r="B8" s="28"/>
      <c r="C8" s="67" t="e">
        <f>IF('Tax Credits'!H28&lt;0,"ERROR","Okay")</f>
        <v>#DIV/0!</v>
      </c>
      <c r="D8" s="28" t="s">
        <v>416</v>
      </c>
      <c r="E8" s="28"/>
      <c r="F8" s="28"/>
      <c r="G8" s="28"/>
      <c r="H8" s="28"/>
      <c r="I8" s="28"/>
      <c r="J8" s="28"/>
      <c r="K8" s="104"/>
    </row>
    <row r="9" spans="1:11" ht="12.75">
      <c r="A9" s="103">
        <f aca="true" t="shared" si="0" ref="A9:A15">A8+1</f>
        <v>5</v>
      </c>
      <c r="B9" s="28"/>
      <c r="C9" s="67" t="str">
        <f>IF('Tax Credits'!G26&lt;0.09,"Okay","ERROR")</f>
        <v>Okay</v>
      </c>
      <c r="D9" s="28" t="s">
        <v>417</v>
      </c>
      <c r="E9" s="28"/>
      <c r="F9" s="28"/>
      <c r="G9" s="28"/>
      <c r="H9" s="28"/>
      <c r="I9" s="28"/>
      <c r="J9" s="28"/>
      <c r="K9" s="104"/>
    </row>
    <row r="10" spans="1:11" ht="12.75">
      <c r="A10" s="103">
        <f t="shared" si="0"/>
        <v>6</v>
      </c>
      <c r="B10" s="28"/>
      <c r="C10" s="67" t="str">
        <f>IF('Tax Credits'!H26&lt;0.04,"Okay","ERROR")</f>
        <v>Okay</v>
      </c>
      <c r="D10" s="28" t="s">
        <v>418</v>
      </c>
      <c r="E10" s="28"/>
      <c r="F10" s="28"/>
      <c r="G10" s="28"/>
      <c r="H10" s="28"/>
      <c r="I10" s="28"/>
      <c r="J10" s="28"/>
      <c r="K10" s="104"/>
    </row>
    <row r="11" spans="1:11" ht="12.75">
      <c r="A11" s="103">
        <f t="shared" si="0"/>
        <v>7</v>
      </c>
      <c r="B11" s="28"/>
      <c r="C11" s="67" t="e">
        <f>IF('Tax Credits'!G23&gt;1,"ERROR","Okay")</f>
        <v>#DIV/0!</v>
      </c>
      <c r="D11" s="28" t="s">
        <v>419</v>
      </c>
      <c r="E11" s="28"/>
      <c r="F11" s="28"/>
      <c r="G11" s="28"/>
      <c r="H11" s="28"/>
      <c r="I11" s="28"/>
      <c r="J11" s="28"/>
      <c r="K11" s="104"/>
    </row>
    <row r="12" spans="1:11" ht="12.75">
      <c r="A12" s="103">
        <f t="shared" si="0"/>
        <v>8</v>
      </c>
      <c r="B12" s="28"/>
      <c r="C12" s="67" t="str">
        <f>IF(Rents!L36&gt;=Rents!L37,"Okay","ERROR")</f>
        <v>Okay</v>
      </c>
      <c r="D12" s="533" t="s">
        <v>420</v>
      </c>
      <c r="E12" s="28"/>
      <c r="F12" s="28"/>
      <c r="G12" s="28"/>
      <c r="H12" s="28"/>
      <c r="I12" s="28"/>
      <c r="J12" s="28"/>
      <c r="K12" s="104"/>
    </row>
    <row r="13" spans="1:11" ht="12.75">
      <c r="A13" s="103">
        <f t="shared" si="0"/>
        <v>9</v>
      </c>
      <c r="B13" s="28"/>
      <c r="C13" s="459" t="str">
        <f>IF('General Info'!$I$29=0.05,"Okay",IF('General Info'!$I$29=0.03,"Okay",IF('General Info'!$I$29=0,"Okay","ERROR")))</f>
        <v>Okay</v>
      </c>
      <c r="D13" s="28" t="s">
        <v>421</v>
      </c>
      <c r="E13" s="28"/>
      <c r="F13" s="28"/>
      <c r="G13" s="28"/>
      <c r="H13" s="28"/>
      <c r="I13" s="28"/>
      <c r="J13" s="28"/>
      <c r="K13" s="104"/>
    </row>
    <row r="14" spans="1:11" ht="12.75">
      <c r="A14" s="103">
        <f t="shared" si="0"/>
        <v>10</v>
      </c>
      <c r="B14" s="28"/>
      <c r="C14" s="67" t="str">
        <f>IF('General Info'!E24="N",IF('Basis Items'!H22+'Basis Items'!H23&gt;0,"ERROR","Okay"),"Okay")</f>
        <v>Okay</v>
      </c>
      <c r="D14" s="28" t="s">
        <v>422</v>
      </c>
      <c r="E14" s="28"/>
      <c r="F14" s="28"/>
      <c r="G14" s="28"/>
      <c r="H14" s="28"/>
      <c r="I14" s="28"/>
      <c r="J14" s="28"/>
      <c r="K14" s="104"/>
    </row>
    <row r="15" spans="1:11" ht="12.75">
      <c r="A15" s="103">
        <f t="shared" si="0"/>
        <v>11</v>
      </c>
      <c r="B15" s="28"/>
      <c r="C15" s="534" t="str">
        <f>IF('General Info'!E22=Rents!D21,"Okay","ERROR")</f>
        <v>Okay</v>
      </c>
      <c r="D15" s="28" t="s">
        <v>423</v>
      </c>
      <c r="E15" s="28"/>
      <c r="F15" s="28"/>
      <c r="G15" s="28"/>
      <c r="H15" s="28"/>
      <c r="I15" s="28"/>
      <c r="J15" s="28"/>
      <c r="K15" s="104"/>
    </row>
    <row r="16" spans="1:11" ht="12.75">
      <c r="A16" s="103"/>
      <c r="B16" s="28"/>
      <c r="C16" s="28"/>
      <c r="D16" s="28" t="s">
        <v>424</v>
      </c>
      <c r="E16" s="28"/>
      <c r="F16" s="28"/>
      <c r="G16" s="28"/>
      <c r="H16" s="28"/>
      <c r="I16" s="28"/>
      <c r="J16" s="28"/>
      <c r="K16" s="104"/>
    </row>
    <row r="17" spans="1:11" ht="12.75">
      <c r="A17" s="103"/>
      <c r="B17" s="28"/>
      <c r="C17" s="28"/>
      <c r="D17" s="28"/>
      <c r="E17" s="28"/>
      <c r="F17" s="28"/>
      <c r="G17" s="28"/>
      <c r="H17" s="28"/>
      <c r="I17" s="28"/>
      <c r="J17" s="28"/>
      <c r="K17" s="104"/>
    </row>
    <row r="18" spans="1:11" ht="12.75">
      <c r="A18" s="103"/>
      <c r="B18" s="28"/>
      <c r="C18" s="532" t="s">
        <v>425</v>
      </c>
      <c r="D18" s="28"/>
      <c r="E18" s="28"/>
      <c r="F18" s="28"/>
      <c r="G18" s="28"/>
      <c r="H18" s="28"/>
      <c r="I18" s="28"/>
      <c r="J18" s="28"/>
      <c r="K18" s="104"/>
    </row>
    <row r="19" spans="1:11" ht="12.75">
      <c r="A19" s="103">
        <f>A15+1</f>
        <v>12</v>
      </c>
      <c r="B19" s="28"/>
      <c r="C19" s="67" t="str">
        <f>IF('Cash Flow'!N10&lt;0,"Neg C/F","Okay")</f>
        <v>Okay</v>
      </c>
      <c r="D19" s="28" t="s">
        <v>426</v>
      </c>
      <c r="E19" s="28"/>
      <c r="F19" s="28"/>
      <c r="G19" s="28"/>
      <c r="H19" s="28"/>
      <c r="I19" s="28"/>
      <c r="J19" s="28"/>
      <c r="K19" s="104"/>
    </row>
    <row r="20" spans="1:11" ht="12.75">
      <c r="A20" s="103">
        <f>A19+1</f>
        <v>13</v>
      </c>
      <c r="B20" s="28"/>
      <c r="C20" s="67" t="str">
        <f>IF('Cash Flow'!N11&lt;0,"Neg C/F","Okay")</f>
        <v>Okay</v>
      </c>
      <c r="D20" s="28" t="s">
        <v>427</v>
      </c>
      <c r="E20" s="28"/>
      <c r="F20" s="28"/>
      <c r="G20" s="28"/>
      <c r="H20" s="28"/>
      <c r="I20" s="28"/>
      <c r="J20" s="28"/>
      <c r="K20" s="104"/>
    </row>
    <row r="21" spans="1:11" ht="12.75">
      <c r="A21" s="103">
        <f aca="true" t="shared" si="1" ref="A21:A33">A20+1</f>
        <v>14</v>
      </c>
      <c r="B21" s="28"/>
      <c r="C21" s="67" t="str">
        <f>IF('Cash Flow'!N12&lt;0,"Neg C/F","Okay")</f>
        <v>Okay</v>
      </c>
      <c r="D21" s="28" t="s">
        <v>428</v>
      </c>
      <c r="E21" s="28"/>
      <c r="F21" s="28"/>
      <c r="G21" s="28"/>
      <c r="H21" s="28"/>
      <c r="I21" s="28"/>
      <c r="J21" s="28"/>
      <c r="K21" s="104"/>
    </row>
    <row r="22" spans="1:11" ht="12.75">
      <c r="A22" s="103">
        <f t="shared" si="1"/>
        <v>15</v>
      </c>
      <c r="B22" s="28"/>
      <c r="C22" s="67" t="str">
        <f>IF('Cash Flow'!N13&lt;0,"Neg C/F","Okay")</f>
        <v>Okay</v>
      </c>
      <c r="D22" s="28" t="s">
        <v>429</v>
      </c>
      <c r="E22" s="28"/>
      <c r="F22" s="28"/>
      <c r="G22" s="28"/>
      <c r="H22" s="28"/>
      <c r="I22" s="28"/>
      <c r="J22" s="28"/>
      <c r="K22" s="104"/>
    </row>
    <row r="23" spans="1:11" ht="12.75">
      <c r="A23" s="103">
        <f t="shared" si="1"/>
        <v>16</v>
      </c>
      <c r="B23" s="28"/>
      <c r="C23" s="67" t="str">
        <f>IF('Cash Flow'!N14&lt;0,"Neg C/F","Okay")</f>
        <v>Okay</v>
      </c>
      <c r="D23" s="28" t="s">
        <v>430</v>
      </c>
      <c r="E23" s="28"/>
      <c r="F23" s="28"/>
      <c r="G23" s="28"/>
      <c r="H23" s="28"/>
      <c r="I23" s="28"/>
      <c r="J23" s="28"/>
      <c r="K23" s="104"/>
    </row>
    <row r="24" spans="1:11" ht="12.75">
      <c r="A24" s="103">
        <f t="shared" si="1"/>
        <v>17</v>
      </c>
      <c r="B24" s="28"/>
      <c r="C24" s="67" t="str">
        <f>IF('Cash Flow'!N15&lt;0,"Neg C/F","Okay")</f>
        <v>Okay</v>
      </c>
      <c r="D24" s="28" t="s">
        <v>431</v>
      </c>
      <c r="E24" s="28"/>
      <c r="F24" s="28"/>
      <c r="G24" s="28"/>
      <c r="H24" s="28"/>
      <c r="I24" s="28"/>
      <c r="J24" s="28"/>
      <c r="K24" s="104"/>
    </row>
    <row r="25" spans="1:11" ht="12.75">
      <c r="A25" s="103">
        <f t="shared" si="1"/>
        <v>18</v>
      </c>
      <c r="B25" s="28"/>
      <c r="C25" s="67" t="str">
        <f>IF('Cash Flow'!N16&lt;0,"Neg C/F","Okay")</f>
        <v>Okay</v>
      </c>
      <c r="D25" s="28" t="s">
        <v>432</v>
      </c>
      <c r="E25" s="28"/>
      <c r="F25" s="28"/>
      <c r="G25" s="28"/>
      <c r="H25" s="28"/>
      <c r="I25" s="28"/>
      <c r="J25" s="28"/>
      <c r="K25" s="104"/>
    </row>
    <row r="26" spans="1:11" ht="12.75">
      <c r="A26" s="103">
        <f t="shared" si="1"/>
        <v>19</v>
      </c>
      <c r="B26" s="28"/>
      <c r="C26" s="67" t="str">
        <f>IF('Cash Flow'!N17&lt;0,"Neg C/F","Okay")</f>
        <v>Okay</v>
      </c>
      <c r="D26" s="28" t="s">
        <v>433</v>
      </c>
      <c r="E26" s="28"/>
      <c r="F26" s="28"/>
      <c r="G26" s="28"/>
      <c r="H26" s="28"/>
      <c r="I26" s="28"/>
      <c r="J26" s="28"/>
      <c r="K26" s="104"/>
    </row>
    <row r="27" spans="1:11" ht="12.75">
      <c r="A27" s="103">
        <f t="shared" si="1"/>
        <v>20</v>
      </c>
      <c r="B27" s="28"/>
      <c r="C27" s="67" t="str">
        <f>IF('Cash Flow'!N18&lt;0,"Neg C/F","Okay")</f>
        <v>Okay</v>
      </c>
      <c r="D27" s="28" t="s">
        <v>434</v>
      </c>
      <c r="E27" s="28"/>
      <c r="F27" s="28"/>
      <c r="G27" s="28"/>
      <c r="H27" s="28"/>
      <c r="I27" s="28"/>
      <c r="J27" s="28"/>
      <c r="K27" s="104"/>
    </row>
    <row r="28" spans="1:11" ht="12.75">
      <c r="A28" s="103">
        <f t="shared" si="1"/>
        <v>21</v>
      </c>
      <c r="B28" s="28"/>
      <c r="C28" s="67" t="str">
        <f>IF('Cash Flow'!N19&lt;0,"Neg C/F","Okay")</f>
        <v>Okay</v>
      </c>
      <c r="D28" s="28" t="s">
        <v>435</v>
      </c>
      <c r="E28" s="28"/>
      <c r="F28" s="28"/>
      <c r="G28" s="28"/>
      <c r="H28" s="28"/>
      <c r="I28" s="28"/>
      <c r="J28" s="28"/>
      <c r="K28" s="104"/>
    </row>
    <row r="29" spans="1:11" ht="12.75">
      <c r="A29" s="103">
        <f t="shared" si="1"/>
        <v>22</v>
      </c>
      <c r="B29" s="28"/>
      <c r="C29" s="67" t="str">
        <f>IF('Cash Flow'!N20&lt;0,"Neg C/F","Okay")</f>
        <v>Okay</v>
      </c>
      <c r="D29" s="28" t="s">
        <v>436</v>
      </c>
      <c r="E29" s="28"/>
      <c r="F29" s="28"/>
      <c r="G29" s="28"/>
      <c r="H29" s="28"/>
      <c r="I29" s="28"/>
      <c r="J29" s="28"/>
      <c r="K29" s="104"/>
    </row>
    <row r="30" spans="1:11" ht="12.75">
      <c r="A30" s="103">
        <f t="shared" si="1"/>
        <v>23</v>
      </c>
      <c r="B30" s="28"/>
      <c r="C30" s="67" t="str">
        <f>IF('Cash Flow'!N21&lt;0,"Neg C/F","Okay")</f>
        <v>Okay</v>
      </c>
      <c r="D30" s="28" t="s">
        <v>437</v>
      </c>
      <c r="E30" s="28"/>
      <c r="F30" s="28"/>
      <c r="G30" s="28"/>
      <c r="H30" s="28"/>
      <c r="I30" s="28"/>
      <c r="J30" s="28"/>
      <c r="K30" s="104"/>
    </row>
    <row r="31" spans="1:11" ht="12.75">
      <c r="A31" s="103">
        <f t="shared" si="1"/>
        <v>24</v>
      </c>
      <c r="B31" s="28"/>
      <c r="C31" s="67" t="str">
        <f>IF('Cash Flow'!N22&lt;0,"Neg C/F","Okay")</f>
        <v>Okay</v>
      </c>
      <c r="D31" s="28" t="s">
        <v>438</v>
      </c>
      <c r="E31" s="28"/>
      <c r="F31" s="28"/>
      <c r="G31" s="28"/>
      <c r="H31" s="28"/>
      <c r="I31" s="28"/>
      <c r="J31" s="28"/>
      <c r="K31" s="104"/>
    </row>
    <row r="32" spans="1:11" ht="12.75">
      <c r="A32" s="103">
        <f t="shared" si="1"/>
        <v>25</v>
      </c>
      <c r="B32" s="28"/>
      <c r="C32" s="67" t="str">
        <f>IF('Cash Flow'!N23&lt;0,"Neg C/F","Okay")</f>
        <v>Okay</v>
      </c>
      <c r="D32" s="28" t="s">
        <v>439</v>
      </c>
      <c r="E32" s="28"/>
      <c r="F32" s="28"/>
      <c r="G32" s="28"/>
      <c r="H32" s="28"/>
      <c r="I32" s="28"/>
      <c r="J32" s="28"/>
      <c r="K32" s="104"/>
    </row>
    <row r="33" spans="1:11" ht="12.75">
      <c r="A33" s="103">
        <f t="shared" si="1"/>
        <v>26</v>
      </c>
      <c r="B33" s="28"/>
      <c r="C33" s="67" t="str">
        <f>IF('Cash Flow'!N24&lt;0,"Neg C/F","Okay")</f>
        <v>Okay</v>
      </c>
      <c r="D33" s="28" t="s">
        <v>440</v>
      </c>
      <c r="E33" s="28"/>
      <c r="F33" s="28"/>
      <c r="G33" s="28"/>
      <c r="H33" s="28"/>
      <c r="I33" s="28"/>
      <c r="J33" s="28"/>
      <c r="K33" s="104"/>
    </row>
    <row r="34" spans="1:11" ht="12.75">
      <c r="A34" s="103"/>
      <c r="B34" s="28"/>
      <c r="C34" s="28"/>
      <c r="D34" s="28"/>
      <c r="E34" s="28"/>
      <c r="F34" s="28"/>
      <c r="G34" s="28"/>
      <c r="H34" s="28"/>
      <c r="I34" s="28"/>
      <c r="J34" s="28"/>
      <c r="K34" s="104"/>
    </row>
    <row r="35" spans="1:11" ht="12.75">
      <c r="A35" s="103"/>
      <c r="B35" s="28"/>
      <c r="C35" s="105" t="s">
        <v>441</v>
      </c>
      <c r="D35" s="28"/>
      <c r="E35" s="28"/>
      <c r="F35" s="28"/>
      <c r="G35" s="28"/>
      <c r="H35" s="28"/>
      <c r="I35" s="28"/>
      <c r="J35" s="28"/>
      <c r="K35" s="104"/>
    </row>
    <row r="36" spans="1:11" ht="12.75">
      <c r="A36" s="103">
        <f>A33+1</f>
        <v>27</v>
      </c>
      <c r="B36" s="28"/>
      <c r="C36" s="67" t="str">
        <f>IF(Rents!G28&lt;=0.05,IF(Rents!G28&gt;=0.01,"Okay","ERROR"),"ERROR")</f>
        <v>ERROR</v>
      </c>
      <c r="D36" s="28" t="str">
        <f>+Rents!C28</f>
        <v>2nd Year Increase</v>
      </c>
      <c r="E36" s="28"/>
      <c r="F36" s="28" t="s">
        <v>442</v>
      </c>
      <c r="G36" s="28"/>
      <c r="H36" s="28"/>
      <c r="I36" s="28"/>
      <c r="J36" s="28"/>
      <c r="K36" s="104"/>
    </row>
    <row r="37" spans="1:11" ht="12.75">
      <c r="A37" s="103">
        <f aca="true" t="shared" si="2" ref="A37:A45">A36+1</f>
        <v>28</v>
      </c>
      <c r="B37" s="28"/>
      <c r="C37" s="67" t="str">
        <f>IF(Rents!G29&lt;=0.05,IF(Rents!G29&gt;=0.01,"Okay","ERROR"),"ERROR")</f>
        <v>ERROR</v>
      </c>
      <c r="D37" s="28" t="str">
        <f>+Rents!C29</f>
        <v>3rd Year Increase</v>
      </c>
      <c r="E37" s="28"/>
      <c r="F37" s="28" t="s">
        <v>442</v>
      </c>
      <c r="G37" s="28"/>
      <c r="H37" s="28"/>
      <c r="I37" s="28"/>
      <c r="J37" s="28"/>
      <c r="K37" s="104"/>
    </row>
    <row r="38" spans="1:11" ht="12.75">
      <c r="A38" s="103">
        <f t="shared" si="2"/>
        <v>29</v>
      </c>
      <c r="B38" s="28"/>
      <c r="C38" s="67" t="str">
        <f>IF(Rents!G30&lt;=0.05,IF(Rents!G30&gt;=0.01,"Okay","ERROR"),"ERROR")</f>
        <v>ERROR</v>
      </c>
      <c r="D38" s="28" t="str">
        <f>+Rents!C30</f>
        <v>Increase Thereafter</v>
      </c>
      <c r="E38" s="28"/>
      <c r="F38" s="28" t="s">
        <v>442</v>
      </c>
      <c r="G38" s="28"/>
      <c r="H38" s="28"/>
      <c r="I38" s="28"/>
      <c r="J38" s="28"/>
      <c r="K38" s="104"/>
    </row>
    <row r="39" spans="1:11" ht="12.75">
      <c r="A39" s="103">
        <f t="shared" si="2"/>
        <v>30</v>
      </c>
      <c r="B39" s="28"/>
      <c r="C39" s="67" t="str">
        <f>IF(Rents!L40&lt;=0.05,IF(Rents!L40&gt;=0.01,"Okay","ERROR"),"ERROR")</f>
        <v>ERROR</v>
      </c>
      <c r="D39" s="28" t="str">
        <f>Rents!I40</f>
        <v>Increase Thereafter</v>
      </c>
      <c r="E39" s="28"/>
      <c r="F39" s="28" t="s">
        <v>443</v>
      </c>
      <c r="G39" s="28"/>
      <c r="H39" s="28"/>
      <c r="I39" s="28"/>
      <c r="J39" s="28"/>
      <c r="K39" s="104"/>
    </row>
    <row r="40" spans="1:11" ht="12.75">
      <c r="A40" s="103">
        <f t="shared" si="2"/>
        <v>31</v>
      </c>
      <c r="B40" s="28"/>
      <c r="C40" s="67" t="str">
        <f>IF(Expenses!M14&lt;=0.05,IF(Expenses!M14&gt;=0.01,"Okay","ERROR"),"ERROR")</f>
        <v>ERROR</v>
      </c>
      <c r="D40" s="28" t="str">
        <f>Expenses!K14</f>
        <v>2nd Year Increase</v>
      </c>
      <c r="E40" s="28"/>
      <c r="F40" s="28" t="s">
        <v>444</v>
      </c>
      <c r="G40" s="28"/>
      <c r="H40" s="28"/>
      <c r="I40" s="28"/>
      <c r="J40" s="28"/>
      <c r="K40" s="104"/>
    </row>
    <row r="41" spans="1:11" ht="12.75">
      <c r="A41" s="103">
        <f t="shared" si="2"/>
        <v>32</v>
      </c>
      <c r="B41" s="28"/>
      <c r="C41" s="67" t="str">
        <f>IF(Expenses!M15&lt;=0.05,IF(Expenses!M15&gt;=0.01,"Okay","ERROR"),"ERROR")</f>
        <v>ERROR</v>
      </c>
      <c r="D41" s="28" t="str">
        <f>Expenses!K15</f>
        <v>3rd Year Increase</v>
      </c>
      <c r="E41" s="28"/>
      <c r="F41" s="28" t="s">
        <v>444</v>
      </c>
      <c r="G41" s="28"/>
      <c r="H41" s="28"/>
      <c r="I41" s="28"/>
      <c r="J41" s="28"/>
      <c r="K41" s="104"/>
    </row>
    <row r="42" spans="1:11" ht="12.75">
      <c r="A42" s="103">
        <f t="shared" si="2"/>
        <v>33</v>
      </c>
      <c r="B42" s="28"/>
      <c r="C42" s="67" t="str">
        <f>IF(Expenses!M16&lt;=0.05,IF(Expenses!M16&gt;=0.01,"Okay","ERROR"),"ERROR")</f>
        <v>ERROR</v>
      </c>
      <c r="D42" s="28" t="str">
        <f>Expenses!K16</f>
        <v>Increase Thereafter</v>
      </c>
      <c r="E42" s="28"/>
      <c r="F42" s="28" t="s">
        <v>444</v>
      </c>
      <c r="G42" s="28"/>
      <c r="H42" s="28"/>
      <c r="I42" s="28"/>
      <c r="J42" s="28"/>
      <c r="K42" s="104"/>
    </row>
    <row r="43" spans="1:11" ht="12.75">
      <c r="A43" s="103">
        <f t="shared" si="2"/>
        <v>34</v>
      </c>
      <c r="B43" s="28"/>
      <c r="C43" s="67" t="str">
        <f>IF(Expenses!M24&lt;=0.05,IF(Expenses!M24&gt;=0.01,"Okay","ERROR"),"ERROR")</f>
        <v>ERROR</v>
      </c>
      <c r="D43" s="28" t="str">
        <f>Expenses!K14</f>
        <v>2nd Year Increase</v>
      </c>
      <c r="E43" s="28"/>
      <c r="F43" s="28" t="s">
        <v>445</v>
      </c>
      <c r="G43" s="28"/>
      <c r="H43" s="28"/>
      <c r="I43" s="28"/>
      <c r="J43" s="28"/>
      <c r="K43" s="104"/>
    </row>
    <row r="44" spans="1:11" ht="12.75">
      <c r="A44" s="103">
        <f t="shared" si="2"/>
        <v>35</v>
      </c>
      <c r="B44" s="28"/>
      <c r="C44" s="67" t="str">
        <f>IF(Expenses!M25&lt;=0.05,IF(Expenses!M25&gt;=0.01,"Okay","ERROR"),"ERROR")</f>
        <v>ERROR</v>
      </c>
      <c r="D44" s="28" t="str">
        <f>Expenses!K15</f>
        <v>3rd Year Increase</v>
      </c>
      <c r="E44" s="28"/>
      <c r="F44" s="28" t="s">
        <v>445</v>
      </c>
      <c r="G44" s="28"/>
      <c r="H44" s="28"/>
      <c r="I44" s="28"/>
      <c r="J44" s="28"/>
      <c r="K44" s="104"/>
    </row>
    <row r="45" spans="1:11" ht="12.75">
      <c r="A45" s="103">
        <f t="shared" si="2"/>
        <v>36</v>
      </c>
      <c r="B45" s="28"/>
      <c r="C45" s="67" t="str">
        <f>IF(Expenses!M26&lt;=0.05,IF(Expenses!M26&gt;=0.01,"Okay","ERROR"),"ERROR")</f>
        <v>ERROR</v>
      </c>
      <c r="D45" s="28" t="str">
        <f>Expenses!K16</f>
        <v>Increase Thereafter</v>
      </c>
      <c r="E45" s="28"/>
      <c r="F45" s="28" t="s">
        <v>445</v>
      </c>
      <c r="G45" s="28"/>
      <c r="H45" s="28"/>
      <c r="I45" s="28"/>
      <c r="J45" s="28"/>
      <c r="K45" s="104"/>
    </row>
    <row r="46" spans="1:11" ht="12.75">
      <c r="A46" s="103"/>
      <c r="B46" s="28"/>
      <c r="C46" s="28"/>
      <c r="D46" s="28"/>
      <c r="E46" s="28"/>
      <c r="F46" s="28"/>
      <c r="G46" s="28"/>
      <c r="H46" s="28"/>
      <c r="I46" s="28"/>
      <c r="J46" s="28"/>
      <c r="K46" s="104"/>
    </row>
    <row r="47" spans="1:11" ht="12.75">
      <c r="A47" s="103"/>
      <c r="B47" s="28"/>
      <c r="C47" s="28"/>
      <c r="D47" s="28"/>
      <c r="E47" s="28"/>
      <c r="F47" s="28"/>
      <c r="G47" s="28"/>
      <c r="H47" s="28"/>
      <c r="I47" s="28"/>
      <c r="J47" s="28"/>
      <c r="K47" s="104"/>
    </row>
    <row r="48" spans="1:11" ht="12.75">
      <c r="A48" s="103"/>
      <c r="B48" s="28"/>
      <c r="C48" s="28"/>
      <c r="D48" s="28"/>
      <c r="E48" s="28"/>
      <c r="F48" s="28"/>
      <c r="G48" s="28"/>
      <c r="H48" s="28"/>
      <c r="I48" s="28"/>
      <c r="J48" s="28"/>
      <c r="K48" s="104"/>
    </row>
    <row r="49" spans="1:11" ht="12.75">
      <c r="A49" s="103"/>
      <c r="B49" s="28"/>
      <c r="C49" s="28"/>
      <c r="D49" s="28"/>
      <c r="E49" s="28"/>
      <c r="F49" s="28"/>
      <c r="G49" s="28"/>
      <c r="H49" s="28"/>
      <c r="I49" s="28"/>
      <c r="J49" s="28"/>
      <c r="K49" s="104"/>
    </row>
    <row r="50" spans="1:11" ht="12.75">
      <c r="A50" s="103"/>
      <c r="B50" s="28"/>
      <c r="C50" s="28"/>
      <c r="D50" s="28"/>
      <c r="E50" s="28"/>
      <c r="F50" s="28"/>
      <c r="G50" s="28"/>
      <c r="H50" s="28"/>
      <c r="I50" s="28"/>
      <c r="J50" s="28"/>
      <c r="K50" s="104"/>
    </row>
    <row r="51" spans="1:11" ht="13.5" thickBot="1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8"/>
    </row>
    <row r="52" spans="1:11" ht="13.5" thickBot="1">
      <c r="A52" s="110"/>
      <c r="B52" s="109"/>
      <c r="C52" s="458" t="s">
        <v>411</v>
      </c>
      <c r="D52" s="116" t="s">
        <v>412</v>
      </c>
      <c r="E52" s="117"/>
      <c r="F52" s="117"/>
      <c r="G52" s="117"/>
      <c r="H52" s="117"/>
      <c r="I52" s="117"/>
      <c r="J52" s="117"/>
      <c r="K52" s="111"/>
    </row>
    <row r="53" spans="1:11" ht="12.75">
      <c r="A53" s="103"/>
      <c r="B53" s="28"/>
      <c r="C53" s="28"/>
      <c r="D53" s="28"/>
      <c r="E53" s="28"/>
      <c r="F53" s="28"/>
      <c r="G53" s="28"/>
      <c r="H53" s="28"/>
      <c r="I53" s="28"/>
      <c r="J53" s="28"/>
      <c r="K53" s="104"/>
    </row>
    <row r="54" spans="1:11" ht="12.75">
      <c r="A54" s="103"/>
      <c r="B54" s="28"/>
      <c r="C54" s="28"/>
      <c r="D54" s="28"/>
      <c r="E54" s="28"/>
      <c r="F54" s="28"/>
      <c r="G54" s="28"/>
      <c r="H54" s="28"/>
      <c r="I54" s="28"/>
      <c r="J54" s="28"/>
      <c r="K54" s="104"/>
    </row>
    <row r="55" spans="1:11" ht="12.75">
      <c r="A55" s="103"/>
      <c r="B55" s="28"/>
      <c r="C55" s="28"/>
      <c r="D55" s="28"/>
      <c r="E55" s="28"/>
      <c r="F55" s="28"/>
      <c r="G55" s="28"/>
      <c r="H55" s="28"/>
      <c r="I55" s="28"/>
      <c r="J55" s="28"/>
      <c r="K55" s="104"/>
    </row>
    <row r="56" spans="1:11" ht="12.75">
      <c r="A56" s="103"/>
      <c r="B56" s="28"/>
      <c r="C56" s="105" t="s">
        <v>446</v>
      </c>
      <c r="D56" s="28"/>
      <c r="E56" s="28"/>
      <c r="F56" s="28"/>
      <c r="G56" s="28"/>
      <c r="H56" s="28"/>
      <c r="I56" s="28"/>
      <c r="J56" s="28"/>
      <c r="K56" s="104"/>
    </row>
    <row r="57" spans="1:11" ht="12.75">
      <c r="A57" s="103">
        <f>A45+1</f>
        <v>37</v>
      </c>
      <c r="B57" s="28"/>
      <c r="C57" s="67" t="str">
        <f>IF(Mortgages!E12="Y",IF(YEAR(Mortgages!E13)='General Info'!$E$30,"Okay","ERROR"),IF(YEAR(Mortgages!E13)='General Info'!$E$30,"ERROR","Okay"))</f>
        <v>Okay</v>
      </c>
      <c r="D57" s="28" t="s">
        <v>447</v>
      </c>
      <c r="E57" s="28"/>
      <c r="F57" s="28"/>
      <c r="G57" s="28"/>
      <c r="H57" s="28"/>
      <c r="I57" s="28"/>
      <c r="J57" s="28"/>
      <c r="K57" s="104"/>
    </row>
    <row r="58" spans="1:11" ht="12.75">
      <c r="A58" s="103">
        <f>A57+1</f>
        <v>38</v>
      </c>
      <c r="B58" s="28"/>
      <c r="C58" s="67" t="str">
        <f>IF(Mortgages!E25="Y",IF(YEAR(Mortgages!E26)='General Info'!$E$30,"Okay","ERROR"),IF(YEAR(Mortgages!E26)='General Info'!$E$30,"ERROR","Okay"))</f>
        <v>Okay</v>
      </c>
      <c r="D58" s="28" t="s">
        <v>448</v>
      </c>
      <c r="E58" s="28"/>
      <c r="F58" s="28"/>
      <c r="G58" s="28"/>
      <c r="H58" s="28"/>
      <c r="I58" s="28"/>
      <c r="J58" s="28"/>
      <c r="K58" s="104"/>
    </row>
    <row r="59" spans="1:11" ht="12.75">
      <c r="A59" s="103">
        <f>A58+1</f>
        <v>39</v>
      </c>
      <c r="B59" s="28"/>
      <c r="C59" s="67" t="str">
        <f>IF(Mortgages!E38="Y",IF(YEAR(Mortgages!E39)='General Info'!$E$30,"Okay","ERROR"),IF(YEAR(Mortgages!E39)='General Info'!$E$30,"ERROR","Okay"))</f>
        <v>Okay</v>
      </c>
      <c r="D59" s="28" t="s">
        <v>449</v>
      </c>
      <c r="E59" s="28"/>
      <c r="F59" s="28"/>
      <c r="G59" s="28"/>
      <c r="H59" s="28"/>
      <c r="I59" s="28"/>
      <c r="J59" s="28"/>
      <c r="K59" s="104"/>
    </row>
    <row r="60" spans="1:11" ht="12.75">
      <c r="A60" s="103">
        <f>A59+1</f>
        <v>40</v>
      </c>
      <c r="B60" s="28"/>
      <c r="C60" s="67" t="str">
        <f>IF(Mortgages!I12="Y",IF(YEAR(Mortgages!I13)='General Info'!$E$30,"Okay","ERROR"),IF(YEAR(Mortgages!I13)='General Info'!$E$30,"ERROR","Okay"))</f>
        <v>Okay</v>
      </c>
      <c r="D60" s="28" t="s">
        <v>450</v>
      </c>
      <c r="E60" s="28"/>
      <c r="F60" s="28"/>
      <c r="G60" s="28"/>
      <c r="H60" s="28"/>
      <c r="I60" s="28"/>
      <c r="J60" s="28"/>
      <c r="K60" s="104"/>
    </row>
    <row r="61" spans="1:11" ht="12.75">
      <c r="A61" s="103">
        <f>A60+1</f>
        <v>41</v>
      </c>
      <c r="B61" s="28"/>
      <c r="C61" s="67" t="str">
        <f>IF(Mortgages!I25="Y",IF(YEAR(Mortgages!I26)='General Info'!$E$30,"Okay","ERROR"),IF(YEAR(Mortgages!I26)='General Info'!$E$30,"ERROR","Okay"))</f>
        <v>Okay</v>
      </c>
      <c r="D61" s="28" t="s">
        <v>451</v>
      </c>
      <c r="E61" s="28"/>
      <c r="F61" s="28"/>
      <c r="G61" s="28"/>
      <c r="H61" s="28"/>
      <c r="I61" s="28"/>
      <c r="J61" s="28"/>
      <c r="K61" s="104"/>
    </row>
    <row r="62" spans="1:11" ht="12.75">
      <c r="A62" s="103">
        <f>A61+1</f>
        <v>42</v>
      </c>
      <c r="B62" s="28"/>
      <c r="C62" s="67" t="str">
        <f>IF(Mortgages!I38="Y",IF(YEAR(Mortgages!I39)='General Info'!$E$30,"Okay","Error"),IF(YEAR(Mortgages!I39)='General Info'!$E$30,"ERROR","Okay"))</f>
        <v>Okay</v>
      </c>
      <c r="D62" s="28" t="s">
        <v>452</v>
      </c>
      <c r="E62" s="28"/>
      <c r="F62" s="28"/>
      <c r="G62" s="28"/>
      <c r="H62" s="28"/>
      <c r="I62" s="28"/>
      <c r="J62" s="28"/>
      <c r="K62" s="104"/>
    </row>
    <row r="63" spans="1:11" ht="12.75">
      <c r="A63" s="103"/>
      <c r="B63" s="28"/>
      <c r="C63" s="28"/>
      <c r="D63" s="28"/>
      <c r="E63" s="28"/>
      <c r="F63" s="28"/>
      <c r="G63" s="28"/>
      <c r="H63" s="28"/>
      <c r="I63" s="28"/>
      <c r="J63" s="28"/>
      <c r="K63" s="104"/>
    </row>
    <row r="64" spans="1:11" ht="12.75">
      <c r="A64" s="103"/>
      <c r="B64" s="28"/>
      <c r="C64" s="105" t="s">
        <v>453</v>
      </c>
      <c r="D64" s="28"/>
      <c r="E64" s="28"/>
      <c r="F64" s="28"/>
      <c r="G64" s="28"/>
      <c r="H64" s="28"/>
      <c r="I64" s="28"/>
      <c r="J64" s="28"/>
      <c r="K64" s="104"/>
    </row>
    <row r="65" spans="1:11" ht="12.75">
      <c r="A65" s="103">
        <f>A62+1</f>
        <v>43</v>
      </c>
      <c r="B65" s="28"/>
      <c r="C65" s="67" t="str">
        <f>IF(Rents!L27&lt;=0.1,IF(Rents!L27&gt;=0.03,"Okay","ERROR"),"Rent-up?")</f>
        <v>ERROR</v>
      </c>
      <c r="D65" s="28" t="str">
        <f>Rents!I27</f>
        <v>1st Year Vacancy</v>
      </c>
      <c r="E65" s="28"/>
      <c r="F65" s="28" t="s">
        <v>454</v>
      </c>
      <c r="G65" s="28"/>
      <c r="H65" s="28"/>
      <c r="I65" s="28"/>
      <c r="J65" s="28"/>
      <c r="K65" s="104"/>
    </row>
    <row r="66" spans="1:11" ht="12.75">
      <c r="A66" s="103">
        <f>A65+1</f>
        <v>44</v>
      </c>
      <c r="B66" s="28"/>
      <c r="C66" s="67" t="str">
        <f>IF(Rents!L28&lt;=0.1,IF(Rents!L28&gt;=0.03,"Okay","ERROR"),"ERROR")</f>
        <v>ERROR</v>
      </c>
      <c r="D66" s="28" t="str">
        <f>Rents!I28</f>
        <v>2nd Year Vacancy</v>
      </c>
      <c r="E66" s="28"/>
      <c r="F66" s="28"/>
      <c r="G66" s="28"/>
      <c r="H66" s="28"/>
      <c r="I66" s="28"/>
      <c r="J66" s="28"/>
      <c r="K66" s="104"/>
    </row>
    <row r="67" spans="1:11" ht="12.75">
      <c r="A67" s="103">
        <f>A66+1</f>
        <v>45</v>
      </c>
      <c r="B67" s="28"/>
      <c r="C67" s="67" t="str">
        <f>IF(Rents!L29&lt;=0.1,IF(Rents!L29&gt;=0.03,"Okay","ERROR"),"ERROR")</f>
        <v>ERROR</v>
      </c>
      <c r="D67" s="28" t="str">
        <f>Rents!I29</f>
        <v>3rd Year Vacancy</v>
      </c>
      <c r="E67" s="28"/>
      <c r="F67" s="28"/>
      <c r="G67" s="28"/>
      <c r="H67" s="28"/>
      <c r="I67" s="28"/>
      <c r="J67" s="28"/>
      <c r="K67" s="104"/>
    </row>
    <row r="68" spans="1:11" ht="12.75">
      <c r="A68" s="103">
        <f>A67+1</f>
        <v>46</v>
      </c>
      <c r="B68" s="28"/>
      <c r="C68" s="67" t="str">
        <f>IF(Rents!L30&lt;=0.1,IF(Rents!L30&gt;=0.03,"Okay","ERROR"),"ERROR")</f>
        <v>ERROR</v>
      </c>
      <c r="D68" s="28" t="str">
        <f>Rents!I30</f>
        <v>Thereafter</v>
      </c>
      <c r="E68" s="28"/>
      <c r="F68" s="28"/>
      <c r="G68" s="28"/>
      <c r="H68" s="28"/>
      <c r="I68" s="28"/>
      <c r="J68" s="28"/>
      <c r="K68" s="104"/>
    </row>
    <row r="69" spans="1:11" ht="12.75">
      <c r="A69" s="103"/>
      <c r="B69" s="28"/>
      <c r="C69" s="28"/>
      <c r="D69" s="28"/>
      <c r="E69" s="28"/>
      <c r="F69" s="28"/>
      <c r="G69" s="28"/>
      <c r="H69" s="28"/>
      <c r="I69" s="28"/>
      <c r="J69" s="28"/>
      <c r="K69" s="104"/>
    </row>
    <row r="70" spans="1:11" ht="12.75">
      <c r="A70" s="103"/>
      <c r="B70" s="28"/>
      <c r="C70" s="105" t="s">
        <v>455</v>
      </c>
      <c r="D70" s="28"/>
      <c r="E70" s="28"/>
      <c r="F70" s="28"/>
      <c r="G70" s="28"/>
      <c r="H70" s="28"/>
      <c r="I70" s="28"/>
      <c r="J70" s="28"/>
      <c r="K70" s="104"/>
    </row>
    <row r="71" spans="1:11" ht="12.75">
      <c r="A71" s="103">
        <f>A68+1</f>
        <v>47</v>
      </c>
      <c r="B71" s="28"/>
      <c r="C71" s="67" t="str">
        <f>IF(Expenses!M9&lt;=1,"Okay","ERROR")</f>
        <v>Okay</v>
      </c>
      <c r="D71" s="28" t="str">
        <f>Expenses!K9</f>
        <v>1st Year</v>
      </c>
      <c r="E71" s="28" t="s">
        <v>231</v>
      </c>
      <c r="F71" s="28"/>
      <c r="G71" s="28"/>
      <c r="H71" s="28"/>
      <c r="I71" s="28"/>
      <c r="J71" s="28"/>
      <c r="K71" s="104"/>
    </row>
    <row r="72" spans="1:11" ht="12.75">
      <c r="A72" s="103">
        <f>A71+1</f>
        <v>48</v>
      </c>
      <c r="B72" s="28"/>
      <c r="C72" s="67" t="str">
        <f>IF(Expenses!M10&lt;=1,"Okay","ERROR")</f>
        <v>Okay</v>
      </c>
      <c r="D72" s="28" t="str">
        <f>Expenses!K10</f>
        <v>2nd Year</v>
      </c>
      <c r="E72" s="28" t="s">
        <v>231</v>
      </c>
      <c r="F72" s="28"/>
      <c r="G72" s="28"/>
      <c r="H72" s="28"/>
      <c r="I72" s="28"/>
      <c r="J72" s="28"/>
      <c r="K72" s="104"/>
    </row>
    <row r="73" spans="1:11" ht="12.75">
      <c r="A73" s="103">
        <f>A72+1</f>
        <v>49</v>
      </c>
      <c r="B73" s="28"/>
      <c r="C73" s="67" t="str">
        <f>IF(Expenses!M11&lt;=1,"Okay","ERROR")</f>
        <v>Okay</v>
      </c>
      <c r="D73" s="28" t="str">
        <f>Expenses!K11</f>
        <v>3rd Year</v>
      </c>
      <c r="E73" s="28" t="s">
        <v>231</v>
      </c>
      <c r="F73" s="28"/>
      <c r="G73" s="28"/>
      <c r="H73" s="28"/>
      <c r="I73" s="28"/>
      <c r="J73" s="28"/>
      <c r="K73" s="104"/>
    </row>
    <row r="74" spans="1:11" ht="12.75">
      <c r="A74" s="103"/>
      <c r="B74" s="28"/>
      <c r="C74" s="28"/>
      <c r="D74" s="28"/>
      <c r="E74" s="28"/>
      <c r="F74" s="28"/>
      <c r="G74" s="28"/>
      <c r="H74" s="28"/>
      <c r="I74" s="28"/>
      <c r="J74" s="28"/>
      <c r="K74" s="104"/>
    </row>
    <row r="75" spans="1:11" ht="12.75">
      <c r="A75" s="103">
        <f>A73+1</f>
        <v>50</v>
      </c>
      <c r="B75" s="28"/>
      <c r="C75" s="67" t="str">
        <f>IF('General Info'!I31=0,"Not Overriden","Overriden")</f>
        <v>Not Overriden</v>
      </c>
      <c r="D75" s="28" t="s">
        <v>456</v>
      </c>
      <c r="E75" s="28"/>
      <c r="F75" s="28"/>
      <c r="G75" s="28"/>
      <c r="H75" s="28"/>
      <c r="I75" s="28"/>
      <c r="J75" s="28"/>
      <c r="K75" s="104"/>
    </row>
    <row r="76" spans="1:11" ht="12.75">
      <c r="A76" s="103">
        <f>A75+1</f>
        <v>51</v>
      </c>
      <c r="B76" s="28"/>
      <c r="C76" s="67" t="str">
        <f>IF(('Basis Items'!F31+'Basis Items'!F32)=0,"Not Overriden","Overriden")</f>
        <v>Not Overriden</v>
      </c>
      <c r="D76" s="28" t="s">
        <v>457</v>
      </c>
      <c r="E76" s="28"/>
      <c r="F76" s="28"/>
      <c r="G76" s="28"/>
      <c r="H76" s="28"/>
      <c r="I76" s="28"/>
      <c r="J76" s="28"/>
      <c r="K76" s="104"/>
    </row>
    <row r="77" spans="1:11" ht="12.75">
      <c r="A77" s="103">
        <f>A76+1</f>
        <v>52</v>
      </c>
      <c r="B77" s="28"/>
      <c r="C77" s="67" t="str">
        <f>IF('General Info'!I33=0,"Not Overriden","Overriden")</f>
        <v>Not Overriden</v>
      </c>
      <c r="D77" s="28" t="s">
        <v>458</v>
      </c>
      <c r="E77" s="28"/>
      <c r="F77" s="28"/>
      <c r="G77" s="28"/>
      <c r="H77" s="28"/>
      <c r="I77" s="28"/>
      <c r="J77" s="28"/>
      <c r="K77" s="104"/>
    </row>
    <row r="78" spans="1:11" ht="12.75">
      <c r="A78" s="103"/>
      <c r="B78" s="28"/>
      <c r="C78" s="28"/>
      <c r="D78" s="28"/>
      <c r="E78" s="28"/>
      <c r="F78" s="28"/>
      <c r="G78" s="28"/>
      <c r="H78" s="28"/>
      <c r="I78" s="28"/>
      <c r="J78" s="28"/>
      <c r="K78" s="104"/>
    </row>
    <row r="79" spans="1:11" ht="12.75">
      <c r="A79" s="103">
        <f>A77+1</f>
        <v>53</v>
      </c>
      <c r="B79" s="28"/>
      <c r="C79" s="28" t="str">
        <f>IF('Tax Credits'!G21=1.3,"Please note that there may not be below market funds if the project is in a DDA/QCT","The project is not in a DDA/QCT")</f>
        <v>The project is not in a DDA/QCT</v>
      </c>
      <c r="D79" s="28"/>
      <c r="E79" s="28"/>
      <c r="F79" s="28"/>
      <c r="G79" s="28"/>
      <c r="H79" s="28"/>
      <c r="I79" s="28"/>
      <c r="J79" s="28"/>
      <c r="K79" s="104"/>
    </row>
    <row r="80" spans="1:11" ht="12.75">
      <c r="A80" s="103">
        <f>A79+1</f>
        <v>54</v>
      </c>
      <c r="B80" s="28"/>
      <c r="C80" s="28" t="str">
        <f>IF('Basis Items'!F15&gt;0,"The project is showing acquisition costs. Is the project eligible for acquisition credits?","There are no acquisition costs")</f>
        <v>There are no acquisition costs</v>
      </c>
      <c r="D80" s="28"/>
      <c r="E80" s="28"/>
      <c r="F80" s="28"/>
      <c r="G80" s="28"/>
      <c r="H80" s="28"/>
      <c r="I80" s="28"/>
      <c r="J80" s="28"/>
      <c r="K80" s="104"/>
    </row>
    <row r="81" spans="1:11" ht="12.75">
      <c r="A81" s="103">
        <f aca="true" t="shared" si="3" ref="A81:A87">A80+1</f>
        <v>55</v>
      </c>
      <c r="B81" s="28"/>
      <c r="C81" s="28" t="str">
        <f>IF('Tax Credits'!H26&gt;0,"Is the project eligible for acquisition credits? Please check the 10 year rule","An acquisition credit percentage is not being used")</f>
        <v>An acquisition credit percentage is not being used</v>
      </c>
      <c r="D81" s="28"/>
      <c r="E81" s="28"/>
      <c r="F81" s="28"/>
      <c r="G81" s="28"/>
      <c r="H81" s="28"/>
      <c r="I81" s="28"/>
      <c r="J81" s="28"/>
      <c r="K81" s="104"/>
    </row>
    <row r="82" spans="1:11" ht="12.75">
      <c r="A82" s="103">
        <f t="shared" si="3"/>
        <v>56</v>
      </c>
      <c r="B82" s="28"/>
      <c r="C82" s="28" t="str">
        <f>IF('Tax Credits'!G26&gt;0.04,"The project may not be able to use below market home funds","The project is not using the 9% credit")</f>
        <v>The project is not using the 9% credit</v>
      </c>
      <c r="D82" s="28"/>
      <c r="E82" s="28"/>
      <c r="F82" s="28"/>
      <c r="G82" s="28"/>
      <c r="H82" s="28"/>
      <c r="I82" s="28"/>
      <c r="J82" s="28"/>
      <c r="K82" s="104"/>
    </row>
    <row r="83" spans="1:11" ht="12.75">
      <c r="A83" s="103">
        <f t="shared" si="3"/>
        <v>57</v>
      </c>
      <c r="B83" s="28"/>
      <c r="C83" s="28" t="str">
        <f>IF('Source&amp;Use'!G14&gt;0,IF('Source&amp;Use'!J14="y","Please note 1st grant is a federal grant","1st grant is not a federal grant"),"There is no 1st grant")</f>
        <v>There is no 1st grant</v>
      </c>
      <c r="D83" s="28"/>
      <c r="E83" s="28"/>
      <c r="F83" s="28"/>
      <c r="G83" s="28"/>
      <c r="H83" s="28"/>
      <c r="I83" s="28"/>
      <c r="J83" s="28"/>
      <c r="K83" s="104"/>
    </row>
    <row r="84" spans="1:11" ht="12.75">
      <c r="A84" s="103">
        <f t="shared" si="3"/>
        <v>58</v>
      </c>
      <c r="B84" s="28"/>
      <c r="C84" s="28" t="str">
        <f>IF('Source&amp;Use'!G15&gt;0,IF('Source&amp;Use'!J15="y","Please note 2nd grant is a federal grant","2nd grant is not a federal grant"),"There is no 2nd grant")</f>
        <v>There is no 2nd grant</v>
      </c>
      <c r="D84" s="28"/>
      <c r="E84" s="28"/>
      <c r="F84" s="28"/>
      <c r="G84" s="28"/>
      <c r="H84" s="28"/>
      <c r="I84" s="28"/>
      <c r="J84" s="28"/>
      <c r="K84" s="104"/>
    </row>
    <row r="85" spans="1:11" ht="12.75">
      <c r="A85" s="103">
        <f t="shared" si="3"/>
        <v>59</v>
      </c>
      <c r="B85" s="28"/>
      <c r="C85" s="28" t="e">
        <f>IF('Source&amp;Use'!G7=Mortgages!E8,"1st Mortgage does not exceed maximum","1st Mortgage has been limited")</f>
        <v>#DIV/0!</v>
      </c>
      <c r="D85" s="28"/>
      <c r="E85" s="28"/>
      <c r="F85" s="28"/>
      <c r="G85" s="28"/>
      <c r="H85" s="28"/>
      <c r="I85" s="28"/>
      <c r="J85" s="28"/>
      <c r="K85" s="104"/>
    </row>
    <row r="86" spans="1:11" ht="12.75">
      <c r="A86" s="103">
        <f t="shared" si="3"/>
        <v>60</v>
      </c>
      <c r="B86" s="28"/>
      <c r="C86" s="28" t="e">
        <f>IF('Source&amp;Use'!G30=0,"There is no excess or shortage of funds",IF('Source&amp;Use'!G30&lt;0,"Please note there is a shortage of funds","Please note there is an excess of funds"))</f>
        <v>#DIV/0!</v>
      </c>
      <c r="D86" s="28"/>
      <c r="E86" s="28"/>
      <c r="F86" s="28"/>
      <c r="G86" s="28"/>
      <c r="H86" s="28"/>
      <c r="I86" s="28"/>
      <c r="J86" s="28"/>
      <c r="K86" s="104"/>
    </row>
    <row r="87" spans="1:11" ht="12.75">
      <c r="A87" s="103">
        <f t="shared" si="3"/>
        <v>61</v>
      </c>
      <c r="B87" s="28"/>
      <c r="C87" s="28" t="e">
        <f>IF('Source&amp;Use'!G17=0,"There is no deferred developer fee","Please note there is a deferred developer fee")</f>
        <v>#DIV/0!</v>
      </c>
      <c r="D87" s="28"/>
      <c r="E87" s="28"/>
      <c r="F87" s="28"/>
      <c r="G87" s="28"/>
      <c r="H87" s="28"/>
      <c r="I87" s="28"/>
      <c r="J87" s="28"/>
      <c r="K87" s="104"/>
    </row>
    <row r="88" spans="1:11" ht="12.75">
      <c r="A88" s="103"/>
      <c r="B88" s="28"/>
      <c r="C88" s="28"/>
      <c r="D88" s="28"/>
      <c r="E88" s="28"/>
      <c r="F88" s="28"/>
      <c r="G88" s="28"/>
      <c r="H88" s="28"/>
      <c r="I88" s="28"/>
      <c r="J88" s="28"/>
      <c r="K88" s="104"/>
    </row>
    <row r="89" spans="1:11" ht="12.75">
      <c r="A89" s="103"/>
      <c r="B89" s="28"/>
      <c r="C89" s="28"/>
      <c r="D89" s="28"/>
      <c r="E89" s="28"/>
      <c r="F89" s="28"/>
      <c r="G89" s="28"/>
      <c r="H89" s="28"/>
      <c r="I89" s="28"/>
      <c r="J89" s="28"/>
      <c r="K89" s="104"/>
    </row>
    <row r="90" spans="1:11" ht="12.75">
      <c r="A90" s="103"/>
      <c r="B90" s="28"/>
      <c r="C90" s="28"/>
      <c r="D90" s="28"/>
      <c r="E90" s="28"/>
      <c r="F90" s="28"/>
      <c r="G90" s="28"/>
      <c r="H90" s="28"/>
      <c r="I90" s="28"/>
      <c r="J90" s="28"/>
      <c r="K90" s="104"/>
    </row>
    <row r="91" spans="1:11" ht="12.75">
      <c r="A91" s="103"/>
      <c r="B91" s="28"/>
      <c r="C91" s="28"/>
      <c r="D91" s="28"/>
      <c r="E91" s="28"/>
      <c r="F91" s="28"/>
      <c r="G91" s="28"/>
      <c r="H91" s="28"/>
      <c r="I91" s="28"/>
      <c r="J91" s="28"/>
      <c r="K91" s="104"/>
    </row>
    <row r="92" spans="1:11" ht="12.75">
      <c r="A92" s="103"/>
      <c r="B92" s="28"/>
      <c r="C92" s="28"/>
      <c r="D92" s="28"/>
      <c r="E92" s="28"/>
      <c r="F92" s="28"/>
      <c r="G92" s="28"/>
      <c r="H92" s="28"/>
      <c r="I92" s="28"/>
      <c r="J92" s="28"/>
      <c r="K92" s="104"/>
    </row>
    <row r="93" spans="1:11" ht="12.75">
      <c r="A93" s="103"/>
      <c r="B93" s="28"/>
      <c r="C93" s="28"/>
      <c r="D93" s="28"/>
      <c r="E93" s="28"/>
      <c r="F93" s="28"/>
      <c r="G93" s="28"/>
      <c r="H93" s="28"/>
      <c r="I93" s="28"/>
      <c r="J93" s="28"/>
      <c r="K93" s="104"/>
    </row>
    <row r="94" spans="1:11" ht="12.75">
      <c r="A94" s="103"/>
      <c r="B94" s="28"/>
      <c r="C94" s="28"/>
      <c r="D94" s="28"/>
      <c r="E94" s="28"/>
      <c r="F94" s="28"/>
      <c r="G94" s="28"/>
      <c r="H94" s="28"/>
      <c r="I94" s="28"/>
      <c r="J94" s="28"/>
      <c r="K94" s="104"/>
    </row>
    <row r="95" spans="1:11" ht="12.75">
      <c r="A95" s="103"/>
      <c r="B95" s="28"/>
      <c r="C95" s="28"/>
      <c r="D95" s="28"/>
      <c r="E95" s="28"/>
      <c r="F95" s="28"/>
      <c r="G95" s="28"/>
      <c r="H95" s="28"/>
      <c r="I95" s="28"/>
      <c r="J95" s="28"/>
      <c r="K95" s="104"/>
    </row>
    <row r="96" spans="1:11" ht="12.75">
      <c r="A96" s="103"/>
      <c r="B96" s="28"/>
      <c r="C96" s="28"/>
      <c r="D96" s="28"/>
      <c r="E96" s="28"/>
      <c r="F96" s="28"/>
      <c r="G96" s="28"/>
      <c r="H96" s="28"/>
      <c r="I96" s="28"/>
      <c r="J96" s="28"/>
      <c r="K96" s="104"/>
    </row>
    <row r="97" spans="1:11" ht="12.75">
      <c r="A97" s="103"/>
      <c r="B97" s="28"/>
      <c r="C97" s="28"/>
      <c r="D97" s="28"/>
      <c r="E97" s="28"/>
      <c r="F97" s="28"/>
      <c r="G97" s="28"/>
      <c r="H97" s="28"/>
      <c r="I97" s="28"/>
      <c r="J97" s="28"/>
      <c r="K97" s="104"/>
    </row>
    <row r="98" spans="1:11" ht="12.75">
      <c r="A98" s="103"/>
      <c r="B98" s="28"/>
      <c r="C98" s="28"/>
      <c r="D98" s="28"/>
      <c r="E98" s="28"/>
      <c r="F98" s="28"/>
      <c r="G98" s="28"/>
      <c r="H98" s="28"/>
      <c r="I98" s="28"/>
      <c r="J98" s="28"/>
      <c r="K98" s="104"/>
    </row>
    <row r="99" spans="1:11" ht="12.75">
      <c r="A99" s="103"/>
      <c r="B99" s="28"/>
      <c r="C99" s="28"/>
      <c r="D99" s="28"/>
      <c r="E99" s="28"/>
      <c r="F99" s="28"/>
      <c r="G99" s="28"/>
      <c r="H99" s="28"/>
      <c r="I99" s="28"/>
      <c r="J99" s="28"/>
      <c r="K99" s="104"/>
    </row>
    <row r="100" spans="1:11" ht="12.75">
      <c r="A100" s="103"/>
      <c r="B100" s="28"/>
      <c r="C100" s="28"/>
      <c r="D100" s="28"/>
      <c r="E100" s="28"/>
      <c r="F100" s="28"/>
      <c r="G100" s="28"/>
      <c r="H100" s="28"/>
      <c r="I100" s="28"/>
      <c r="J100" s="28"/>
      <c r="K100" s="104"/>
    </row>
    <row r="101" spans="1:11" ht="12.75">
      <c r="A101" s="103"/>
      <c r="B101" s="28"/>
      <c r="C101" s="28"/>
      <c r="D101" s="28"/>
      <c r="E101" s="28"/>
      <c r="F101" s="28"/>
      <c r="G101" s="28"/>
      <c r="H101" s="28"/>
      <c r="I101" s="28"/>
      <c r="J101" s="28"/>
      <c r="K101" s="104"/>
    </row>
    <row r="102" spans="1:11" ht="13.5" thickBot="1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8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9.140625" defaultRowHeight="12.75"/>
  <cols>
    <col min="1" max="2" width="5.7109375" style="0" customWidth="1"/>
    <col min="3" max="3" width="9.7109375" style="0" customWidth="1"/>
    <col min="4" max="4" width="11.28125" style="0" customWidth="1"/>
    <col min="5" max="5" width="9.7109375" style="0" customWidth="1"/>
    <col min="6" max="6" width="4.421875" style="0" customWidth="1"/>
    <col min="7" max="7" width="8.8515625" style="0" customWidth="1"/>
    <col min="8" max="8" width="8.7109375" style="0" customWidth="1"/>
    <col min="9" max="9" width="9.57421875" style="0" customWidth="1"/>
    <col min="10" max="10" width="6.7109375" style="0" customWidth="1"/>
  </cols>
  <sheetData>
    <row r="1" spans="1:14" ht="13.5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>
      <c r="A2" s="22"/>
      <c r="B2" s="175" t="s">
        <v>24</v>
      </c>
      <c r="C2" s="118"/>
      <c r="D2" s="118"/>
      <c r="E2" s="119"/>
      <c r="F2" s="118"/>
      <c r="G2" s="118"/>
      <c r="H2" s="118"/>
      <c r="I2" s="118"/>
      <c r="J2" s="120"/>
      <c r="K2" s="22"/>
      <c r="L2" s="22"/>
      <c r="M2" s="22"/>
      <c r="N2" s="22"/>
    </row>
    <row r="3" spans="1:14" ht="8.25" customHeight="1">
      <c r="A3" s="22"/>
      <c r="B3" s="124"/>
      <c r="C3" s="122"/>
      <c r="D3" s="122"/>
      <c r="E3" s="122"/>
      <c r="F3" s="122"/>
      <c r="G3" s="122"/>
      <c r="H3" s="122"/>
      <c r="I3" s="122"/>
      <c r="J3" s="123"/>
      <c r="K3" s="22"/>
      <c r="L3" s="22"/>
      <c r="M3" s="22"/>
      <c r="N3" s="22"/>
    </row>
    <row r="4" spans="1:14" ht="15">
      <c r="A4" s="22"/>
      <c r="B4" s="178" t="s">
        <v>25</v>
      </c>
      <c r="C4" s="122"/>
      <c r="D4" s="122"/>
      <c r="E4" s="122"/>
      <c r="F4" s="122"/>
      <c r="G4" s="122"/>
      <c r="H4" s="122"/>
      <c r="I4" s="122"/>
      <c r="J4" s="123"/>
      <c r="K4" s="22"/>
      <c r="L4" s="22"/>
      <c r="M4" s="22"/>
      <c r="N4" s="22"/>
    </row>
    <row r="5" spans="1:14" ht="6.75" customHeight="1">
      <c r="A5" s="22"/>
      <c r="B5" s="124"/>
      <c r="C5" s="122"/>
      <c r="D5" s="122"/>
      <c r="E5" s="122"/>
      <c r="F5" s="122"/>
      <c r="G5" s="122"/>
      <c r="H5" s="122"/>
      <c r="I5" s="122"/>
      <c r="J5" s="123"/>
      <c r="K5" s="22"/>
      <c r="L5" s="22"/>
      <c r="M5" s="22"/>
      <c r="N5" s="22"/>
    </row>
    <row r="6" spans="1:14" ht="12.75">
      <c r="A6" s="22"/>
      <c r="B6" s="125"/>
      <c r="C6" s="126"/>
      <c r="D6" s="126"/>
      <c r="E6" s="126"/>
      <c r="F6" s="126"/>
      <c r="G6" s="126"/>
      <c r="H6" s="126"/>
      <c r="I6" s="126"/>
      <c r="J6" s="127"/>
      <c r="K6" s="22"/>
      <c r="L6" s="22"/>
      <c r="M6" s="22"/>
      <c r="N6" s="22"/>
    </row>
    <row r="7" spans="1:14" ht="12.75">
      <c r="A7" s="22"/>
      <c r="B7" s="125"/>
      <c r="C7" s="128"/>
      <c r="D7" s="126"/>
      <c r="E7" s="126"/>
      <c r="F7" s="126"/>
      <c r="G7" s="126"/>
      <c r="H7" s="126"/>
      <c r="I7" s="126"/>
      <c r="J7" s="127"/>
      <c r="K7" s="22"/>
      <c r="L7" s="22"/>
      <c r="M7" s="22"/>
      <c r="N7" s="22"/>
    </row>
    <row r="8" spans="1:14" ht="12.75">
      <c r="A8" s="22"/>
      <c r="B8" s="125"/>
      <c r="C8" s="128"/>
      <c r="D8" s="126"/>
      <c r="E8" s="126"/>
      <c r="F8" s="126"/>
      <c r="G8" s="126"/>
      <c r="H8" s="126"/>
      <c r="I8" s="126"/>
      <c r="J8" s="127"/>
      <c r="K8" s="22"/>
      <c r="L8" s="22"/>
      <c r="M8" s="22"/>
      <c r="N8" s="22"/>
    </row>
    <row r="9" spans="1:14" ht="12.75">
      <c r="A9" s="22"/>
      <c r="B9" s="125"/>
      <c r="C9" s="128"/>
      <c r="D9" s="126"/>
      <c r="E9" s="126"/>
      <c r="F9" s="126"/>
      <c r="G9" s="126"/>
      <c r="H9" s="126"/>
      <c r="I9" s="126"/>
      <c r="J9" s="127"/>
      <c r="K9" s="22"/>
      <c r="L9" s="22"/>
      <c r="M9" s="22"/>
      <c r="N9" s="22"/>
    </row>
    <row r="10" spans="1:14" ht="12.75">
      <c r="A10" s="22"/>
      <c r="B10" s="125"/>
      <c r="C10" s="128"/>
      <c r="D10" s="126"/>
      <c r="E10" s="126"/>
      <c r="F10" s="126"/>
      <c r="G10" s="126"/>
      <c r="H10" s="126"/>
      <c r="I10" s="126"/>
      <c r="J10" s="127"/>
      <c r="K10" s="22"/>
      <c r="L10" s="22"/>
      <c r="M10" s="22"/>
      <c r="N10" s="22"/>
    </row>
    <row r="11" spans="1:14" ht="12.75">
      <c r="A11" s="22"/>
      <c r="B11" s="125"/>
      <c r="C11" s="128"/>
      <c r="D11" s="126"/>
      <c r="E11" s="126"/>
      <c r="F11" s="126"/>
      <c r="G11" s="126"/>
      <c r="H11" s="126"/>
      <c r="I11" s="126"/>
      <c r="J11" s="127"/>
      <c r="K11" s="22"/>
      <c r="L11" s="22"/>
      <c r="M11" s="22"/>
      <c r="N11" s="22"/>
    </row>
    <row r="12" spans="1:14" ht="12.75">
      <c r="A12" s="22"/>
      <c r="B12" s="125"/>
      <c r="C12" s="128"/>
      <c r="D12" s="126"/>
      <c r="E12" s="126"/>
      <c r="F12" s="126"/>
      <c r="G12" s="126"/>
      <c r="H12" s="126"/>
      <c r="I12" s="126"/>
      <c r="J12" s="127"/>
      <c r="K12" s="22"/>
      <c r="L12" s="22"/>
      <c r="M12" s="22"/>
      <c r="N12" s="22"/>
    </row>
    <row r="13" spans="1:14" ht="12.75">
      <c r="A13" s="22"/>
      <c r="B13" s="125"/>
      <c r="C13" s="128"/>
      <c r="D13" s="126"/>
      <c r="E13" s="126"/>
      <c r="F13" s="126"/>
      <c r="G13" s="126"/>
      <c r="H13" s="126"/>
      <c r="I13" s="126"/>
      <c r="J13" s="127"/>
      <c r="K13" s="22"/>
      <c r="L13" s="22"/>
      <c r="M13" s="22"/>
      <c r="N13" s="22"/>
    </row>
    <row r="14" spans="1:14" ht="12.75">
      <c r="A14" s="22"/>
      <c r="B14" s="125"/>
      <c r="C14" s="128"/>
      <c r="D14" s="126"/>
      <c r="E14" s="126"/>
      <c r="F14" s="126"/>
      <c r="G14" s="126"/>
      <c r="H14" s="126"/>
      <c r="I14" s="126"/>
      <c r="J14" s="127"/>
      <c r="K14" s="22"/>
      <c r="L14" s="22"/>
      <c r="M14" s="22"/>
      <c r="N14" s="22"/>
    </row>
    <row r="15" spans="1:14" ht="12.75">
      <c r="A15" s="22"/>
      <c r="B15" s="125"/>
      <c r="C15" s="128"/>
      <c r="D15" s="126"/>
      <c r="E15" s="126"/>
      <c r="F15" s="126"/>
      <c r="G15" s="126"/>
      <c r="H15" s="126"/>
      <c r="I15" s="126"/>
      <c r="J15" s="127"/>
      <c r="K15" s="22"/>
      <c r="L15" s="22"/>
      <c r="M15" s="22"/>
      <c r="N15" s="22"/>
    </row>
    <row r="16" spans="1:14" ht="12.75">
      <c r="A16" s="22"/>
      <c r="B16" s="125"/>
      <c r="C16" s="126"/>
      <c r="D16" s="126"/>
      <c r="E16" s="126"/>
      <c r="F16" s="126"/>
      <c r="G16" s="126"/>
      <c r="H16" s="126"/>
      <c r="I16" s="126"/>
      <c r="J16" s="127"/>
      <c r="K16" s="22"/>
      <c r="L16" s="22"/>
      <c r="M16" s="22"/>
      <c r="N16" s="22"/>
    </row>
    <row r="17" spans="1:14" ht="12.75">
      <c r="A17" s="22"/>
      <c r="B17" s="125"/>
      <c r="C17" s="126"/>
      <c r="D17" s="126"/>
      <c r="E17" s="126"/>
      <c r="F17" s="126"/>
      <c r="G17" s="126"/>
      <c r="H17" s="126"/>
      <c r="I17" s="126"/>
      <c r="J17" s="127"/>
      <c r="K17" s="22"/>
      <c r="L17" s="22"/>
      <c r="M17" s="22"/>
      <c r="N17" s="22"/>
    </row>
    <row r="18" spans="1:14" ht="13.5" thickBot="1">
      <c r="A18" s="22"/>
      <c r="B18" s="174" t="s">
        <v>26</v>
      </c>
      <c r="C18" s="129"/>
      <c r="D18" s="129"/>
      <c r="E18" s="129"/>
      <c r="F18" s="129"/>
      <c r="G18" s="129"/>
      <c r="H18" s="129"/>
      <c r="I18" s="129"/>
      <c r="J18" s="130"/>
      <c r="K18" s="22"/>
      <c r="L18" s="22"/>
      <c r="M18" s="22"/>
      <c r="N18" s="22"/>
    </row>
    <row r="19" spans="1:14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0"/>
  <sheetViews>
    <sheetView zoomScale="90" zoomScaleNormal="90" workbookViewId="0" topLeftCell="A12">
      <selection activeCell="B22" sqref="B22"/>
    </sheetView>
  </sheetViews>
  <sheetFormatPr defaultColWidth="9.140625" defaultRowHeight="12.75"/>
  <cols>
    <col min="1" max="1" width="6.140625" style="0" customWidth="1"/>
    <col min="2" max="2" width="4.57421875" style="0" customWidth="1"/>
    <col min="3" max="3" width="12.57421875" style="0" customWidth="1"/>
    <col min="4" max="4" width="12.8515625" style="0" customWidth="1"/>
    <col min="5" max="5" width="11.8515625" style="0" customWidth="1"/>
    <col min="6" max="6" width="12.57421875" style="0" customWidth="1"/>
    <col min="7" max="7" width="12.8515625" style="0" customWidth="1"/>
    <col min="8" max="8" width="14.57421875" style="0" customWidth="1"/>
    <col min="9" max="9" width="5.8515625" style="0" customWidth="1"/>
    <col min="10" max="10" width="2.57421875" style="0" customWidth="1"/>
  </cols>
  <sheetData>
    <row r="1" spans="1:12" ht="13.5" thickBot="1">
      <c r="A1" s="238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>
      <c r="A2" s="22"/>
      <c r="B2" s="175" t="s">
        <v>27</v>
      </c>
      <c r="C2" s="141"/>
      <c r="D2" s="141"/>
      <c r="E2" s="118"/>
      <c r="F2" s="118"/>
      <c r="G2" s="118"/>
      <c r="H2" s="120"/>
      <c r="I2" s="22"/>
      <c r="J2" s="22"/>
      <c r="K2" s="22"/>
      <c r="L2" s="22"/>
    </row>
    <row r="3" spans="1:12" ht="15">
      <c r="A3" s="22"/>
      <c r="B3" s="142"/>
      <c r="C3" s="143"/>
      <c r="D3" s="143"/>
      <c r="E3" s="140"/>
      <c r="F3" s="140"/>
      <c r="G3" s="140"/>
      <c r="H3" s="144"/>
      <c r="I3" s="22"/>
      <c r="J3" s="22"/>
      <c r="K3" s="22"/>
      <c r="L3" s="22"/>
    </row>
    <row r="4" spans="1:12" ht="15">
      <c r="A4" s="22"/>
      <c r="B4" s="176" t="s">
        <v>28</v>
      </c>
      <c r="C4" s="143"/>
      <c r="D4" s="143"/>
      <c r="E4" s="140"/>
      <c r="F4" s="140"/>
      <c r="G4" s="140"/>
      <c r="H4" s="144"/>
      <c r="I4" s="22"/>
      <c r="J4" s="22"/>
      <c r="K4" s="22"/>
      <c r="L4" s="22"/>
    </row>
    <row r="5" spans="1:14" ht="14.25">
      <c r="A5" s="22"/>
      <c r="B5" s="145"/>
      <c r="C5" s="143"/>
      <c r="D5" s="143"/>
      <c r="E5" s="140"/>
      <c r="F5" s="140"/>
      <c r="G5" s="140"/>
      <c r="H5" s="144"/>
      <c r="I5" s="22"/>
      <c r="J5" s="22"/>
      <c r="K5" s="22"/>
      <c r="L5" s="22"/>
      <c r="N5" s="60"/>
    </row>
    <row r="6" spans="1:14" ht="12.75">
      <c r="A6" s="22"/>
      <c r="B6" s="146"/>
      <c r="C6" s="126"/>
      <c r="D6" s="126"/>
      <c r="E6" s="126"/>
      <c r="F6" s="126"/>
      <c r="G6" s="126"/>
      <c r="H6" s="127"/>
      <c r="I6" s="22"/>
      <c r="J6" s="22"/>
      <c r="K6" s="22"/>
      <c r="L6" s="22"/>
      <c r="N6" s="60"/>
    </row>
    <row r="7" spans="1:14" ht="12.75">
      <c r="A7" s="22"/>
      <c r="B7" s="146"/>
      <c r="C7" s="126"/>
      <c r="D7" s="126"/>
      <c r="E7" s="126"/>
      <c r="F7" s="126"/>
      <c r="G7" s="126"/>
      <c r="H7" s="127"/>
      <c r="I7" s="22"/>
      <c r="J7" s="22"/>
      <c r="K7" s="22"/>
      <c r="L7" s="22"/>
      <c r="N7" s="60"/>
    </row>
    <row r="8" spans="1:14" ht="12.75">
      <c r="A8" s="22"/>
      <c r="B8" s="146"/>
      <c r="C8" s="126"/>
      <c r="D8" s="126"/>
      <c r="E8" s="126"/>
      <c r="F8" s="126"/>
      <c r="G8" s="126"/>
      <c r="H8" s="127"/>
      <c r="I8" s="22"/>
      <c r="J8" s="22"/>
      <c r="K8" s="22"/>
      <c r="L8" s="22"/>
      <c r="N8" s="60"/>
    </row>
    <row r="9" spans="1:14" ht="12.75">
      <c r="A9" s="22"/>
      <c r="B9" s="146"/>
      <c r="C9" s="126"/>
      <c r="D9" s="126"/>
      <c r="E9" s="126"/>
      <c r="F9" s="126"/>
      <c r="G9" s="126"/>
      <c r="H9" s="127"/>
      <c r="I9" s="22"/>
      <c r="J9" s="22"/>
      <c r="K9" s="22"/>
      <c r="L9" s="22"/>
      <c r="N9" s="60"/>
    </row>
    <row r="10" spans="1:14" ht="12.75">
      <c r="A10" s="22"/>
      <c r="B10" s="146"/>
      <c r="C10" s="126"/>
      <c r="D10" s="126"/>
      <c r="E10" s="126"/>
      <c r="F10" s="126"/>
      <c r="G10" s="126"/>
      <c r="H10" s="127"/>
      <c r="I10" s="22"/>
      <c r="J10" s="22"/>
      <c r="K10" s="22"/>
      <c r="L10" s="22"/>
      <c r="N10" s="60"/>
    </row>
    <row r="11" spans="1:14" ht="12.75">
      <c r="A11" s="22"/>
      <c r="B11" s="146"/>
      <c r="C11" s="126"/>
      <c r="D11" s="126"/>
      <c r="E11" s="126"/>
      <c r="F11" s="126"/>
      <c r="G11" s="126"/>
      <c r="H11" s="127"/>
      <c r="I11" s="22"/>
      <c r="J11" s="22"/>
      <c r="K11" s="22"/>
      <c r="L11" s="22"/>
      <c r="N11" s="60"/>
    </row>
    <row r="12" spans="1:14" ht="12.75">
      <c r="A12" s="22"/>
      <c r="B12" s="146"/>
      <c r="C12" s="126"/>
      <c r="D12" s="126"/>
      <c r="E12" s="126"/>
      <c r="F12" s="126"/>
      <c r="G12" s="126"/>
      <c r="H12" s="127"/>
      <c r="I12" s="22"/>
      <c r="J12" s="22"/>
      <c r="K12" s="22"/>
      <c r="L12" s="22"/>
      <c r="N12" s="60"/>
    </row>
    <row r="13" spans="1:14" ht="12.75">
      <c r="A13" s="22"/>
      <c r="B13" s="146"/>
      <c r="C13" s="126"/>
      <c r="D13" s="126"/>
      <c r="E13" s="126"/>
      <c r="F13" s="126"/>
      <c r="G13" s="126"/>
      <c r="H13" s="127"/>
      <c r="I13" s="22"/>
      <c r="J13" s="22"/>
      <c r="K13" s="22"/>
      <c r="L13" s="22"/>
      <c r="N13" s="60"/>
    </row>
    <row r="14" spans="1:14" ht="13.5" customHeight="1">
      <c r="A14" s="22"/>
      <c r="B14" s="146"/>
      <c r="C14" s="126"/>
      <c r="D14" s="126"/>
      <c r="E14" s="126"/>
      <c r="F14" s="126"/>
      <c r="G14" s="126"/>
      <c r="H14" s="127"/>
      <c r="I14" s="22"/>
      <c r="J14" s="22"/>
      <c r="K14" s="22"/>
      <c r="L14" s="22"/>
      <c r="M14" s="60"/>
      <c r="N14" s="60"/>
    </row>
    <row r="15" spans="1:13" ht="12.75">
      <c r="A15" s="22"/>
      <c r="B15" s="146"/>
      <c r="C15" s="126"/>
      <c r="D15" s="126"/>
      <c r="E15" s="126"/>
      <c r="F15" s="126"/>
      <c r="G15" s="126"/>
      <c r="H15" s="127"/>
      <c r="I15" s="22"/>
      <c r="J15" s="22"/>
      <c r="K15" s="22"/>
      <c r="L15" s="28"/>
      <c r="M15" s="60"/>
    </row>
    <row r="16" spans="1:12" ht="12.75">
      <c r="A16" s="22"/>
      <c r="B16" s="146"/>
      <c r="C16" s="126"/>
      <c r="D16" s="126"/>
      <c r="E16" s="126"/>
      <c r="F16" s="126"/>
      <c r="G16" s="126"/>
      <c r="H16" s="127"/>
      <c r="I16" s="22"/>
      <c r="J16" s="22"/>
      <c r="K16" s="22"/>
      <c r="L16" s="22"/>
    </row>
    <row r="17" spans="1:12" ht="12.75">
      <c r="A17" s="22"/>
      <c r="B17" s="146"/>
      <c r="C17" s="126"/>
      <c r="D17" s="126"/>
      <c r="E17" s="126"/>
      <c r="F17" s="126"/>
      <c r="G17" s="126"/>
      <c r="H17" s="127"/>
      <c r="I17" s="22"/>
      <c r="J17" s="22"/>
      <c r="K17" s="22"/>
      <c r="L17" s="22"/>
    </row>
    <row r="18" spans="1:12" ht="12.75">
      <c r="A18" s="22"/>
      <c r="B18" s="146"/>
      <c r="C18" s="126"/>
      <c r="D18" s="126"/>
      <c r="E18" s="126"/>
      <c r="F18" s="126"/>
      <c r="G18" s="126"/>
      <c r="H18" s="127"/>
      <c r="I18" s="22"/>
      <c r="J18" s="22"/>
      <c r="K18" s="22"/>
      <c r="L18" s="22"/>
    </row>
    <row r="19" spans="1:12" ht="13.5" thickBot="1">
      <c r="A19" s="22"/>
      <c r="B19" s="174" t="s">
        <v>29</v>
      </c>
      <c r="C19" s="147"/>
      <c r="D19" s="147"/>
      <c r="E19" s="147"/>
      <c r="F19" s="147"/>
      <c r="G19" s="147"/>
      <c r="H19" s="148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3.5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4.25">
      <c r="A22" s="22"/>
      <c r="B22" s="473" t="s">
        <v>30</v>
      </c>
      <c r="C22" s="465"/>
      <c r="D22" s="465"/>
      <c r="E22" s="465"/>
      <c r="F22" s="465"/>
      <c r="G22" s="465"/>
      <c r="H22" s="466"/>
      <c r="I22" s="22"/>
      <c r="J22" s="22"/>
      <c r="K22" s="22"/>
      <c r="L22" s="22"/>
    </row>
    <row r="23" spans="1:12" ht="12.75">
      <c r="A23" s="22"/>
      <c r="B23" s="6"/>
      <c r="C23" s="7" t="s">
        <v>31</v>
      </c>
      <c r="D23" s="7"/>
      <c r="E23" s="7"/>
      <c r="F23" s="7"/>
      <c r="G23" s="190"/>
      <c r="H23" s="237"/>
      <c r="I23" s="22"/>
      <c r="J23" s="22"/>
      <c r="K23" s="22"/>
      <c r="L23" s="22"/>
    </row>
    <row r="24" spans="1:12" ht="12.75">
      <c r="A24" s="22"/>
      <c r="B24" s="6"/>
      <c r="C24" s="7" t="s">
        <v>32</v>
      </c>
      <c r="D24" s="7"/>
      <c r="E24" s="7"/>
      <c r="F24" s="7"/>
      <c r="G24" s="190"/>
      <c r="H24" s="237"/>
      <c r="I24" s="22"/>
      <c r="J24" s="22"/>
      <c r="K24" s="22"/>
      <c r="L24" s="22"/>
    </row>
    <row r="25" spans="1:12" ht="12.75">
      <c r="A25" s="22"/>
      <c r="B25" s="6"/>
      <c r="C25" s="7" t="s">
        <v>33</v>
      </c>
      <c r="D25" s="7"/>
      <c r="E25" s="7"/>
      <c r="F25" s="7"/>
      <c r="G25" s="190"/>
      <c r="H25" s="237"/>
      <c r="I25" s="22"/>
      <c r="J25" s="22"/>
      <c r="K25" s="22"/>
      <c r="L25" s="22"/>
    </row>
    <row r="26" spans="1:12" ht="12.75">
      <c r="A26" s="22"/>
      <c r="B26" s="6"/>
      <c r="C26" s="7" t="s">
        <v>34</v>
      </c>
      <c r="D26" s="7"/>
      <c r="E26" s="7"/>
      <c r="F26" s="7"/>
      <c r="G26" s="190"/>
      <c r="H26" s="237"/>
      <c r="I26" s="22"/>
      <c r="J26" s="22"/>
      <c r="K26" s="22"/>
      <c r="L26" s="22"/>
    </row>
    <row r="27" spans="1:12" ht="12.75">
      <c r="A27" s="22"/>
      <c r="B27" s="6"/>
      <c r="C27" s="7" t="s">
        <v>35</v>
      </c>
      <c r="D27" s="7"/>
      <c r="E27" s="7"/>
      <c r="F27" s="7"/>
      <c r="G27" s="190"/>
      <c r="H27" s="463"/>
      <c r="I27" s="22"/>
      <c r="J27" s="22"/>
      <c r="K27" s="22"/>
      <c r="L27" s="22"/>
    </row>
    <row r="28" spans="1:12" ht="12.75">
      <c r="A28" s="22"/>
      <c r="B28" s="6"/>
      <c r="C28" s="7" t="s">
        <v>36</v>
      </c>
      <c r="D28" s="7"/>
      <c r="E28" s="7"/>
      <c r="F28" s="7"/>
      <c r="G28" s="190"/>
      <c r="H28" s="463"/>
      <c r="I28" s="22"/>
      <c r="J28" s="22"/>
      <c r="K28" s="22"/>
      <c r="L28" s="22"/>
    </row>
    <row r="29" spans="1:12" ht="12.75">
      <c r="A29" s="22"/>
      <c r="B29" s="6"/>
      <c r="C29" s="7" t="s">
        <v>37</v>
      </c>
      <c r="D29" s="7"/>
      <c r="E29" s="7"/>
      <c r="F29" s="7"/>
      <c r="G29" s="190"/>
      <c r="H29" s="237"/>
      <c r="I29" s="22"/>
      <c r="J29" s="22"/>
      <c r="K29" s="22"/>
      <c r="L29" s="22"/>
    </row>
    <row r="30" spans="1:12" ht="12.75">
      <c r="A30" s="22"/>
      <c r="B30" s="6"/>
      <c r="C30" s="7"/>
      <c r="D30" s="7"/>
      <c r="E30" s="7"/>
      <c r="F30" s="7"/>
      <c r="G30" s="190"/>
      <c r="H30" s="237"/>
      <c r="I30" s="22"/>
      <c r="J30" s="22"/>
      <c r="K30" s="22"/>
      <c r="L30" s="22"/>
    </row>
    <row r="31" spans="1:12" ht="12.75">
      <c r="A31" s="22"/>
      <c r="B31" s="6"/>
      <c r="C31" s="7"/>
      <c r="D31" s="7"/>
      <c r="E31" s="7"/>
      <c r="F31" s="7"/>
      <c r="G31" s="190"/>
      <c r="H31" s="237"/>
      <c r="I31" s="22"/>
      <c r="J31" s="22"/>
      <c r="K31" s="22"/>
      <c r="L31" s="22"/>
    </row>
    <row r="32" spans="1:12" ht="12.75">
      <c r="A32" s="22"/>
      <c r="B32" s="6"/>
      <c r="C32" s="7" t="s">
        <v>38</v>
      </c>
      <c r="D32" s="7"/>
      <c r="E32" s="7"/>
      <c r="F32" s="7"/>
      <c r="G32" s="190"/>
      <c r="H32" s="237"/>
      <c r="I32" s="22"/>
      <c r="J32" s="22"/>
      <c r="K32" s="22"/>
      <c r="L32" s="22"/>
    </row>
    <row r="33" spans="1:12" ht="12.75">
      <c r="A33" s="22"/>
      <c r="B33" s="6"/>
      <c r="C33" s="7"/>
      <c r="D33" s="7"/>
      <c r="E33" s="7"/>
      <c r="F33" s="7"/>
      <c r="G33" s="190"/>
      <c r="H33" s="237"/>
      <c r="I33" s="22"/>
      <c r="J33" s="22"/>
      <c r="K33" s="22"/>
      <c r="L33" s="22"/>
    </row>
    <row r="34" spans="1:12" ht="12.75">
      <c r="A34" s="22"/>
      <c r="B34" s="6"/>
      <c r="C34" s="7" t="s">
        <v>39</v>
      </c>
      <c r="D34" s="7"/>
      <c r="E34" s="7"/>
      <c r="F34" s="7"/>
      <c r="G34" s="190"/>
      <c r="H34" s="237"/>
      <c r="I34" s="22"/>
      <c r="J34" s="22"/>
      <c r="K34" s="22"/>
      <c r="L34" s="22"/>
    </row>
    <row r="35" spans="1:12" ht="12.75">
      <c r="A35" s="22"/>
      <c r="B35" s="6"/>
      <c r="C35" s="7" t="s">
        <v>40</v>
      </c>
      <c r="D35" s="7"/>
      <c r="E35" s="7"/>
      <c r="F35" s="7"/>
      <c r="G35" s="190"/>
      <c r="H35" s="237"/>
      <c r="I35" s="22"/>
      <c r="J35" s="22"/>
      <c r="K35" s="22"/>
      <c r="L35" s="22"/>
    </row>
    <row r="36" spans="1:12" ht="12.75">
      <c r="A36" s="22"/>
      <c r="B36" s="6"/>
      <c r="C36" s="7" t="s">
        <v>41</v>
      </c>
      <c r="D36" s="7"/>
      <c r="E36" s="7"/>
      <c r="F36" s="7"/>
      <c r="G36" s="190"/>
      <c r="H36" s="237"/>
      <c r="I36" s="22"/>
      <c r="J36" s="22"/>
      <c r="K36" s="22"/>
      <c r="L36" s="22"/>
    </row>
    <row r="37" spans="1:12" ht="12.75">
      <c r="A37" s="22"/>
      <c r="B37" s="6"/>
      <c r="C37" s="7" t="s">
        <v>42</v>
      </c>
      <c r="D37" s="7"/>
      <c r="E37" s="7"/>
      <c r="F37" s="7"/>
      <c r="G37" s="190"/>
      <c r="H37" s="237"/>
      <c r="I37" s="22"/>
      <c r="J37" s="22"/>
      <c r="K37" s="22"/>
      <c r="L37" s="22"/>
    </row>
    <row r="38" spans="1:12" ht="12.75">
      <c r="A38" s="22"/>
      <c r="B38" s="6"/>
      <c r="C38" s="7" t="s">
        <v>43</v>
      </c>
      <c r="D38" s="7"/>
      <c r="E38" s="7"/>
      <c r="F38" s="7"/>
      <c r="G38" s="190"/>
      <c r="H38" s="237"/>
      <c r="I38" s="22"/>
      <c r="J38" s="22"/>
      <c r="K38" s="22"/>
      <c r="L38" s="22"/>
    </row>
    <row r="39" spans="1:12" ht="12.75">
      <c r="A39" s="22"/>
      <c r="B39" s="6"/>
      <c r="C39" s="7" t="s">
        <v>44</v>
      </c>
      <c r="D39" s="7"/>
      <c r="E39" s="7"/>
      <c r="F39" s="7"/>
      <c r="G39" s="190"/>
      <c r="H39" s="237"/>
      <c r="I39" s="22"/>
      <c r="J39" s="22"/>
      <c r="K39" s="22"/>
      <c r="L39" s="22"/>
    </row>
    <row r="40" spans="1:12" ht="12.75">
      <c r="A40" s="22"/>
      <c r="B40" s="6"/>
      <c r="C40" s="7" t="s">
        <v>45</v>
      </c>
      <c r="D40" s="7"/>
      <c r="E40" s="7"/>
      <c r="F40" s="7"/>
      <c r="G40" s="218" t="s">
        <v>46</v>
      </c>
      <c r="H40" s="237"/>
      <c r="I40" s="22"/>
      <c r="J40" s="22"/>
      <c r="K40" s="22"/>
      <c r="L40" s="22"/>
    </row>
    <row r="41" spans="1:12" ht="12.75">
      <c r="A41" s="22"/>
      <c r="B41" s="6"/>
      <c r="C41" s="7"/>
      <c r="D41" s="7"/>
      <c r="E41" s="7"/>
      <c r="F41" s="7"/>
      <c r="G41" s="62"/>
      <c r="H41" s="10"/>
      <c r="I41" s="22"/>
      <c r="J41" s="22"/>
      <c r="K41" s="22"/>
      <c r="L41" s="22"/>
    </row>
    <row r="42" spans="1:12" ht="12.75">
      <c r="A42" s="22"/>
      <c r="B42" s="34" t="s">
        <v>47</v>
      </c>
      <c r="C42" s="7"/>
      <c r="D42" s="7"/>
      <c r="E42" s="7"/>
      <c r="F42" s="7"/>
      <c r="G42" s="7"/>
      <c r="H42" s="10"/>
      <c r="I42" s="22"/>
      <c r="J42" s="22"/>
      <c r="K42" s="22"/>
      <c r="L42" s="22"/>
    </row>
    <row r="43" spans="1:12" ht="12.75">
      <c r="A43" s="22"/>
      <c r="B43" s="6"/>
      <c r="C43" s="7" t="s">
        <v>48</v>
      </c>
      <c r="D43" s="7"/>
      <c r="E43" s="7"/>
      <c r="F43" s="7"/>
      <c r="G43" s="218" t="s">
        <v>49</v>
      </c>
      <c r="H43" s="180"/>
      <c r="I43" s="22"/>
      <c r="J43" s="22"/>
      <c r="K43" s="22"/>
      <c r="L43" s="22"/>
    </row>
    <row r="44" spans="1:12" ht="12.75">
      <c r="A44" s="22"/>
      <c r="B44" s="6"/>
      <c r="C44" s="30" t="s">
        <v>50</v>
      </c>
      <c r="D44" s="7"/>
      <c r="E44" s="7"/>
      <c r="F44" s="7"/>
      <c r="G44" s="218" t="s">
        <v>49</v>
      </c>
      <c r="H44" s="180"/>
      <c r="I44" s="22"/>
      <c r="J44" s="22"/>
      <c r="K44" s="22"/>
      <c r="L44" s="22"/>
    </row>
    <row r="45" spans="1:12" ht="12.75">
      <c r="A45" s="22"/>
      <c r="B45" s="6"/>
      <c r="C45" s="7" t="s">
        <v>51</v>
      </c>
      <c r="D45" s="7"/>
      <c r="E45" s="7"/>
      <c r="F45" s="7"/>
      <c r="G45" s="218" t="s">
        <v>52</v>
      </c>
      <c r="H45" s="181"/>
      <c r="I45" s="22"/>
      <c r="J45" s="22"/>
      <c r="K45" s="22"/>
      <c r="L45" s="22"/>
    </row>
    <row r="46" spans="1:12" ht="12.75">
      <c r="A46" s="22"/>
      <c r="B46" s="6"/>
      <c r="C46" s="7" t="s">
        <v>53</v>
      </c>
      <c r="D46" s="7"/>
      <c r="E46" s="7"/>
      <c r="F46" s="7"/>
      <c r="G46" s="218" t="s">
        <v>49</v>
      </c>
      <c r="H46" s="180"/>
      <c r="I46" s="22"/>
      <c r="J46" s="22"/>
      <c r="K46" s="22"/>
      <c r="L46" s="22"/>
    </row>
    <row r="47" spans="1:12" ht="12.75">
      <c r="A47" s="22"/>
      <c r="B47" s="6"/>
      <c r="C47" s="7" t="s">
        <v>54</v>
      </c>
      <c r="D47" s="7"/>
      <c r="E47" s="7"/>
      <c r="F47" s="7"/>
      <c r="G47" s="218" t="s">
        <v>49</v>
      </c>
      <c r="H47" s="180"/>
      <c r="I47" s="22"/>
      <c r="J47" s="22"/>
      <c r="K47" s="22"/>
      <c r="L47" s="22"/>
    </row>
    <row r="48" spans="1:12" ht="12.75">
      <c r="A48" s="22"/>
      <c r="B48" s="6"/>
      <c r="C48" s="7" t="s">
        <v>55</v>
      </c>
      <c r="D48" s="7"/>
      <c r="E48" s="7"/>
      <c r="F48" s="7"/>
      <c r="G48" s="218" t="s">
        <v>49</v>
      </c>
      <c r="H48" s="180"/>
      <c r="I48" s="22"/>
      <c r="J48" s="22"/>
      <c r="K48" s="22"/>
      <c r="L48" s="22"/>
    </row>
    <row r="49" spans="1:12" ht="12.75">
      <c r="A49" s="22"/>
      <c r="B49" s="6"/>
      <c r="C49" s="7"/>
      <c r="D49" s="7"/>
      <c r="E49" s="7"/>
      <c r="F49" s="7"/>
      <c r="G49" s="7"/>
      <c r="H49" s="10"/>
      <c r="I49" s="22"/>
      <c r="J49" s="22"/>
      <c r="K49" s="22"/>
      <c r="L49" s="22"/>
    </row>
    <row r="50" spans="1:12" ht="12.75">
      <c r="A50" s="22"/>
      <c r="B50" s="34" t="s">
        <v>56</v>
      </c>
      <c r="C50" s="7"/>
      <c r="D50" s="7"/>
      <c r="E50" s="7"/>
      <c r="F50" s="7"/>
      <c r="G50" s="7"/>
      <c r="H50" s="10"/>
      <c r="I50" s="22"/>
      <c r="J50" s="22"/>
      <c r="K50" s="22"/>
      <c r="L50" s="22"/>
    </row>
    <row r="51" spans="1:12" ht="12.75">
      <c r="A51" s="22"/>
      <c r="B51" s="6"/>
      <c r="C51" s="7" t="s">
        <v>57</v>
      </c>
      <c r="D51" s="7"/>
      <c r="E51" s="7"/>
      <c r="F51" s="7"/>
      <c r="G51" s="218" t="s">
        <v>58</v>
      </c>
      <c r="H51" s="182"/>
      <c r="I51" s="22"/>
      <c r="J51" s="22"/>
      <c r="K51" s="22"/>
      <c r="L51" s="22"/>
    </row>
    <row r="52" spans="1:12" ht="12.75">
      <c r="A52" s="22"/>
      <c r="B52" s="6"/>
      <c r="C52" s="7" t="s">
        <v>59</v>
      </c>
      <c r="D52" s="7"/>
      <c r="E52" s="7"/>
      <c r="F52" s="7"/>
      <c r="G52" s="218" t="s">
        <v>58</v>
      </c>
      <c r="H52" s="182"/>
      <c r="I52" s="22"/>
      <c r="J52" s="22"/>
      <c r="K52" s="22"/>
      <c r="L52" s="22"/>
    </row>
    <row r="53" spans="1:12" ht="12.75">
      <c r="A53" s="22"/>
      <c r="B53" s="6"/>
      <c r="C53" s="7"/>
      <c r="D53" s="7"/>
      <c r="E53" s="7"/>
      <c r="F53" s="7"/>
      <c r="G53" s="7"/>
      <c r="H53" s="10"/>
      <c r="I53" s="22"/>
      <c r="J53" s="22"/>
      <c r="K53" s="22"/>
      <c r="L53" s="22"/>
    </row>
    <row r="54" spans="1:12" ht="12.75">
      <c r="A54" s="22"/>
      <c r="B54" s="34" t="s">
        <v>60</v>
      </c>
      <c r="C54" s="7"/>
      <c r="D54" s="7"/>
      <c r="E54" s="7"/>
      <c r="F54" s="7"/>
      <c r="G54" s="7"/>
      <c r="H54" s="10"/>
      <c r="I54" s="22"/>
      <c r="J54" s="22"/>
      <c r="K54" s="22"/>
      <c r="L54" s="22"/>
    </row>
    <row r="55" spans="1:12" ht="12.75">
      <c r="A55" s="22"/>
      <c r="B55" s="6"/>
      <c r="C55" s="7" t="s">
        <v>61</v>
      </c>
      <c r="D55" s="7"/>
      <c r="E55" s="7"/>
      <c r="F55" s="7"/>
      <c r="G55" s="218" t="s">
        <v>58</v>
      </c>
      <c r="H55" s="183"/>
      <c r="I55" s="22"/>
      <c r="J55" s="22"/>
      <c r="K55" s="22"/>
      <c r="L55" s="22"/>
    </row>
    <row r="56" spans="1:12" ht="12.75">
      <c r="A56" s="22"/>
      <c r="B56" s="6"/>
      <c r="C56" s="7" t="s">
        <v>62</v>
      </c>
      <c r="D56" s="7"/>
      <c r="E56" s="7"/>
      <c r="F56" s="7"/>
      <c r="G56" s="218" t="s">
        <v>63</v>
      </c>
      <c r="H56" s="184"/>
      <c r="I56" s="22"/>
      <c r="J56" s="22"/>
      <c r="K56" s="22"/>
      <c r="L56" s="22"/>
    </row>
    <row r="57" spans="1:12" ht="12.75">
      <c r="A57" s="22"/>
      <c r="B57" s="6"/>
      <c r="C57" s="7" t="s">
        <v>64</v>
      </c>
      <c r="D57" s="7"/>
      <c r="E57" s="7"/>
      <c r="F57" s="7"/>
      <c r="G57" s="218" t="s">
        <v>58</v>
      </c>
      <c r="H57" s="185"/>
      <c r="I57" s="22"/>
      <c r="J57" s="22"/>
      <c r="K57" s="22"/>
      <c r="L57" s="22"/>
    </row>
    <row r="58" spans="1:12" ht="12.75">
      <c r="A58" s="22"/>
      <c r="B58" s="6"/>
      <c r="C58" s="7"/>
      <c r="D58" s="7"/>
      <c r="E58" s="7"/>
      <c r="F58" s="7"/>
      <c r="G58" s="7"/>
      <c r="H58" s="10"/>
      <c r="I58" s="22"/>
      <c r="J58" s="22"/>
      <c r="K58" s="22"/>
      <c r="L58" s="22"/>
    </row>
    <row r="59" spans="1:12" ht="12.75">
      <c r="A59" s="22"/>
      <c r="B59" s="34" t="s">
        <v>65</v>
      </c>
      <c r="C59" s="7"/>
      <c r="D59" s="7"/>
      <c r="E59" s="7"/>
      <c r="F59" s="173" t="s">
        <v>66</v>
      </c>
      <c r="G59" s="7"/>
      <c r="H59" s="167" t="s">
        <v>67</v>
      </c>
      <c r="I59" s="22"/>
      <c r="J59" s="22"/>
      <c r="K59" s="22"/>
      <c r="L59" s="22"/>
    </row>
    <row r="60" spans="1:12" ht="12.75">
      <c r="A60" s="22"/>
      <c r="B60" s="6"/>
      <c r="C60" s="7" t="s">
        <v>68</v>
      </c>
      <c r="D60" s="7"/>
      <c r="E60" s="218" t="s">
        <v>49</v>
      </c>
      <c r="F60" s="186"/>
      <c r="G60" s="218" t="s">
        <v>63</v>
      </c>
      <c r="H60" s="187"/>
      <c r="I60" s="22"/>
      <c r="J60" s="22"/>
      <c r="K60" s="22"/>
      <c r="L60" s="22"/>
    </row>
    <row r="61" spans="1:12" ht="12.75">
      <c r="A61" s="22"/>
      <c r="B61" s="6"/>
      <c r="C61" s="7" t="s">
        <v>69</v>
      </c>
      <c r="D61" s="7"/>
      <c r="E61" s="218"/>
      <c r="F61" s="186"/>
      <c r="G61" s="218"/>
      <c r="H61" s="188"/>
      <c r="I61" s="22"/>
      <c r="J61" s="22"/>
      <c r="K61" s="22"/>
      <c r="L61" s="22"/>
    </row>
    <row r="62" spans="1:12" ht="12.75">
      <c r="A62" s="22"/>
      <c r="B62" s="6"/>
      <c r="C62" s="7" t="s">
        <v>70</v>
      </c>
      <c r="D62" s="7"/>
      <c r="E62" s="218"/>
      <c r="F62" s="186"/>
      <c r="G62" s="218"/>
      <c r="H62" s="188"/>
      <c r="I62" s="22"/>
      <c r="J62" s="22"/>
      <c r="K62" s="22"/>
      <c r="L62" s="22"/>
    </row>
    <row r="63" spans="1:12" ht="12.75">
      <c r="A63" s="22"/>
      <c r="B63" s="6"/>
      <c r="C63" s="7" t="s">
        <v>71</v>
      </c>
      <c r="D63" s="7"/>
      <c r="E63" s="218"/>
      <c r="F63" s="186"/>
      <c r="G63" s="218"/>
      <c r="H63" s="188"/>
      <c r="I63" s="22"/>
      <c r="J63" s="22"/>
      <c r="K63" s="22"/>
      <c r="L63" s="22"/>
    </row>
    <row r="64" spans="1:12" ht="12.75">
      <c r="A64" s="22"/>
      <c r="B64" s="6"/>
      <c r="C64" s="7" t="s">
        <v>72</v>
      </c>
      <c r="D64" s="7"/>
      <c r="E64" s="218"/>
      <c r="F64" s="186"/>
      <c r="G64" s="218"/>
      <c r="H64" s="188"/>
      <c r="I64" s="22"/>
      <c r="J64" s="22"/>
      <c r="K64" s="22"/>
      <c r="L64" s="22"/>
    </row>
    <row r="65" spans="1:12" ht="12.75">
      <c r="A65" s="22"/>
      <c r="B65" s="6"/>
      <c r="C65" s="7" t="s">
        <v>73</v>
      </c>
      <c r="D65" s="7"/>
      <c r="E65" s="218"/>
      <c r="F65" s="186"/>
      <c r="G65" s="218"/>
      <c r="H65" s="188"/>
      <c r="I65" s="22"/>
      <c r="J65" s="22"/>
      <c r="K65" s="22"/>
      <c r="L65" s="22"/>
    </row>
    <row r="66" spans="1:12" ht="12.75">
      <c r="A66" s="22"/>
      <c r="B66" s="6"/>
      <c r="C66" s="7" t="s">
        <v>74</v>
      </c>
      <c r="D66" s="7"/>
      <c r="E66" s="218"/>
      <c r="F66" s="186"/>
      <c r="G66" s="218"/>
      <c r="H66" s="188"/>
      <c r="I66" s="22"/>
      <c r="J66" s="22"/>
      <c r="K66" s="22"/>
      <c r="L66" s="22"/>
    </row>
    <row r="67" spans="1:12" ht="12.75">
      <c r="A67" s="22"/>
      <c r="B67" s="6"/>
      <c r="C67" s="7" t="s">
        <v>75</v>
      </c>
      <c r="D67" s="7"/>
      <c r="E67" s="218"/>
      <c r="F67" s="186"/>
      <c r="G67" s="218"/>
      <c r="H67" s="188"/>
      <c r="I67" s="22"/>
      <c r="J67" s="22"/>
      <c r="K67" s="22"/>
      <c r="L67" s="22"/>
    </row>
    <row r="68" spans="1:12" ht="12.75">
      <c r="A68" s="22"/>
      <c r="B68" s="6"/>
      <c r="C68" s="7" t="s">
        <v>76</v>
      </c>
      <c r="D68" s="7"/>
      <c r="E68" s="218"/>
      <c r="F68" s="186"/>
      <c r="G68" s="218"/>
      <c r="H68" s="188"/>
      <c r="I68" s="22"/>
      <c r="J68" s="22"/>
      <c r="K68" s="22"/>
      <c r="L68" s="22"/>
    </row>
    <row r="69" spans="1:12" ht="13.5" thickBot="1">
      <c r="A69" s="22"/>
      <c r="B69" s="4"/>
      <c r="C69" s="5"/>
      <c r="D69" s="5"/>
      <c r="E69" s="5"/>
      <c r="F69" s="5"/>
      <c r="G69" s="5"/>
      <c r="H69" s="179"/>
      <c r="I69" s="22"/>
      <c r="J69" s="22"/>
      <c r="K69" s="22"/>
      <c r="L69" s="22"/>
    </row>
    <row r="70" spans="1:12" ht="13.5" thickBo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4.25">
      <c r="A71" s="22"/>
      <c r="B71" s="467" t="s">
        <v>77</v>
      </c>
      <c r="C71" s="465"/>
      <c r="D71" s="465"/>
      <c r="E71" s="465"/>
      <c r="F71" s="465"/>
      <c r="G71" s="465"/>
      <c r="H71" s="466"/>
      <c r="I71" s="22"/>
      <c r="J71" s="22"/>
      <c r="K71" s="22"/>
      <c r="L71" s="22"/>
    </row>
    <row r="72" spans="1:12" ht="12.75">
      <c r="A72" s="22"/>
      <c r="B72" s="425" t="s">
        <v>78</v>
      </c>
      <c r="C72" s="426" t="s">
        <v>79</v>
      </c>
      <c r="D72" s="427"/>
      <c r="E72" s="427"/>
      <c r="F72" s="427"/>
      <c r="G72" s="427"/>
      <c r="H72" s="428" t="s">
        <v>80</v>
      </c>
      <c r="I72" s="22"/>
      <c r="J72" s="22"/>
      <c r="K72" s="22"/>
      <c r="L72" s="22"/>
    </row>
    <row r="73" spans="1:12" ht="12.75">
      <c r="A73" s="22"/>
      <c r="B73" s="429">
        <v>1</v>
      </c>
      <c r="C73" s="430" t="s">
        <v>81</v>
      </c>
      <c r="D73" s="408"/>
      <c r="E73" s="408"/>
      <c r="F73" s="408"/>
      <c r="G73" s="431" t="s">
        <v>63</v>
      </c>
      <c r="H73" s="432"/>
      <c r="I73" s="22"/>
      <c r="J73" s="22"/>
      <c r="K73" s="22"/>
      <c r="L73" s="22"/>
    </row>
    <row r="74" spans="1:12" ht="12.75">
      <c r="A74" s="22"/>
      <c r="B74" s="429">
        <f aca="true" t="shared" si="0" ref="B74:B110">+B73+1</f>
        <v>2</v>
      </c>
      <c r="C74" s="430" t="s">
        <v>82</v>
      </c>
      <c r="D74" s="408"/>
      <c r="E74" s="408"/>
      <c r="F74" s="408"/>
      <c r="G74" s="408"/>
      <c r="H74" s="432"/>
      <c r="I74" s="22"/>
      <c r="J74" s="22"/>
      <c r="K74" s="22"/>
      <c r="L74" s="22"/>
    </row>
    <row r="75" spans="1:12" ht="12.75">
      <c r="A75" s="22"/>
      <c r="B75" s="429">
        <f t="shared" si="0"/>
        <v>3</v>
      </c>
      <c r="C75" s="430" t="s">
        <v>83</v>
      </c>
      <c r="D75" s="408"/>
      <c r="E75" s="408"/>
      <c r="F75" s="408"/>
      <c r="G75" s="408"/>
      <c r="H75" s="432"/>
      <c r="I75" s="22"/>
      <c r="J75" s="22"/>
      <c r="K75" s="22"/>
      <c r="L75" s="22"/>
    </row>
    <row r="76" spans="1:12" ht="12.75">
      <c r="A76" s="22"/>
      <c r="B76" s="429">
        <f t="shared" si="0"/>
        <v>4</v>
      </c>
      <c r="C76" s="430" t="s">
        <v>84</v>
      </c>
      <c r="D76" s="408"/>
      <c r="E76" s="408"/>
      <c r="F76" s="408"/>
      <c r="G76" s="408"/>
      <c r="H76" s="432"/>
      <c r="I76" s="22"/>
      <c r="J76" s="22"/>
      <c r="K76" s="22"/>
      <c r="L76" s="22"/>
    </row>
    <row r="77" spans="1:12" ht="12.75">
      <c r="A77" s="22"/>
      <c r="B77" s="429">
        <f t="shared" si="0"/>
        <v>5</v>
      </c>
      <c r="C77" s="430" t="s">
        <v>85</v>
      </c>
      <c r="D77" s="408"/>
      <c r="E77" s="408"/>
      <c r="F77" s="408"/>
      <c r="G77" s="408"/>
      <c r="H77" s="432"/>
      <c r="I77" s="22"/>
      <c r="J77" s="22"/>
      <c r="K77" s="22"/>
      <c r="L77" s="22"/>
    </row>
    <row r="78" spans="1:12" ht="12.75">
      <c r="A78" s="22"/>
      <c r="B78" s="429">
        <f t="shared" si="0"/>
        <v>6</v>
      </c>
      <c r="C78" s="430" t="s">
        <v>86</v>
      </c>
      <c r="D78" s="408"/>
      <c r="E78" s="408"/>
      <c r="F78" s="408"/>
      <c r="G78" s="408"/>
      <c r="H78" s="432"/>
      <c r="I78" s="22"/>
      <c r="J78" s="22"/>
      <c r="K78" s="22"/>
      <c r="L78" s="22"/>
    </row>
    <row r="79" spans="1:12" ht="12.75">
      <c r="A79" s="22"/>
      <c r="B79" s="429">
        <f t="shared" si="0"/>
        <v>7</v>
      </c>
      <c r="C79" s="430" t="s">
        <v>87</v>
      </c>
      <c r="D79" s="408"/>
      <c r="E79" s="408"/>
      <c r="F79" s="408"/>
      <c r="G79" s="408"/>
      <c r="H79" s="432"/>
      <c r="I79" s="22"/>
      <c r="J79" s="22"/>
      <c r="K79" s="22"/>
      <c r="L79" s="22"/>
    </row>
    <row r="80" spans="1:12" ht="12.75">
      <c r="A80" s="22"/>
      <c r="B80" s="429">
        <f t="shared" si="0"/>
        <v>8</v>
      </c>
      <c r="C80" s="430" t="s">
        <v>88</v>
      </c>
      <c r="D80" s="408"/>
      <c r="E80" s="408"/>
      <c r="F80" s="408"/>
      <c r="G80" s="408"/>
      <c r="H80" s="432"/>
      <c r="I80" s="22"/>
      <c r="J80" s="22"/>
      <c r="K80" s="22"/>
      <c r="L80" s="22"/>
    </row>
    <row r="81" spans="1:12" ht="12.75">
      <c r="A81" s="22"/>
      <c r="B81" s="429">
        <f t="shared" si="0"/>
        <v>9</v>
      </c>
      <c r="C81" s="430" t="s">
        <v>89</v>
      </c>
      <c r="D81" s="408"/>
      <c r="E81" s="408"/>
      <c r="F81" s="408"/>
      <c r="G81" s="408"/>
      <c r="H81" s="432"/>
      <c r="I81" s="22"/>
      <c r="J81" s="22"/>
      <c r="K81" s="22"/>
      <c r="L81" s="22"/>
    </row>
    <row r="82" spans="1:12" ht="12.75">
      <c r="A82" s="22"/>
      <c r="B82" s="429">
        <f t="shared" si="0"/>
        <v>10</v>
      </c>
      <c r="C82" s="430" t="s">
        <v>90</v>
      </c>
      <c r="D82" s="408"/>
      <c r="E82" s="408"/>
      <c r="F82" s="408"/>
      <c r="G82" s="408"/>
      <c r="H82" s="432"/>
      <c r="I82" s="22"/>
      <c r="J82" s="22"/>
      <c r="K82" s="22"/>
      <c r="L82" s="22"/>
    </row>
    <row r="83" spans="1:12" ht="12.75">
      <c r="A83" s="22"/>
      <c r="B83" s="429">
        <f t="shared" si="0"/>
        <v>11</v>
      </c>
      <c r="C83" s="430" t="s">
        <v>91</v>
      </c>
      <c r="D83" s="408"/>
      <c r="E83" s="408"/>
      <c r="F83" s="408"/>
      <c r="G83" s="408"/>
      <c r="H83" s="432"/>
      <c r="I83" s="22"/>
      <c r="J83" s="22"/>
      <c r="K83" s="22"/>
      <c r="L83" s="22"/>
    </row>
    <row r="84" spans="1:12" ht="12.75">
      <c r="A84" s="22"/>
      <c r="B84" s="429">
        <f t="shared" si="0"/>
        <v>12</v>
      </c>
      <c r="C84" s="430" t="s">
        <v>92</v>
      </c>
      <c r="D84" s="408"/>
      <c r="E84" s="408"/>
      <c r="F84" s="408"/>
      <c r="G84" s="408"/>
      <c r="H84" s="432"/>
      <c r="I84" s="22"/>
      <c r="J84" s="22"/>
      <c r="K84" s="22"/>
      <c r="L84" s="22"/>
    </row>
    <row r="85" spans="1:12" ht="12.75">
      <c r="A85" s="22"/>
      <c r="B85" s="429">
        <f t="shared" si="0"/>
        <v>13</v>
      </c>
      <c r="C85" s="430" t="s">
        <v>93</v>
      </c>
      <c r="D85" s="408"/>
      <c r="E85" s="408"/>
      <c r="F85" s="408"/>
      <c r="G85" s="408"/>
      <c r="H85" s="432"/>
      <c r="I85" s="22"/>
      <c r="J85" s="22"/>
      <c r="K85" s="22"/>
      <c r="L85" s="22"/>
    </row>
    <row r="86" spans="1:12" ht="12.75">
      <c r="A86" s="22"/>
      <c r="B86" s="433">
        <f t="shared" si="0"/>
        <v>14</v>
      </c>
      <c r="C86" s="434" t="s">
        <v>94</v>
      </c>
      <c r="D86" s="435"/>
      <c r="E86" s="435"/>
      <c r="F86" s="435"/>
      <c r="G86" s="408"/>
      <c r="H86" s="432"/>
      <c r="I86" s="22"/>
      <c r="J86" s="22"/>
      <c r="K86" s="22"/>
      <c r="L86" s="22"/>
    </row>
    <row r="87" spans="1:12" ht="12.75">
      <c r="A87" s="22"/>
      <c r="B87" s="433">
        <f t="shared" si="0"/>
        <v>15</v>
      </c>
      <c r="C87" s="434" t="s">
        <v>95</v>
      </c>
      <c r="D87" s="435"/>
      <c r="E87" s="435"/>
      <c r="F87" s="435"/>
      <c r="G87" s="408"/>
      <c r="H87" s="432"/>
      <c r="I87" s="22"/>
      <c r="J87" s="22"/>
      <c r="K87" s="22"/>
      <c r="L87" s="22"/>
    </row>
    <row r="88" spans="1:12" ht="12.75">
      <c r="A88" s="22"/>
      <c r="B88" s="433">
        <f t="shared" si="0"/>
        <v>16</v>
      </c>
      <c r="C88" s="434" t="s">
        <v>96</v>
      </c>
      <c r="D88" s="435"/>
      <c r="E88" s="435"/>
      <c r="F88" s="435"/>
      <c r="G88" s="408"/>
      <c r="H88" s="432"/>
      <c r="I88" s="22"/>
      <c r="J88" s="22"/>
      <c r="K88" s="22"/>
      <c r="L88" s="22"/>
    </row>
    <row r="89" spans="1:12" ht="12.75">
      <c r="A89" s="22"/>
      <c r="B89" s="433">
        <f t="shared" si="0"/>
        <v>17</v>
      </c>
      <c r="C89" s="434" t="s">
        <v>97</v>
      </c>
      <c r="D89" s="435"/>
      <c r="E89" s="435"/>
      <c r="F89" s="435"/>
      <c r="G89" s="408"/>
      <c r="H89" s="432"/>
      <c r="I89" s="22"/>
      <c r="J89" s="22"/>
      <c r="K89" s="22"/>
      <c r="L89" s="22"/>
    </row>
    <row r="90" spans="1:12" ht="12.75">
      <c r="A90" s="22"/>
      <c r="B90" s="433">
        <f t="shared" si="0"/>
        <v>18</v>
      </c>
      <c r="C90" s="434" t="s">
        <v>98</v>
      </c>
      <c r="D90" s="435"/>
      <c r="E90" s="435"/>
      <c r="F90" s="435"/>
      <c r="G90" s="408"/>
      <c r="H90" s="432"/>
      <c r="I90" s="22"/>
      <c r="J90" s="22"/>
      <c r="K90" s="22"/>
      <c r="L90" s="22"/>
    </row>
    <row r="91" spans="1:12" ht="12.75">
      <c r="A91" s="22"/>
      <c r="B91" s="433">
        <f t="shared" si="0"/>
        <v>19</v>
      </c>
      <c r="C91" s="434" t="s">
        <v>99</v>
      </c>
      <c r="D91" s="435"/>
      <c r="E91" s="435"/>
      <c r="F91" s="435"/>
      <c r="G91" s="408"/>
      <c r="H91" s="432"/>
      <c r="I91" s="22"/>
      <c r="J91" s="22"/>
      <c r="K91" s="22"/>
      <c r="L91" s="22"/>
    </row>
    <row r="92" spans="1:12" ht="12.75">
      <c r="A92" s="22"/>
      <c r="B92" s="433">
        <f t="shared" si="0"/>
        <v>20</v>
      </c>
      <c r="C92" s="434" t="s">
        <v>100</v>
      </c>
      <c r="D92" s="435"/>
      <c r="E92" s="435"/>
      <c r="F92" s="435"/>
      <c r="G92" s="408"/>
      <c r="H92" s="432"/>
      <c r="I92" s="22"/>
      <c r="J92" s="22"/>
      <c r="K92" s="22"/>
      <c r="L92" s="22"/>
    </row>
    <row r="93" spans="1:12" ht="12.75">
      <c r="A93" s="22"/>
      <c r="B93" s="433">
        <f t="shared" si="0"/>
        <v>21</v>
      </c>
      <c r="C93" s="434" t="s">
        <v>101</v>
      </c>
      <c r="D93" s="435"/>
      <c r="E93" s="435"/>
      <c r="F93" s="435"/>
      <c r="G93" s="408"/>
      <c r="H93" s="432"/>
      <c r="I93" s="22"/>
      <c r="J93" s="22"/>
      <c r="K93" s="22"/>
      <c r="L93" s="22"/>
    </row>
    <row r="94" spans="1:12" ht="12.75">
      <c r="A94" s="22"/>
      <c r="B94" s="433">
        <f t="shared" si="0"/>
        <v>22</v>
      </c>
      <c r="C94" s="434" t="s">
        <v>102</v>
      </c>
      <c r="D94" s="435"/>
      <c r="E94" s="435"/>
      <c r="F94" s="435"/>
      <c r="G94" s="408"/>
      <c r="H94" s="432"/>
      <c r="I94" s="22"/>
      <c r="J94" s="22"/>
      <c r="K94" s="22"/>
      <c r="L94" s="22"/>
    </row>
    <row r="95" spans="1:12" ht="12.75">
      <c r="A95" s="22"/>
      <c r="B95" s="433">
        <f t="shared" si="0"/>
        <v>23</v>
      </c>
      <c r="C95" s="434" t="s">
        <v>103</v>
      </c>
      <c r="D95" s="435"/>
      <c r="E95" s="435"/>
      <c r="F95" s="435"/>
      <c r="G95" s="408"/>
      <c r="H95" s="432"/>
      <c r="I95" s="22"/>
      <c r="J95" s="22"/>
      <c r="K95" s="22"/>
      <c r="L95" s="22"/>
    </row>
    <row r="96" spans="1:12" ht="12.75">
      <c r="A96" s="22"/>
      <c r="B96" s="433">
        <f t="shared" si="0"/>
        <v>24</v>
      </c>
      <c r="C96" s="434" t="s">
        <v>104</v>
      </c>
      <c r="D96" s="435"/>
      <c r="E96" s="435"/>
      <c r="F96" s="435"/>
      <c r="G96" s="408"/>
      <c r="H96" s="432"/>
      <c r="I96" s="22"/>
      <c r="J96" s="22"/>
      <c r="K96" s="22"/>
      <c r="L96" s="22"/>
    </row>
    <row r="97" spans="1:12" ht="12.75">
      <c r="A97" s="22"/>
      <c r="B97" s="433">
        <f t="shared" si="0"/>
        <v>25</v>
      </c>
      <c r="C97" s="434" t="s">
        <v>105</v>
      </c>
      <c r="D97" s="435"/>
      <c r="E97" s="435"/>
      <c r="F97" s="435"/>
      <c r="G97" s="408"/>
      <c r="H97" s="432"/>
      <c r="I97" s="22"/>
      <c r="J97" s="22"/>
      <c r="K97" s="22"/>
      <c r="L97" s="22"/>
    </row>
    <row r="98" spans="1:12" ht="12.75">
      <c r="A98" s="22"/>
      <c r="B98" s="433">
        <f t="shared" si="0"/>
        <v>26</v>
      </c>
      <c r="C98" s="434" t="s">
        <v>106</v>
      </c>
      <c r="D98" s="435"/>
      <c r="E98" s="435"/>
      <c r="F98" s="435"/>
      <c r="G98" s="408"/>
      <c r="H98" s="432"/>
      <c r="I98" s="22"/>
      <c r="J98" s="22"/>
      <c r="K98" s="22"/>
      <c r="L98" s="22"/>
    </row>
    <row r="99" spans="1:12" ht="12.75">
      <c r="A99" s="22"/>
      <c r="B99" s="433">
        <f t="shared" si="0"/>
        <v>27</v>
      </c>
      <c r="C99" s="434" t="s">
        <v>107</v>
      </c>
      <c r="D99" s="435"/>
      <c r="E99" s="435"/>
      <c r="F99" s="435"/>
      <c r="G99" s="408"/>
      <c r="H99" s="432"/>
      <c r="I99" s="22"/>
      <c r="J99" s="22"/>
      <c r="K99" s="22"/>
      <c r="L99" s="22"/>
    </row>
    <row r="100" spans="1:12" ht="12.75">
      <c r="A100" s="22"/>
      <c r="B100" s="433">
        <f t="shared" si="0"/>
        <v>28</v>
      </c>
      <c r="C100" s="434" t="s">
        <v>108</v>
      </c>
      <c r="D100" s="435"/>
      <c r="E100" s="435"/>
      <c r="F100" s="435"/>
      <c r="G100" s="408"/>
      <c r="H100" s="432"/>
      <c r="I100" s="22"/>
      <c r="J100" s="22"/>
      <c r="K100" s="22"/>
      <c r="L100" s="22"/>
    </row>
    <row r="101" spans="1:12" ht="12.75">
      <c r="A101" s="22"/>
      <c r="B101" s="433">
        <f t="shared" si="0"/>
        <v>29</v>
      </c>
      <c r="C101" s="434" t="s">
        <v>109</v>
      </c>
      <c r="D101" s="435"/>
      <c r="E101" s="435"/>
      <c r="F101" s="435"/>
      <c r="G101" s="408"/>
      <c r="H101" s="432"/>
      <c r="I101" s="22"/>
      <c r="J101" s="22"/>
      <c r="K101" s="22"/>
      <c r="L101" s="22"/>
    </row>
    <row r="102" spans="1:12" ht="12.75">
      <c r="A102" s="22"/>
      <c r="B102" s="433">
        <f t="shared" si="0"/>
        <v>30</v>
      </c>
      <c r="C102" s="434" t="s">
        <v>110</v>
      </c>
      <c r="D102" s="435"/>
      <c r="E102" s="435"/>
      <c r="F102" s="435"/>
      <c r="G102" s="408"/>
      <c r="H102" s="432"/>
      <c r="I102" s="22"/>
      <c r="J102" s="22"/>
      <c r="K102" s="22"/>
      <c r="L102" s="22"/>
    </row>
    <row r="103" spans="1:12" ht="12.75">
      <c r="A103" s="22"/>
      <c r="B103" s="433">
        <f t="shared" si="0"/>
        <v>31</v>
      </c>
      <c r="C103" s="434" t="s">
        <v>111</v>
      </c>
      <c r="D103" s="435"/>
      <c r="E103" s="435"/>
      <c r="F103" s="435"/>
      <c r="G103" s="408"/>
      <c r="H103" s="432"/>
      <c r="I103" s="22"/>
      <c r="J103" s="22"/>
      <c r="K103" s="22"/>
      <c r="L103" s="22"/>
    </row>
    <row r="104" spans="1:12" ht="12.75">
      <c r="A104" s="22"/>
      <c r="B104" s="433">
        <f t="shared" si="0"/>
        <v>32</v>
      </c>
      <c r="C104" s="434" t="s">
        <v>112</v>
      </c>
      <c r="D104" s="435"/>
      <c r="E104" s="435"/>
      <c r="F104" s="435"/>
      <c r="G104" s="408"/>
      <c r="H104" s="432"/>
      <c r="I104" s="22"/>
      <c r="J104" s="22"/>
      <c r="K104" s="22"/>
      <c r="L104" s="22"/>
    </row>
    <row r="105" spans="1:12" ht="12.75">
      <c r="A105" s="22"/>
      <c r="B105" s="433">
        <f t="shared" si="0"/>
        <v>33</v>
      </c>
      <c r="C105" s="434" t="s">
        <v>113</v>
      </c>
      <c r="D105" s="435"/>
      <c r="E105" s="435"/>
      <c r="F105" s="435"/>
      <c r="G105" s="408"/>
      <c r="H105" s="432"/>
      <c r="I105" s="22"/>
      <c r="J105" s="22"/>
      <c r="K105" s="22"/>
      <c r="L105" s="22"/>
    </row>
    <row r="106" spans="1:12" ht="12.75">
      <c r="A106" s="22"/>
      <c r="B106" s="433">
        <f t="shared" si="0"/>
        <v>34</v>
      </c>
      <c r="C106" s="434" t="s">
        <v>114</v>
      </c>
      <c r="D106" s="435"/>
      <c r="E106" s="435"/>
      <c r="F106" s="435"/>
      <c r="G106" s="408"/>
      <c r="H106" s="432"/>
      <c r="I106" s="22"/>
      <c r="J106" s="22"/>
      <c r="K106" s="22"/>
      <c r="L106" s="22"/>
    </row>
    <row r="107" spans="1:12" ht="12.75">
      <c r="A107" s="22"/>
      <c r="B107" s="433">
        <f t="shared" si="0"/>
        <v>35</v>
      </c>
      <c r="C107" s="434" t="s">
        <v>115</v>
      </c>
      <c r="D107" s="435"/>
      <c r="E107" s="435"/>
      <c r="F107" s="435"/>
      <c r="G107" s="408"/>
      <c r="H107" s="432"/>
      <c r="I107" s="22"/>
      <c r="J107" s="22"/>
      <c r="K107" s="22"/>
      <c r="L107" s="22"/>
    </row>
    <row r="108" spans="1:12" ht="12.75">
      <c r="A108" s="22"/>
      <c r="B108" s="433">
        <f t="shared" si="0"/>
        <v>36</v>
      </c>
      <c r="C108" s="434" t="s">
        <v>116</v>
      </c>
      <c r="D108" s="435"/>
      <c r="E108" s="435"/>
      <c r="F108" s="435"/>
      <c r="G108" s="408"/>
      <c r="H108" s="432"/>
      <c r="I108" s="22"/>
      <c r="J108" s="22"/>
      <c r="K108" s="22"/>
      <c r="L108" s="22"/>
    </row>
    <row r="109" spans="1:12" ht="12.75">
      <c r="A109" s="22"/>
      <c r="B109" s="433">
        <f t="shared" si="0"/>
        <v>37</v>
      </c>
      <c r="C109" s="436" t="s">
        <v>117</v>
      </c>
      <c r="D109" s="437"/>
      <c r="E109" s="437"/>
      <c r="F109" s="437"/>
      <c r="G109" s="408"/>
      <c r="H109" s="432"/>
      <c r="I109" s="22"/>
      <c r="J109" s="22"/>
      <c r="K109" s="22"/>
      <c r="L109" s="22"/>
    </row>
    <row r="110" spans="1:12" ht="12.75">
      <c r="A110" s="22"/>
      <c r="B110" s="433">
        <f t="shared" si="0"/>
        <v>38</v>
      </c>
      <c r="C110" s="455" t="s">
        <v>118</v>
      </c>
      <c r="D110" s="435"/>
      <c r="E110" s="435"/>
      <c r="F110" s="435"/>
      <c r="G110" s="435"/>
      <c r="H110" s="543">
        <f>SUM(H73:H109)</f>
        <v>0</v>
      </c>
      <c r="I110" s="22"/>
      <c r="J110" s="22"/>
      <c r="K110" s="22"/>
      <c r="L110" s="22"/>
    </row>
    <row r="111" spans="1:12" ht="12.75">
      <c r="A111" s="22"/>
      <c r="B111" s="168"/>
      <c r="C111" s="80"/>
      <c r="D111" s="80"/>
      <c r="E111" s="80"/>
      <c r="F111" s="80"/>
      <c r="G111" s="80"/>
      <c r="H111" s="217"/>
      <c r="I111" s="22"/>
      <c r="J111" s="22"/>
      <c r="K111" s="22"/>
      <c r="L111" s="22"/>
    </row>
    <row r="112" spans="1:12" ht="13.5" thickBo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4.25">
      <c r="A113" s="22"/>
      <c r="B113" s="472" t="s">
        <v>119</v>
      </c>
      <c r="C113" s="465"/>
      <c r="D113" s="465"/>
      <c r="E113" s="465"/>
      <c r="F113" s="465"/>
      <c r="G113" s="465"/>
      <c r="H113" s="466"/>
      <c r="I113" s="22"/>
      <c r="J113" s="22"/>
      <c r="K113" s="22"/>
      <c r="L113" s="22"/>
    </row>
    <row r="114" spans="1:12" ht="12.75">
      <c r="A114" s="22"/>
      <c r="B114" s="425" t="s">
        <v>78</v>
      </c>
      <c r="C114" s="426" t="s">
        <v>79</v>
      </c>
      <c r="D114" s="427"/>
      <c r="E114" s="427"/>
      <c r="F114" s="438" t="s">
        <v>120</v>
      </c>
      <c r="G114" s="439" t="s">
        <v>121</v>
      </c>
      <c r="H114" s="440" t="s">
        <v>80</v>
      </c>
      <c r="I114" s="22"/>
      <c r="J114" s="22"/>
      <c r="K114" s="22"/>
      <c r="L114" s="22"/>
    </row>
    <row r="115" spans="1:12" ht="12.75">
      <c r="A115" s="22"/>
      <c r="B115" s="433">
        <f>+B110+1</f>
        <v>39</v>
      </c>
      <c r="C115" s="434" t="s">
        <v>122</v>
      </c>
      <c r="D115" s="435"/>
      <c r="E115" s="435"/>
      <c r="F115" s="441"/>
      <c r="G115" s="441"/>
      <c r="H115" s="442"/>
      <c r="I115" s="22"/>
      <c r="J115" s="22"/>
      <c r="K115" s="22"/>
      <c r="L115" s="22"/>
    </row>
    <row r="116" spans="1:12" ht="12.75">
      <c r="A116" s="22"/>
      <c r="B116" s="433">
        <f aca="true" t="shared" si="1" ref="B116:B121">+B115+1</f>
        <v>40</v>
      </c>
      <c r="C116" s="434" t="s">
        <v>123</v>
      </c>
      <c r="D116" s="435"/>
      <c r="E116" s="435"/>
      <c r="F116" s="441"/>
      <c r="G116" s="441"/>
      <c r="H116" s="442"/>
      <c r="I116" s="22"/>
      <c r="J116" s="22"/>
      <c r="K116" s="22"/>
      <c r="L116" s="22"/>
    </row>
    <row r="117" spans="1:12" ht="12.75">
      <c r="A117" s="22"/>
      <c r="B117" s="433">
        <f t="shared" si="1"/>
        <v>41</v>
      </c>
      <c r="C117" s="434" t="s">
        <v>124</v>
      </c>
      <c r="D117" s="435"/>
      <c r="E117" s="435"/>
      <c r="F117" s="441"/>
      <c r="G117" s="441"/>
      <c r="H117" s="442"/>
      <c r="I117" s="22"/>
      <c r="J117" s="22"/>
      <c r="K117" s="22"/>
      <c r="L117" s="22"/>
    </row>
    <row r="118" spans="1:12" ht="12.75">
      <c r="A118" s="22"/>
      <c r="B118" s="433">
        <f t="shared" si="1"/>
        <v>42</v>
      </c>
      <c r="C118" s="443"/>
      <c r="D118" s="444"/>
      <c r="E118" s="444"/>
      <c r="F118" s="445"/>
      <c r="G118" s="445"/>
      <c r="H118" s="442"/>
      <c r="I118" s="22"/>
      <c r="J118" s="22"/>
      <c r="K118" s="22"/>
      <c r="L118" s="22"/>
    </row>
    <row r="119" spans="1:12" ht="12.75">
      <c r="A119" s="22"/>
      <c r="B119" s="433">
        <f t="shared" si="1"/>
        <v>43</v>
      </c>
      <c r="C119" s="434" t="s">
        <v>125</v>
      </c>
      <c r="D119" s="435"/>
      <c r="E119" s="435"/>
      <c r="F119" s="441"/>
      <c r="G119" s="441"/>
      <c r="H119" s="442"/>
      <c r="I119" s="22"/>
      <c r="J119" s="22"/>
      <c r="K119" s="22"/>
      <c r="L119" s="22"/>
    </row>
    <row r="120" spans="1:12" ht="12.75">
      <c r="A120" s="22"/>
      <c r="B120" s="446">
        <f t="shared" si="1"/>
        <v>44</v>
      </c>
      <c r="C120" s="454" t="s">
        <v>126</v>
      </c>
      <c r="D120" s="435"/>
      <c r="E120" s="435"/>
      <c r="F120" s="447"/>
      <c r="G120" s="447"/>
      <c r="H120" s="542">
        <f>SUM(H110:H119)</f>
        <v>0</v>
      </c>
      <c r="I120" s="22"/>
      <c r="J120" s="22"/>
      <c r="K120" s="22"/>
      <c r="L120" s="22"/>
    </row>
    <row r="121" spans="1:12" ht="12.75">
      <c r="A121" s="22"/>
      <c r="B121" s="433">
        <f t="shared" si="1"/>
        <v>45</v>
      </c>
      <c r="C121" s="434" t="s">
        <v>127</v>
      </c>
      <c r="D121" s="435"/>
      <c r="E121" s="435"/>
      <c r="F121" s="441"/>
      <c r="G121" s="441"/>
      <c r="H121" s="442"/>
      <c r="I121" s="22"/>
      <c r="J121" s="22"/>
      <c r="K121" s="22"/>
      <c r="L121" s="22"/>
    </row>
    <row r="122" spans="1:12" ht="12.75">
      <c r="A122" s="22"/>
      <c r="B122" s="433">
        <f aca="true" t="shared" si="2" ref="B122:B134">+B121+1</f>
        <v>46</v>
      </c>
      <c r="C122" s="434" t="s">
        <v>128</v>
      </c>
      <c r="D122" s="435"/>
      <c r="E122" s="435"/>
      <c r="F122" s="441"/>
      <c r="G122" s="441"/>
      <c r="H122" s="442"/>
      <c r="I122" s="22"/>
      <c r="J122" s="22"/>
      <c r="K122" s="22"/>
      <c r="L122" s="22"/>
    </row>
    <row r="123" spans="1:12" ht="12.75">
      <c r="A123" s="22"/>
      <c r="B123" s="433">
        <f t="shared" si="2"/>
        <v>47</v>
      </c>
      <c r="C123" s="434" t="s">
        <v>129</v>
      </c>
      <c r="D123" s="435"/>
      <c r="E123" s="435"/>
      <c r="F123" s="445"/>
      <c r="G123" s="445"/>
      <c r="H123" s="442"/>
      <c r="I123" s="22"/>
      <c r="J123" s="22"/>
      <c r="K123" s="22"/>
      <c r="L123" s="22"/>
    </row>
    <row r="124" spans="1:12" ht="12.75">
      <c r="A124" s="22"/>
      <c r="B124" s="433">
        <f t="shared" si="2"/>
        <v>48</v>
      </c>
      <c r="C124" s="434" t="s">
        <v>130</v>
      </c>
      <c r="D124" s="435"/>
      <c r="E124" s="435"/>
      <c r="F124" s="445"/>
      <c r="G124" s="445"/>
      <c r="H124" s="442"/>
      <c r="I124" s="22"/>
      <c r="J124" s="22"/>
      <c r="K124" s="22"/>
      <c r="L124" s="22"/>
    </row>
    <row r="125" spans="1:12" ht="12.75">
      <c r="A125" s="22"/>
      <c r="B125" s="433">
        <f t="shared" si="2"/>
        <v>49</v>
      </c>
      <c r="C125" s="434" t="s">
        <v>131</v>
      </c>
      <c r="D125" s="435"/>
      <c r="E125" s="435"/>
      <c r="F125" s="445"/>
      <c r="G125" s="445"/>
      <c r="H125" s="442"/>
      <c r="I125" s="22"/>
      <c r="J125" s="22"/>
      <c r="K125" s="22"/>
      <c r="L125" s="22"/>
    </row>
    <row r="126" spans="1:12" ht="12.75">
      <c r="A126" s="22"/>
      <c r="B126" s="433">
        <f t="shared" si="2"/>
        <v>50</v>
      </c>
      <c r="C126" s="434" t="s">
        <v>132</v>
      </c>
      <c r="D126" s="435"/>
      <c r="E126" s="435"/>
      <c r="F126" s="548"/>
      <c r="G126" s="441"/>
      <c r="H126" s="442"/>
      <c r="I126" s="22"/>
      <c r="J126" s="22"/>
      <c r="K126" s="22"/>
      <c r="L126" s="22"/>
    </row>
    <row r="127" spans="1:12" ht="12.75">
      <c r="A127" s="22"/>
      <c r="B127" s="433">
        <f t="shared" si="2"/>
        <v>51</v>
      </c>
      <c r="C127" s="434" t="s">
        <v>133</v>
      </c>
      <c r="D127" s="435"/>
      <c r="E127" s="435"/>
      <c r="F127" s="441"/>
      <c r="G127" s="441"/>
      <c r="H127" s="442"/>
      <c r="I127" s="22"/>
      <c r="J127" s="22"/>
      <c r="K127" s="22"/>
      <c r="L127" s="22"/>
    </row>
    <row r="128" spans="1:12" ht="12.75">
      <c r="A128" s="22"/>
      <c r="B128" s="433">
        <f t="shared" si="2"/>
        <v>52</v>
      </c>
      <c r="C128" s="434" t="s">
        <v>134</v>
      </c>
      <c r="D128" s="435"/>
      <c r="E128" s="435"/>
      <c r="F128" s="441"/>
      <c r="G128" s="441"/>
      <c r="H128" s="442"/>
      <c r="I128" s="22"/>
      <c r="J128" s="22"/>
      <c r="K128" s="22"/>
      <c r="L128" s="22"/>
    </row>
    <row r="129" spans="1:12" ht="12.75">
      <c r="A129" s="22"/>
      <c r="B129" s="433">
        <f t="shared" si="2"/>
        <v>53</v>
      </c>
      <c r="C129" s="434" t="s">
        <v>135</v>
      </c>
      <c r="D129" s="435"/>
      <c r="E129" s="435"/>
      <c r="F129" s="448"/>
      <c r="G129" s="441"/>
      <c r="H129" s="442"/>
      <c r="I129" s="22"/>
      <c r="J129" s="22"/>
      <c r="K129" s="22"/>
      <c r="L129" s="22"/>
    </row>
    <row r="130" spans="1:12" ht="12.75">
      <c r="A130" s="22"/>
      <c r="B130" s="433">
        <f t="shared" si="2"/>
        <v>54</v>
      </c>
      <c r="C130" s="434" t="s">
        <v>136</v>
      </c>
      <c r="D130" s="435"/>
      <c r="E130" s="435"/>
      <c r="F130" s="441"/>
      <c r="G130" s="441"/>
      <c r="H130" s="442"/>
      <c r="I130" s="22"/>
      <c r="J130" s="22"/>
      <c r="K130" s="22"/>
      <c r="L130" s="22"/>
    </row>
    <row r="131" spans="1:12" ht="12.75">
      <c r="A131" s="22"/>
      <c r="B131" s="433">
        <f t="shared" si="2"/>
        <v>55</v>
      </c>
      <c r="C131" s="434" t="s">
        <v>137</v>
      </c>
      <c r="D131" s="435"/>
      <c r="E131" s="435"/>
      <c r="F131" s="441"/>
      <c r="G131" s="441"/>
      <c r="H131" s="442"/>
      <c r="I131" s="22"/>
      <c r="J131" s="22"/>
      <c r="K131" s="22"/>
      <c r="L131" s="22"/>
    </row>
    <row r="132" spans="1:12" ht="12.75">
      <c r="A132" s="22"/>
      <c r="B132" s="433">
        <f t="shared" si="2"/>
        <v>56</v>
      </c>
      <c r="C132" s="443"/>
      <c r="D132" s="444"/>
      <c r="E132" s="444"/>
      <c r="F132" s="449"/>
      <c r="G132" s="445"/>
      <c r="H132" s="442"/>
      <c r="I132" s="22"/>
      <c r="J132" s="22"/>
      <c r="K132" s="22"/>
      <c r="L132" s="22"/>
    </row>
    <row r="133" spans="1:12" ht="12.75">
      <c r="A133" s="22"/>
      <c r="B133" s="433">
        <f t="shared" si="2"/>
        <v>57</v>
      </c>
      <c r="C133" s="443"/>
      <c r="D133" s="444"/>
      <c r="E133" s="444"/>
      <c r="F133" s="449"/>
      <c r="G133" s="445"/>
      <c r="H133" s="442"/>
      <c r="I133" s="22"/>
      <c r="J133" s="22"/>
      <c r="K133" s="22"/>
      <c r="L133" s="22"/>
    </row>
    <row r="134" spans="1:12" ht="12.75">
      <c r="A134" s="22"/>
      <c r="B134" s="433">
        <f t="shared" si="2"/>
        <v>58</v>
      </c>
      <c r="C134" s="455" t="s">
        <v>138</v>
      </c>
      <c r="D134" s="435"/>
      <c r="E134" s="435"/>
      <c r="F134" s="450"/>
      <c r="G134" s="450"/>
      <c r="H134" s="541">
        <f>SUM(H120:H133)</f>
        <v>0</v>
      </c>
      <c r="I134" s="22"/>
      <c r="J134" s="22"/>
      <c r="K134" s="22"/>
      <c r="L134" s="22"/>
    </row>
    <row r="135" spans="1:12" ht="6" customHeight="1" thickBot="1">
      <c r="A135" s="22"/>
      <c r="B135" s="169"/>
      <c r="C135" s="170"/>
      <c r="D135" s="170"/>
      <c r="E135" s="171"/>
      <c r="F135" s="171"/>
      <c r="G135" s="171"/>
      <c r="H135" s="172"/>
      <c r="I135" s="22"/>
      <c r="J135" s="22"/>
      <c r="K135" s="22"/>
      <c r="L135" s="22"/>
    </row>
    <row r="136" spans="1:12" ht="9" customHeight="1" thickBo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4.25">
      <c r="A137" s="22"/>
      <c r="B137" s="467" t="s">
        <v>139</v>
      </c>
      <c r="C137" s="465"/>
      <c r="D137" s="465"/>
      <c r="E137" s="465"/>
      <c r="F137" s="465"/>
      <c r="G137" s="465"/>
      <c r="H137" s="466"/>
      <c r="I137" s="22"/>
      <c r="J137" s="22"/>
      <c r="K137" s="22"/>
      <c r="L137" s="22"/>
    </row>
    <row r="138" spans="1:12" ht="12.75">
      <c r="A138" s="22"/>
      <c r="B138" s="34" t="s">
        <v>140</v>
      </c>
      <c r="C138" s="7"/>
      <c r="D138" s="7"/>
      <c r="E138" s="7"/>
      <c r="F138" s="7"/>
      <c r="G138" s="7"/>
      <c r="H138" s="10"/>
      <c r="I138" s="22"/>
      <c r="J138" s="22"/>
      <c r="K138" s="22"/>
      <c r="L138" s="22"/>
    </row>
    <row r="139" spans="1:12" ht="12.75">
      <c r="A139" s="22"/>
      <c r="B139" s="166"/>
      <c r="C139" s="62" t="s">
        <v>141</v>
      </c>
      <c r="D139" s="62"/>
      <c r="E139" s="7"/>
      <c r="F139" s="7"/>
      <c r="G139" s="218" t="s">
        <v>63</v>
      </c>
      <c r="H139" s="193"/>
      <c r="I139" s="22"/>
      <c r="J139" s="22"/>
      <c r="K139" s="22"/>
      <c r="L139" s="22"/>
    </row>
    <row r="140" spans="1:12" ht="4.5" customHeight="1">
      <c r="A140" s="22"/>
      <c r="B140" s="166"/>
      <c r="C140" s="7"/>
      <c r="D140" s="7"/>
      <c r="E140" s="7"/>
      <c r="F140" s="7"/>
      <c r="G140" s="7"/>
      <c r="H140" s="10"/>
      <c r="I140" s="22"/>
      <c r="J140" s="22"/>
      <c r="K140" s="22"/>
      <c r="L140" s="22"/>
    </row>
    <row r="141" spans="1:12" ht="12.75">
      <c r="A141" s="22"/>
      <c r="B141" s="34" t="s">
        <v>142</v>
      </c>
      <c r="C141" s="7"/>
      <c r="D141" s="7"/>
      <c r="E141" s="7"/>
      <c r="F141" s="7"/>
      <c r="G141" s="7"/>
      <c r="H141" s="10"/>
      <c r="I141" s="22"/>
      <c r="J141" s="22"/>
      <c r="K141" s="22"/>
      <c r="L141" s="22"/>
    </row>
    <row r="142" spans="1:12" ht="12.75">
      <c r="A142" s="22"/>
      <c r="B142" s="166"/>
      <c r="C142" s="62" t="s">
        <v>143</v>
      </c>
      <c r="D142" s="62"/>
      <c r="E142" s="7"/>
      <c r="F142" s="7"/>
      <c r="G142" s="7"/>
      <c r="H142" s="194"/>
      <c r="I142" s="22"/>
      <c r="J142" s="22"/>
      <c r="K142" s="22"/>
      <c r="L142" s="22"/>
    </row>
    <row r="143" spans="1:12" ht="12.75">
      <c r="A143" s="22"/>
      <c r="B143" s="166"/>
      <c r="C143" s="189"/>
      <c r="D143" s="191"/>
      <c r="E143" s="7"/>
      <c r="F143" s="7"/>
      <c r="G143" s="7"/>
      <c r="H143" s="194"/>
      <c r="I143" s="22"/>
      <c r="J143" s="22"/>
      <c r="K143" s="22"/>
      <c r="L143" s="22"/>
    </row>
    <row r="144" spans="1:12" ht="4.5" customHeight="1">
      <c r="A144" s="22"/>
      <c r="B144" s="6"/>
      <c r="C144" s="7"/>
      <c r="D144" s="7"/>
      <c r="E144" s="7"/>
      <c r="F144" s="7"/>
      <c r="G144" s="7"/>
      <c r="H144" s="10"/>
      <c r="I144" s="22"/>
      <c r="J144" s="22"/>
      <c r="K144" s="22"/>
      <c r="L144" s="22"/>
    </row>
    <row r="145" spans="1:12" ht="12.75">
      <c r="A145" s="22"/>
      <c r="B145" s="34" t="s">
        <v>144</v>
      </c>
      <c r="C145" s="7"/>
      <c r="D145" s="7"/>
      <c r="E145" s="7"/>
      <c r="F145" s="7"/>
      <c r="G145" s="7"/>
      <c r="H145" s="10"/>
      <c r="I145" s="22"/>
      <c r="J145" s="22"/>
      <c r="K145" s="22"/>
      <c r="L145" s="22"/>
    </row>
    <row r="146" spans="1:12" ht="12.75">
      <c r="A146" s="22"/>
      <c r="B146" s="6"/>
      <c r="C146" s="7" t="s">
        <v>145</v>
      </c>
      <c r="D146" s="7"/>
      <c r="E146" s="7"/>
      <c r="F146" s="7"/>
      <c r="G146" s="7"/>
      <c r="H146" s="198"/>
      <c r="I146" s="22"/>
      <c r="J146" s="22"/>
      <c r="K146" s="22"/>
      <c r="L146" s="22"/>
    </row>
    <row r="147" spans="1:12" ht="12.75">
      <c r="A147" s="22"/>
      <c r="B147" s="6"/>
      <c r="C147" s="7" t="s">
        <v>146</v>
      </c>
      <c r="D147" s="7"/>
      <c r="E147" s="7"/>
      <c r="F147" s="7"/>
      <c r="G147" s="7"/>
      <c r="H147" s="198"/>
      <c r="I147" s="22"/>
      <c r="J147" s="22"/>
      <c r="K147" s="22"/>
      <c r="L147" s="22"/>
    </row>
    <row r="148" spans="1:12" ht="12.75">
      <c r="A148" s="22"/>
      <c r="B148" s="6"/>
      <c r="C148" s="551"/>
      <c r="D148" s="192"/>
      <c r="E148" s="7"/>
      <c r="F148" s="7"/>
      <c r="G148" s="7"/>
      <c r="H148" s="198"/>
      <c r="I148" s="22"/>
      <c r="J148" s="22"/>
      <c r="K148" s="22"/>
      <c r="L148" s="22"/>
    </row>
    <row r="149" spans="1:12" ht="12.75">
      <c r="A149" s="22"/>
      <c r="B149" s="6"/>
      <c r="C149" s="189"/>
      <c r="D149" s="191"/>
      <c r="E149" s="7"/>
      <c r="F149" s="7"/>
      <c r="G149" s="7"/>
      <c r="H149" s="198"/>
      <c r="I149" s="22"/>
      <c r="J149" s="22"/>
      <c r="K149" s="22"/>
      <c r="L149" s="22"/>
    </row>
    <row r="150" spans="1:12" ht="12.75">
      <c r="A150" s="22"/>
      <c r="B150" s="6"/>
      <c r="C150" s="189"/>
      <c r="D150" s="191"/>
      <c r="E150" s="7"/>
      <c r="F150" s="7"/>
      <c r="G150" s="7"/>
      <c r="H150" s="198"/>
      <c r="I150" s="22"/>
      <c r="J150" s="22"/>
      <c r="K150" s="22"/>
      <c r="L150" s="22"/>
    </row>
    <row r="151" spans="1:12" ht="12.75">
      <c r="A151" s="22"/>
      <c r="B151" s="6"/>
      <c r="C151" s="189"/>
      <c r="D151" s="191"/>
      <c r="E151" s="7"/>
      <c r="F151" s="7"/>
      <c r="G151" s="7"/>
      <c r="H151" s="198"/>
      <c r="I151" s="22"/>
      <c r="J151" s="22"/>
      <c r="K151" s="22"/>
      <c r="L151" s="22"/>
    </row>
    <row r="152" spans="1:12" ht="12.75">
      <c r="A152" s="22"/>
      <c r="B152" s="6"/>
      <c r="C152" s="189"/>
      <c r="D152" s="191"/>
      <c r="E152" s="7"/>
      <c r="F152" s="7"/>
      <c r="G152" s="7"/>
      <c r="H152" s="198"/>
      <c r="I152" s="22"/>
      <c r="J152" s="22"/>
      <c r="K152" s="22"/>
      <c r="L152" s="22"/>
    </row>
    <row r="153" spans="1:12" ht="5.25" customHeight="1">
      <c r="A153" s="22"/>
      <c r="B153" s="6"/>
      <c r="C153" s="7"/>
      <c r="D153" s="7"/>
      <c r="E153" s="7"/>
      <c r="F153" s="7"/>
      <c r="G153" s="7"/>
      <c r="H153" s="10"/>
      <c r="I153" s="22"/>
      <c r="J153" s="22"/>
      <c r="K153" s="22"/>
      <c r="L153" s="22"/>
    </row>
    <row r="154" spans="1:12" ht="12.75">
      <c r="A154" s="22"/>
      <c r="B154" s="34" t="s">
        <v>147</v>
      </c>
      <c r="C154" s="7"/>
      <c r="D154" s="7"/>
      <c r="E154" s="7"/>
      <c r="F154" s="7"/>
      <c r="G154" s="7"/>
      <c r="H154" s="10"/>
      <c r="I154" s="22"/>
      <c r="J154" s="22"/>
      <c r="K154" s="22"/>
      <c r="L154" s="22"/>
    </row>
    <row r="155" spans="1:12" ht="12.75">
      <c r="A155" s="22"/>
      <c r="B155" s="6"/>
      <c r="C155" s="7" t="s">
        <v>148</v>
      </c>
      <c r="D155" s="7"/>
      <c r="E155" s="7"/>
      <c r="F155" s="7"/>
      <c r="G155" s="7"/>
      <c r="H155" s="193"/>
      <c r="I155" s="22"/>
      <c r="J155" s="22"/>
      <c r="K155" s="22"/>
      <c r="L155" s="22"/>
    </row>
    <row r="156" spans="1:12" ht="12.75">
      <c r="A156" s="22"/>
      <c r="B156" s="6"/>
      <c r="C156" s="7" t="s">
        <v>149</v>
      </c>
      <c r="D156" s="7"/>
      <c r="E156" s="7"/>
      <c r="F156" s="7"/>
      <c r="G156" s="7"/>
      <c r="H156" s="193"/>
      <c r="I156" s="22"/>
      <c r="J156" s="22"/>
      <c r="K156" s="22"/>
      <c r="L156" s="22"/>
    </row>
    <row r="157" spans="1:12" ht="12.75">
      <c r="A157" s="22"/>
      <c r="B157" s="6"/>
      <c r="C157" s="30" t="s">
        <v>150</v>
      </c>
      <c r="D157" s="30"/>
      <c r="E157" s="30"/>
      <c r="F157" s="30"/>
      <c r="G157" s="30"/>
      <c r="H157" s="193"/>
      <c r="I157" s="22"/>
      <c r="J157" s="22"/>
      <c r="K157" s="22"/>
      <c r="L157" s="22"/>
    </row>
    <row r="158" spans="1:12" ht="4.5" customHeight="1">
      <c r="A158" s="22"/>
      <c r="B158" s="6"/>
      <c r="C158" s="7"/>
      <c r="D158" s="7"/>
      <c r="E158" s="7"/>
      <c r="F158" s="7"/>
      <c r="G158" s="7"/>
      <c r="H158" s="10"/>
      <c r="I158" s="22"/>
      <c r="J158" s="22"/>
      <c r="K158" s="22"/>
      <c r="L158" s="22"/>
    </row>
    <row r="159" spans="1:12" ht="12.75">
      <c r="A159" s="22"/>
      <c r="B159" s="460" t="s">
        <v>151</v>
      </c>
      <c r="C159" s="7"/>
      <c r="D159" s="7"/>
      <c r="E159" s="7"/>
      <c r="F159" s="7"/>
      <c r="G159" s="7"/>
      <c r="H159" s="10"/>
      <c r="I159" s="22"/>
      <c r="J159" s="22"/>
      <c r="K159" s="22"/>
      <c r="L159" s="22"/>
    </row>
    <row r="160" spans="1:12" ht="12" customHeight="1">
      <c r="A160" s="22"/>
      <c r="B160" s="6"/>
      <c r="C160" s="31" t="s">
        <v>152</v>
      </c>
      <c r="D160" s="31"/>
      <c r="E160" s="31"/>
      <c r="F160" s="7"/>
      <c r="G160" s="218" t="s">
        <v>63</v>
      </c>
      <c r="H160" s="193"/>
      <c r="I160" s="22"/>
      <c r="J160" s="22"/>
      <c r="K160" s="22"/>
      <c r="L160" s="22"/>
    </row>
    <row r="161" spans="1:12" ht="12" customHeight="1">
      <c r="A161" s="22"/>
      <c r="B161" s="6"/>
      <c r="C161" s="31" t="s">
        <v>153</v>
      </c>
      <c r="D161" s="31"/>
      <c r="E161" s="31"/>
      <c r="F161" s="7"/>
      <c r="G161" s="218" t="s">
        <v>58</v>
      </c>
      <c r="H161" s="195"/>
      <c r="I161" s="22"/>
      <c r="J161" s="22"/>
      <c r="K161" s="22"/>
      <c r="L161" s="22"/>
    </row>
    <row r="162" spans="1:12" ht="12" customHeight="1">
      <c r="A162" s="22"/>
      <c r="B162" s="6"/>
      <c r="C162" s="31" t="s">
        <v>154</v>
      </c>
      <c r="D162" s="31"/>
      <c r="E162" s="31"/>
      <c r="F162" s="7"/>
      <c r="G162" s="218" t="s">
        <v>58</v>
      </c>
      <c r="H162" s="195"/>
      <c r="I162" s="22"/>
      <c r="J162" s="22"/>
      <c r="K162" s="22"/>
      <c r="L162" s="22"/>
    </row>
    <row r="163" spans="1:12" ht="12" customHeight="1">
      <c r="A163" s="22"/>
      <c r="B163" s="6"/>
      <c r="C163" s="31" t="s">
        <v>155</v>
      </c>
      <c r="D163" s="31"/>
      <c r="E163" s="31"/>
      <c r="F163" s="7"/>
      <c r="G163" s="218" t="s">
        <v>63</v>
      </c>
      <c r="H163" s="193"/>
      <c r="I163" s="22"/>
      <c r="J163" s="22"/>
      <c r="K163" s="22"/>
      <c r="L163" s="22"/>
    </row>
    <row r="164" spans="1:12" ht="12" customHeight="1">
      <c r="A164" s="22"/>
      <c r="B164" s="381"/>
      <c r="C164" s="350" t="s">
        <v>156</v>
      </c>
      <c r="D164" s="7"/>
      <c r="E164" s="7"/>
      <c r="F164" s="7"/>
      <c r="G164" s="7"/>
      <c r="H164" s="10"/>
      <c r="I164" s="22"/>
      <c r="J164" s="22"/>
      <c r="K164" s="22"/>
      <c r="L164" s="22"/>
    </row>
    <row r="165" spans="1:12" ht="12" customHeight="1">
      <c r="A165" s="22"/>
      <c r="B165" s="6"/>
      <c r="C165" s="31" t="s">
        <v>157</v>
      </c>
      <c r="D165" s="31"/>
      <c r="E165" s="7"/>
      <c r="F165" s="7"/>
      <c r="G165" s="218" t="s">
        <v>58</v>
      </c>
      <c r="H165" s="195"/>
      <c r="I165" s="22"/>
      <c r="J165" s="22"/>
      <c r="K165" s="22"/>
      <c r="L165" s="22"/>
    </row>
    <row r="166" spans="1:12" ht="12" customHeight="1">
      <c r="A166" s="22"/>
      <c r="B166" s="6"/>
      <c r="C166" s="31" t="s">
        <v>158</v>
      </c>
      <c r="D166" s="31"/>
      <c r="E166" s="7"/>
      <c r="F166" s="7"/>
      <c r="G166" s="218" t="s">
        <v>63</v>
      </c>
      <c r="H166" s="193"/>
      <c r="I166" s="22"/>
      <c r="J166" s="22"/>
      <c r="K166" s="22"/>
      <c r="L166" s="22"/>
    </row>
    <row r="167" spans="1:12" ht="6" customHeight="1" thickBot="1">
      <c r="A167" s="22"/>
      <c r="B167" s="169"/>
      <c r="C167" s="170"/>
      <c r="D167" s="170"/>
      <c r="E167" s="171"/>
      <c r="F167" s="171"/>
      <c r="G167" s="171"/>
      <c r="H167" s="172"/>
      <c r="I167" s="22"/>
      <c r="J167" s="22"/>
      <c r="K167" s="22"/>
      <c r="L167" s="22"/>
    </row>
    <row r="168" spans="1:12" ht="8.25" customHeight="1" thickBo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ht="14.25">
      <c r="A169" s="22"/>
      <c r="B169" s="464" t="s">
        <v>159</v>
      </c>
      <c r="C169" s="465"/>
      <c r="D169" s="465"/>
      <c r="E169" s="465"/>
      <c r="F169" s="465"/>
      <c r="G169" s="465"/>
      <c r="H169" s="466"/>
      <c r="I169" s="22"/>
      <c r="J169" s="22"/>
      <c r="K169" s="22"/>
      <c r="L169" s="22"/>
    </row>
    <row r="170" spans="1:12" ht="12.75">
      <c r="A170" s="22"/>
      <c r="B170" s="163" t="s">
        <v>160</v>
      </c>
      <c r="C170" s="152" t="s">
        <v>161</v>
      </c>
      <c r="D170" s="152" t="s">
        <v>160</v>
      </c>
      <c r="E170" s="152" t="s">
        <v>162</v>
      </c>
      <c r="F170" s="150" t="s">
        <v>159</v>
      </c>
      <c r="G170" s="150"/>
      <c r="H170" s="164"/>
      <c r="I170" s="22"/>
      <c r="J170" s="22"/>
      <c r="K170" s="22"/>
      <c r="L170" s="22"/>
    </row>
    <row r="171" spans="1:12" ht="12.75">
      <c r="A171" s="22"/>
      <c r="B171" s="165" t="s">
        <v>163</v>
      </c>
      <c r="C171" s="48" t="s">
        <v>164</v>
      </c>
      <c r="D171" s="46" t="s">
        <v>165</v>
      </c>
      <c r="E171" s="48" t="s">
        <v>166</v>
      </c>
      <c r="F171" s="48" t="s">
        <v>167</v>
      </c>
      <c r="G171" s="46" t="s">
        <v>168</v>
      </c>
      <c r="H171" s="36" t="s">
        <v>169</v>
      </c>
      <c r="I171" s="22"/>
      <c r="J171" s="22"/>
      <c r="K171" s="22"/>
      <c r="L171" s="22"/>
    </row>
    <row r="172" spans="1:12" ht="12.75">
      <c r="A172" s="22"/>
      <c r="B172" s="241"/>
      <c r="C172" s="200"/>
      <c r="D172" s="201"/>
      <c r="E172" s="201"/>
      <c r="F172" s="219"/>
      <c r="G172" s="220"/>
      <c r="H172" s="221"/>
      <c r="I172" s="22"/>
      <c r="J172" s="22"/>
      <c r="K172" s="22"/>
      <c r="L172" s="22"/>
    </row>
    <row r="173" spans="1:12" ht="12.75">
      <c r="A173" s="22"/>
      <c r="B173" s="241"/>
      <c r="C173" s="200"/>
      <c r="D173" s="201"/>
      <c r="E173" s="201"/>
      <c r="F173" s="219"/>
      <c r="G173" s="220"/>
      <c r="H173" s="221"/>
      <c r="I173" s="22"/>
      <c r="J173" s="22"/>
      <c r="K173" s="22"/>
      <c r="L173" s="22"/>
    </row>
    <row r="174" spans="1:12" ht="12.75">
      <c r="A174" s="22"/>
      <c r="B174" s="241"/>
      <c r="C174" s="200"/>
      <c r="D174" s="201"/>
      <c r="E174" s="201"/>
      <c r="F174" s="219"/>
      <c r="G174" s="220"/>
      <c r="H174" s="221"/>
      <c r="I174" s="22"/>
      <c r="J174" s="22"/>
      <c r="K174" s="22"/>
      <c r="L174" s="22"/>
    </row>
    <row r="175" spans="1:12" ht="12.75">
      <c r="A175" s="22"/>
      <c r="B175" s="241"/>
      <c r="C175" s="200"/>
      <c r="D175" s="201"/>
      <c r="E175" s="201"/>
      <c r="F175" s="219"/>
      <c r="G175" s="220"/>
      <c r="H175" s="221"/>
      <c r="I175" s="22"/>
      <c r="J175" s="22"/>
      <c r="K175" s="22"/>
      <c r="L175" s="22"/>
    </row>
    <row r="176" spans="1:12" ht="12.75">
      <c r="A176" s="22"/>
      <c r="B176" s="241"/>
      <c r="C176" s="200"/>
      <c r="D176" s="201"/>
      <c r="E176" s="201"/>
      <c r="F176" s="219"/>
      <c r="G176" s="220"/>
      <c r="H176" s="221"/>
      <c r="I176" s="22"/>
      <c r="J176" s="22"/>
      <c r="K176" s="22"/>
      <c r="L176" s="22"/>
    </row>
    <row r="177" spans="1:12" ht="12.75">
      <c r="A177" s="22"/>
      <c r="B177" s="241"/>
      <c r="C177" s="200"/>
      <c r="D177" s="201"/>
      <c r="E177" s="201"/>
      <c r="F177" s="219"/>
      <c r="G177" s="220"/>
      <c r="H177" s="221"/>
      <c r="I177" s="22"/>
      <c r="J177" s="22"/>
      <c r="K177" s="22"/>
      <c r="L177" s="22"/>
    </row>
    <row r="178" spans="1:12" ht="12.75">
      <c r="A178" s="22"/>
      <c r="B178" s="241"/>
      <c r="C178" s="200"/>
      <c r="D178" s="201"/>
      <c r="E178" s="201"/>
      <c r="F178" s="219"/>
      <c r="G178" s="220"/>
      <c r="H178" s="221"/>
      <c r="I178" s="22"/>
      <c r="J178" s="22"/>
      <c r="K178" s="22"/>
      <c r="L178" s="22"/>
    </row>
    <row r="179" spans="1:12" ht="12.75">
      <c r="A179" s="22"/>
      <c r="B179" s="241"/>
      <c r="C179" s="200"/>
      <c r="D179" s="201"/>
      <c r="E179" s="201"/>
      <c r="F179" s="219"/>
      <c r="G179" s="220"/>
      <c r="H179" s="221"/>
      <c r="I179" s="22"/>
      <c r="J179" s="22"/>
      <c r="K179" s="22"/>
      <c r="L179" s="22"/>
    </row>
    <row r="180" spans="1:12" ht="12.75">
      <c r="A180" s="22"/>
      <c r="B180" s="241"/>
      <c r="C180" s="200"/>
      <c r="D180" s="201"/>
      <c r="E180" s="201"/>
      <c r="F180" s="219"/>
      <c r="G180" s="220"/>
      <c r="H180" s="221"/>
      <c r="I180" s="22"/>
      <c r="J180" s="22"/>
      <c r="K180" s="22"/>
      <c r="L180" s="22"/>
    </row>
    <row r="181" spans="1:12" ht="12.75">
      <c r="A181" s="22"/>
      <c r="B181" s="241"/>
      <c r="C181" s="200"/>
      <c r="D181" s="201"/>
      <c r="E181" s="201"/>
      <c r="F181" s="219"/>
      <c r="G181" s="220"/>
      <c r="H181" s="221"/>
      <c r="I181" s="22"/>
      <c r="J181" s="22"/>
      <c r="K181" s="22"/>
      <c r="L181" s="22"/>
    </row>
    <row r="182" spans="1:12" ht="12.75">
      <c r="A182" s="22"/>
      <c r="B182" s="241"/>
      <c r="C182" s="200"/>
      <c r="D182" s="201"/>
      <c r="E182" s="201"/>
      <c r="F182" s="219"/>
      <c r="G182" s="220"/>
      <c r="H182" s="221"/>
      <c r="I182" s="22"/>
      <c r="J182" s="22"/>
      <c r="K182" s="22"/>
      <c r="L182" s="22"/>
    </row>
    <row r="183" spans="1:12" ht="12.75">
      <c r="A183" s="22"/>
      <c r="B183" s="241"/>
      <c r="C183" s="200"/>
      <c r="D183" s="201"/>
      <c r="E183" s="201"/>
      <c r="F183" s="219"/>
      <c r="G183" s="220"/>
      <c r="H183" s="221"/>
      <c r="I183" s="22"/>
      <c r="J183" s="22"/>
      <c r="K183" s="22"/>
      <c r="L183" s="22"/>
    </row>
    <row r="184" spans="1:12" ht="12.75">
      <c r="A184" s="22"/>
      <c r="B184" s="6"/>
      <c r="C184" s="7"/>
      <c r="D184" s="7"/>
      <c r="E184" s="7"/>
      <c r="F184" s="7"/>
      <c r="G184" s="7"/>
      <c r="H184" s="10"/>
      <c r="I184" s="22"/>
      <c r="J184" s="22"/>
      <c r="K184" s="22"/>
      <c r="L184" s="22"/>
    </row>
    <row r="185" spans="1:12" ht="12.75">
      <c r="A185" s="22"/>
      <c r="B185" s="34" t="s">
        <v>170</v>
      </c>
      <c r="C185" s="7"/>
      <c r="D185" s="7"/>
      <c r="E185" s="7"/>
      <c r="F185" s="7"/>
      <c r="G185" s="7"/>
      <c r="H185" s="10"/>
      <c r="I185" s="22"/>
      <c r="J185" s="22"/>
      <c r="K185" s="22"/>
      <c r="L185" s="22"/>
    </row>
    <row r="186" spans="1:12" ht="12.75">
      <c r="A186" s="22"/>
      <c r="B186" s="6"/>
      <c r="C186" s="7" t="s">
        <v>171</v>
      </c>
      <c r="D186" s="7"/>
      <c r="E186" s="7"/>
      <c r="F186" s="7"/>
      <c r="G186" s="218" t="s">
        <v>63</v>
      </c>
      <c r="H186" s="198"/>
      <c r="I186" s="22"/>
      <c r="J186" s="22"/>
      <c r="K186" s="22"/>
      <c r="L186" s="22"/>
    </row>
    <row r="187" spans="1:12" ht="12.75">
      <c r="A187" s="22"/>
      <c r="B187" s="6"/>
      <c r="C187" s="7" t="s">
        <v>172</v>
      </c>
      <c r="D187" s="7"/>
      <c r="E187" s="7"/>
      <c r="F187" s="7"/>
      <c r="G187" s="7"/>
      <c r="H187" s="198"/>
      <c r="I187" s="22"/>
      <c r="J187" s="22"/>
      <c r="K187" s="22"/>
      <c r="L187" s="22"/>
    </row>
    <row r="188" spans="1:12" ht="12.75">
      <c r="A188" s="22"/>
      <c r="B188" s="6"/>
      <c r="C188" s="7" t="s">
        <v>173</v>
      </c>
      <c r="D188" s="7"/>
      <c r="E188" s="7"/>
      <c r="F188" s="7"/>
      <c r="G188" s="7"/>
      <c r="H188" s="198"/>
      <c r="I188" s="22"/>
      <c r="J188" s="22"/>
      <c r="K188" s="22"/>
      <c r="L188" s="22"/>
    </row>
    <row r="189" spans="1:12" ht="12.75">
      <c r="A189" s="22"/>
      <c r="B189" s="6"/>
      <c r="C189" s="7" t="s">
        <v>174</v>
      </c>
      <c r="D189" s="7"/>
      <c r="E189" s="7"/>
      <c r="F189" s="7"/>
      <c r="G189" s="7"/>
      <c r="H189" s="198"/>
      <c r="I189" s="22"/>
      <c r="J189" s="22"/>
      <c r="K189" s="22"/>
      <c r="L189" s="22"/>
    </row>
    <row r="190" spans="1:12" ht="12.75">
      <c r="A190" s="22"/>
      <c r="B190" s="6"/>
      <c r="C190" s="7"/>
      <c r="D190" s="7"/>
      <c r="E190" s="7"/>
      <c r="F190" s="7"/>
      <c r="G190" s="7"/>
      <c r="H190" s="10"/>
      <c r="I190" s="22"/>
      <c r="J190" s="22"/>
      <c r="K190" s="22"/>
      <c r="L190" s="22"/>
    </row>
    <row r="191" spans="1:12" ht="12.75">
      <c r="A191" s="22"/>
      <c r="B191" s="6"/>
      <c r="C191" s="7" t="s">
        <v>175</v>
      </c>
      <c r="D191" s="7"/>
      <c r="E191" s="7"/>
      <c r="F191" s="7"/>
      <c r="G191" s="218" t="s">
        <v>63</v>
      </c>
      <c r="H191" s="188"/>
      <c r="I191" s="22"/>
      <c r="J191" s="22"/>
      <c r="K191" s="22"/>
      <c r="L191" s="22"/>
    </row>
    <row r="192" spans="1:12" ht="12.75">
      <c r="A192" s="22"/>
      <c r="B192" s="6"/>
      <c r="C192" s="7" t="s">
        <v>176</v>
      </c>
      <c r="D192" s="7"/>
      <c r="E192" s="7"/>
      <c r="F192" s="7"/>
      <c r="G192" s="7"/>
      <c r="H192" s="188"/>
      <c r="I192" s="22"/>
      <c r="J192" s="22"/>
      <c r="K192" s="22"/>
      <c r="L192" s="22"/>
    </row>
    <row r="193" spans="1:12" ht="12.75">
      <c r="A193" s="22"/>
      <c r="B193" s="6"/>
      <c r="C193" s="7" t="s">
        <v>177</v>
      </c>
      <c r="D193" s="7"/>
      <c r="E193" s="7"/>
      <c r="F193" s="7"/>
      <c r="G193" s="7"/>
      <c r="H193" s="188"/>
      <c r="I193" s="22"/>
      <c r="J193" s="22"/>
      <c r="K193" s="22"/>
      <c r="L193" s="22"/>
    </row>
    <row r="194" spans="1:12" ht="12.75">
      <c r="A194" s="22"/>
      <c r="B194" s="20"/>
      <c r="C194" s="66" t="s">
        <v>178</v>
      </c>
      <c r="D194" s="7"/>
      <c r="E194" s="7"/>
      <c r="F194" s="7"/>
      <c r="G194" s="218" t="s">
        <v>58</v>
      </c>
      <c r="H194" s="182"/>
      <c r="I194" s="22"/>
      <c r="J194" s="22"/>
      <c r="K194" s="22"/>
      <c r="L194" s="22"/>
    </row>
    <row r="195" spans="1:12" ht="12.75">
      <c r="A195" s="22"/>
      <c r="B195" s="6"/>
      <c r="C195" s="7"/>
      <c r="D195" s="7"/>
      <c r="E195" s="7"/>
      <c r="F195" s="7"/>
      <c r="G195" s="7"/>
      <c r="H195" s="10"/>
      <c r="I195" s="22"/>
      <c r="J195" s="22"/>
      <c r="K195" s="22"/>
      <c r="L195" s="22"/>
    </row>
    <row r="196" spans="1:12" ht="12.75">
      <c r="A196" s="22"/>
      <c r="B196" s="34" t="s">
        <v>179</v>
      </c>
      <c r="C196" s="52"/>
      <c r="D196" s="52"/>
      <c r="E196" s="52"/>
      <c r="F196" s="52"/>
      <c r="G196" s="52"/>
      <c r="H196" s="202"/>
      <c r="I196" s="22"/>
      <c r="J196" s="22"/>
      <c r="K196" s="22"/>
      <c r="L196" s="22"/>
    </row>
    <row r="197" spans="1:12" ht="12.75">
      <c r="A197" s="22"/>
      <c r="B197" s="6"/>
      <c r="C197" s="7" t="s">
        <v>180</v>
      </c>
      <c r="D197" s="7"/>
      <c r="E197" s="7"/>
      <c r="F197" s="7"/>
      <c r="G197" s="218" t="s">
        <v>58</v>
      </c>
      <c r="H197" s="182"/>
      <c r="I197" s="22"/>
      <c r="J197" s="22"/>
      <c r="K197" s="22"/>
      <c r="L197" s="22"/>
    </row>
    <row r="198" spans="1:12" ht="12.75">
      <c r="A198" s="22"/>
      <c r="B198" s="6"/>
      <c r="C198" s="7" t="s">
        <v>181</v>
      </c>
      <c r="D198" s="7"/>
      <c r="E198" s="7"/>
      <c r="F198" s="7"/>
      <c r="G198" s="7"/>
      <c r="H198" s="203"/>
      <c r="I198" s="22"/>
      <c r="J198" s="22"/>
      <c r="K198" s="22"/>
      <c r="L198" s="22"/>
    </row>
    <row r="199" spans="1:12" ht="12.75">
      <c r="A199" s="22"/>
      <c r="B199" s="20"/>
      <c r="C199" s="66" t="s">
        <v>178</v>
      </c>
      <c r="D199" s="7"/>
      <c r="E199" s="7"/>
      <c r="F199" s="7"/>
      <c r="G199" s="7"/>
      <c r="H199" s="182"/>
      <c r="I199" s="22"/>
      <c r="J199" s="22"/>
      <c r="K199" s="22"/>
      <c r="L199" s="22"/>
    </row>
    <row r="200" spans="1:12" ht="12.75">
      <c r="A200" s="22"/>
      <c r="B200" s="6"/>
      <c r="C200" s="7"/>
      <c r="D200" s="7"/>
      <c r="E200" s="7"/>
      <c r="F200" s="7"/>
      <c r="G200" s="7"/>
      <c r="H200" s="10"/>
      <c r="I200" s="22"/>
      <c r="J200" s="22"/>
      <c r="K200" s="22"/>
      <c r="L200" s="22"/>
    </row>
    <row r="201" spans="1:12" ht="12.75">
      <c r="A201" s="22"/>
      <c r="B201" s="34" t="s">
        <v>182</v>
      </c>
      <c r="C201" s="7"/>
      <c r="D201" s="60"/>
      <c r="E201" s="7"/>
      <c r="F201" s="7"/>
      <c r="G201" s="7"/>
      <c r="H201" s="10"/>
      <c r="I201" s="22"/>
      <c r="J201" s="22"/>
      <c r="K201" s="22"/>
      <c r="L201" s="22"/>
    </row>
    <row r="202" spans="1:12" ht="12.75">
      <c r="A202" s="22"/>
      <c r="B202" s="6"/>
      <c r="C202" s="7" t="s">
        <v>183</v>
      </c>
      <c r="D202" s="7"/>
      <c r="E202" s="7"/>
      <c r="F202" s="7"/>
      <c r="G202" s="218" t="s">
        <v>58</v>
      </c>
      <c r="H202" s="182"/>
      <c r="I202" s="22"/>
      <c r="J202" s="22"/>
      <c r="K202" s="22"/>
      <c r="L202" s="22"/>
    </row>
    <row r="203" spans="1:12" ht="12.75">
      <c r="A203" s="22"/>
      <c r="B203" s="6"/>
      <c r="C203" s="7" t="s">
        <v>184</v>
      </c>
      <c r="D203" s="7"/>
      <c r="E203" s="7"/>
      <c r="F203" s="7"/>
      <c r="G203" s="218"/>
      <c r="H203" s="182"/>
      <c r="I203" s="22"/>
      <c r="J203" s="22"/>
      <c r="K203" s="22"/>
      <c r="L203" s="22"/>
    </row>
    <row r="204" spans="1:12" ht="12.75">
      <c r="A204" s="22"/>
      <c r="B204" s="6"/>
      <c r="C204" s="7" t="s">
        <v>185</v>
      </c>
      <c r="D204" s="7"/>
      <c r="E204" s="7"/>
      <c r="F204" s="7"/>
      <c r="G204" s="7"/>
      <c r="H204" s="182"/>
      <c r="I204" s="22"/>
      <c r="J204" s="22"/>
      <c r="K204" s="22"/>
      <c r="L204" s="22"/>
    </row>
    <row r="205" spans="1:12" ht="12.75">
      <c r="A205" s="22"/>
      <c r="B205" s="20"/>
      <c r="C205" s="66" t="s">
        <v>186</v>
      </c>
      <c r="D205" s="7"/>
      <c r="E205" s="7"/>
      <c r="F205" s="7"/>
      <c r="G205" s="7"/>
      <c r="H205" s="182"/>
      <c r="I205" s="22"/>
      <c r="J205" s="22"/>
      <c r="K205" s="22"/>
      <c r="L205" s="22"/>
    </row>
    <row r="206" spans="1:12" ht="13.5" thickBot="1">
      <c r="A206" s="22"/>
      <c r="B206" s="169"/>
      <c r="C206" s="170"/>
      <c r="D206" s="170"/>
      <c r="E206" s="171"/>
      <c r="F206" s="171"/>
      <c r="G206" s="171"/>
      <c r="H206" s="172"/>
      <c r="I206" s="22"/>
      <c r="J206" s="22"/>
      <c r="K206" s="22"/>
      <c r="L206" s="22"/>
    </row>
    <row r="207" spans="1:12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1:12" ht="14.25">
      <c r="A208" s="22"/>
      <c r="B208" s="464" t="s">
        <v>187</v>
      </c>
      <c r="C208" s="465"/>
      <c r="D208" s="465"/>
      <c r="E208" s="465"/>
      <c r="F208" s="465"/>
      <c r="G208" s="465"/>
      <c r="H208" s="466"/>
      <c r="I208" s="22"/>
      <c r="J208" s="22"/>
      <c r="K208" s="22"/>
      <c r="L208" s="22"/>
    </row>
    <row r="209" spans="1:12" ht="12.75">
      <c r="A209" s="22"/>
      <c r="B209" s="160" t="s">
        <v>78</v>
      </c>
      <c r="C209" s="81"/>
      <c r="D209" s="7"/>
      <c r="E209" s="7"/>
      <c r="F209" s="7"/>
      <c r="G209" s="7"/>
      <c r="H209" s="10"/>
      <c r="I209" s="22"/>
      <c r="J209" s="22"/>
      <c r="K209" s="22"/>
      <c r="L209" s="22"/>
    </row>
    <row r="210" spans="1:12" ht="12.75">
      <c r="A210" s="22"/>
      <c r="B210" s="161">
        <v>1</v>
      </c>
      <c r="C210" s="23" t="s">
        <v>188</v>
      </c>
      <c r="D210" s="82"/>
      <c r="E210" s="82"/>
      <c r="F210" s="82"/>
      <c r="G210" s="222" t="s">
        <v>63</v>
      </c>
      <c r="H210" s="204"/>
      <c r="I210" s="22"/>
      <c r="J210" s="22"/>
      <c r="K210" s="22"/>
      <c r="L210" s="22"/>
    </row>
    <row r="211" spans="1:12" ht="12.75">
      <c r="A211" s="22"/>
      <c r="B211" s="161">
        <f>B210+1</f>
        <v>2</v>
      </c>
      <c r="C211" s="23" t="s">
        <v>189</v>
      </c>
      <c r="D211" s="82"/>
      <c r="E211" s="82"/>
      <c r="F211" s="82"/>
      <c r="G211" s="82"/>
      <c r="H211" s="198"/>
      <c r="I211" s="22"/>
      <c r="J211" s="22"/>
      <c r="K211" s="22"/>
      <c r="L211" s="22"/>
    </row>
    <row r="212" spans="1:12" ht="12.75">
      <c r="A212" s="22"/>
      <c r="B212" s="161">
        <f aca="true" t="shared" si="3" ref="B212:B227">B211+1</f>
        <v>3</v>
      </c>
      <c r="C212" s="23" t="s">
        <v>190</v>
      </c>
      <c r="D212" s="82"/>
      <c r="E212" s="82"/>
      <c r="F212" s="82"/>
      <c r="G212" s="82"/>
      <c r="H212" s="198"/>
      <c r="I212" s="22"/>
      <c r="J212" s="22"/>
      <c r="K212" s="22"/>
      <c r="L212" s="22"/>
    </row>
    <row r="213" spans="1:12" ht="12.75">
      <c r="A213" s="22"/>
      <c r="B213" s="161">
        <f t="shared" si="3"/>
        <v>4</v>
      </c>
      <c r="C213" s="23" t="s">
        <v>191</v>
      </c>
      <c r="D213" s="82"/>
      <c r="E213" s="82"/>
      <c r="F213" s="82"/>
      <c r="G213" s="82"/>
      <c r="H213" s="198"/>
      <c r="I213" s="22"/>
      <c r="J213" s="22"/>
      <c r="K213" s="22"/>
      <c r="L213" s="22"/>
    </row>
    <row r="214" spans="1:12" ht="12.75">
      <c r="A214" s="22"/>
      <c r="B214" s="161">
        <f t="shared" si="3"/>
        <v>5</v>
      </c>
      <c r="C214" s="23" t="s">
        <v>192</v>
      </c>
      <c r="D214" s="82"/>
      <c r="E214" s="82"/>
      <c r="F214" s="82"/>
      <c r="G214" s="82"/>
      <c r="H214" s="198"/>
      <c r="I214" s="22"/>
      <c r="J214" s="22"/>
      <c r="K214" s="22"/>
      <c r="L214" s="22"/>
    </row>
    <row r="215" spans="1:12" ht="12.75">
      <c r="A215" s="22"/>
      <c r="B215" s="161">
        <f t="shared" si="3"/>
        <v>6</v>
      </c>
      <c r="C215" s="23" t="s">
        <v>193</v>
      </c>
      <c r="D215" s="82"/>
      <c r="E215" s="82"/>
      <c r="F215" s="82"/>
      <c r="G215" s="82"/>
      <c r="H215" s="198"/>
      <c r="I215" s="22"/>
      <c r="J215" s="22"/>
      <c r="K215" s="22"/>
      <c r="L215" s="22"/>
    </row>
    <row r="216" spans="1:12" ht="12.75">
      <c r="A216" s="22"/>
      <c r="B216" s="161">
        <f t="shared" si="3"/>
        <v>7</v>
      </c>
      <c r="C216" s="23" t="s">
        <v>194</v>
      </c>
      <c r="D216" s="82"/>
      <c r="E216" s="82"/>
      <c r="F216" s="82"/>
      <c r="G216" s="82"/>
      <c r="H216" s="198"/>
      <c r="I216" s="22"/>
      <c r="J216" s="22"/>
      <c r="K216" s="22"/>
      <c r="L216" s="22"/>
    </row>
    <row r="217" spans="1:12" ht="12.75">
      <c r="A217" s="22"/>
      <c r="B217" s="161">
        <f t="shared" si="3"/>
        <v>8</v>
      </c>
      <c r="C217" s="23" t="s">
        <v>195</v>
      </c>
      <c r="D217" s="82"/>
      <c r="E217" s="82"/>
      <c r="F217" s="82"/>
      <c r="G217" s="82"/>
      <c r="H217" s="198"/>
      <c r="I217" s="22"/>
      <c r="J217" s="22"/>
      <c r="K217" s="22"/>
      <c r="L217" s="22"/>
    </row>
    <row r="218" spans="1:12" ht="12.75">
      <c r="A218" s="22"/>
      <c r="B218" s="161">
        <f t="shared" si="3"/>
        <v>9</v>
      </c>
      <c r="C218" s="23" t="s">
        <v>196</v>
      </c>
      <c r="D218" s="82"/>
      <c r="E218" s="82"/>
      <c r="F218" s="82"/>
      <c r="G218" s="82"/>
      <c r="H218" s="198"/>
      <c r="I218" s="22"/>
      <c r="J218" s="22"/>
      <c r="K218" s="22"/>
      <c r="L218" s="22"/>
    </row>
    <row r="219" spans="1:12" ht="12.75">
      <c r="A219" s="22"/>
      <c r="B219" s="161">
        <f t="shared" si="3"/>
        <v>10</v>
      </c>
      <c r="C219" s="23" t="s">
        <v>197</v>
      </c>
      <c r="D219" s="82"/>
      <c r="E219" s="82"/>
      <c r="F219" s="82"/>
      <c r="G219" s="82"/>
      <c r="H219" s="198"/>
      <c r="I219" s="22"/>
      <c r="J219" s="22"/>
      <c r="K219" s="22"/>
      <c r="L219" s="22"/>
    </row>
    <row r="220" spans="1:12" ht="12.75">
      <c r="A220" s="22"/>
      <c r="B220" s="161">
        <f t="shared" si="3"/>
        <v>11</v>
      </c>
      <c r="C220" s="461" t="s">
        <v>198</v>
      </c>
      <c r="D220" s="7"/>
      <c r="E220" s="7"/>
      <c r="F220" s="7"/>
      <c r="G220" s="7"/>
      <c r="H220" s="539">
        <f>SUM(H210:H219)</f>
        <v>0</v>
      </c>
      <c r="I220" s="22"/>
      <c r="J220" s="22"/>
      <c r="K220" s="22"/>
      <c r="L220" s="22"/>
    </row>
    <row r="221" spans="1:12" ht="12.75">
      <c r="A221" s="22"/>
      <c r="B221" s="161">
        <f t="shared" si="3"/>
        <v>12</v>
      </c>
      <c r="C221" s="23" t="s">
        <v>199</v>
      </c>
      <c r="D221" s="7"/>
      <c r="E221" s="7"/>
      <c r="F221" s="7"/>
      <c r="G221" s="7"/>
      <c r="H221" s="198"/>
      <c r="I221" s="22"/>
      <c r="J221" s="22"/>
      <c r="K221" s="22"/>
      <c r="L221" s="22"/>
    </row>
    <row r="222" spans="1:12" ht="12.75">
      <c r="A222" s="22"/>
      <c r="B222" s="161">
        <f t="shared" si="3"/>
        <v>13</v>
      </c>
      <c r="C222" s="23" t="s">
        <v>200</v>
      </c>
      <c r="D222" s="7"/>
      <c r="E222" s="7"/>
      <c r="F222" s="7"/>
      <c r="G222" s="7"/>
      <c r="H222" s="198"/>
      <c r="I222" s="22"/>
      <c r="J222" s="22"/>
      <c r="K222" s="22"/>
      <c r="L222" s="22"/>
    </row>
    <row r="223" spans="1:12" ht="12.75">
      <c r="A223" s="22"/>
      <c r="B223" s="161">
        <f t="shared" si="3"/>
        <v>14</v>
      </c>
      <c r="C223" s="23" t="s">
        <v>201</v>
      </c>
      <c r="D223" s="7"/>
      <c r="E223" s="7"/>
      <c r="F223" s="7"/>
      <c r="G223" s="7"/>
      <c r="H223" s="198"/>
      <c r="I223" s="22"/>
      <c r="J223" s="22"/>
      <c r="K223" s="22"/>
      <c r="L223" s="22"/>
    </row>
    <row r="224" spans="1:12" ht="12.75">
      <c r="A224" s="22"/>
      <c r="B224" s="161">
        <f t="shared" si="3"/>
        <v>15</v>
      </c>
      <c r="C224" s="23" t="s">
        <v>202</v>
      </c>
      <c r="D224" s="7"/>
      <c r="E224" s="7"/>
      <c r="F224" s="7"/>
      <c r="G224" s="7"/>
      <c r="H224" s="198"/>
      <c r="I224" s="22"/>
      <c r="J224" s="22"/>
      <c r="K224" s="22"/>
      <c r="L224" s="22"/>
    </row>
    <row r="225" spans="1:12" ht="12.75">
      <c r="A225" s="22"/>
      <c r="B225" s="161">
        <f t="shared" si="3"/>
        <v>16</v>
      </c>
      <c r="C225" s="23" t="s">
        <v>203</v>
      </c>
      <c r="D225" s="7"/>
      <c r="E225" s="7"/>
      <c r="F225" s="7"/>
      <c r="G225" s="7"/>
      <c r="H225" s="198"/>
      <c r="I225" s="22"/>
      <c r="J225" s="22"/>
      <c r="K225" s="22"/>
      <c r="L225" s="22"/>
    </row>
    <row r="226" spans="1:12" ht="12.75">
      <c r="A226" s="22"/>
      <c r="B226" s="161">
        <f t="shared" si="3"/>
        <v>17</v>
      </c>
      <c r="C226" s="23" t="s">
        <v>204</v>
      </c>
      <c r="D226" s="7"/>
      <c r="E226" s="7"/>
      <c r="F226" s="7"/>
      <c r="G226" s="7"/>
      <c r="H226" s="198"/>
      <c r="I226" s="22"/>
      <c r="J226" s="22"/>
      <c r="K226" s="22"/>
      <c r="L226" s="22"/>
    </row>
    <row r="227" spans="1:12" ht="12.75">
      <c r="A227" s="22"/>
      <c r="B227" s="161">
        <f t="shared" si="3"/>
        <v>18</v>
      </c>
      <c r="C227" s="93" t="s">
        <v>205</v>
      </c>
      <c r="D227" s="7"/>
      <c r="E227" s="7"/>
      <c r="F227" s="7"/>
      <c r="G227" s="7"/>
      <c r="H227" s="538">
        <f>SUM(H221:H226)</f>
        <v>0</v>
      </c>
      <c r="I227" s="22"/>
      <c r="J227" s="22"/>
      <c r="K227" s="22"/>
      <c r="L227" s="22"/>
    </row>
    <row r="228" spans="1:12" ht="12.75">
      <c r="A228" s="22"/>
      <c r="B228" s="161">
        <f aca="true" t="shared" si="4" ref="B228:B243">B227+1</f>
        <v>19</v>
      </c>
      <c r="C228" s="23" t="s">
        <v>206</v>
      </c>
      <c r="D228" s="7"/>
      <c r="E228" s="7"/>
      <c r="F228" s="7"/>
      <c r="G228" s="7"/>
      <c r="H228" s="198"/>
      <c r="I228" s="22"/>
      <c r="J228" s="22"/>
      <c r="K228" s="22"/>
      <c r="L228" s="22"/>
    </row>
    <row r="229" spans="1:12" ht="12.75">
      <c r="A229" s="22"/>
      <c r="B229" s="161">
        <f t="shared" si="4"/>
        <v>20</v>
      </c>
      <c r="C229" s="23" t="s">
        <v>207</v>
      </c>
      <c r="D229" s="7"/>
      <c r="E229" s="7"/>
      <c r="F229" s="7"/>
      <c r="G229" s="7"/>
      <c r="H229" s="198"/>
      <c r="I229" s="22"/>
      <c r="J229" s="22"/>
      <c r="K229" s="22"/>
      <c r="L229" s="22"/>
    </row>
    <row r="230" spans="1:12" ht="12.75">
      <c r="A230" s="22"/>
      <c r="B230" s="161">
        <f t="shared" si="4"/>
        <v>21</v>
      </c>
      <c r="C230" s="23" t="s">
        <v>208</v>
      </c>
      <c r="D230" s="7"/>
      <c r="E230" s="7"/>
      <c r="F230" s="7"/>
      <c r="G230" s="7"/>
      <c r="H230" s="198"/>
      <c r="I230" s="22"/>
      <c r="J230" s="22"/>
      <c r="K230" s="22"/>
      <c r="L230" s="22"/>
    </row>
    <row r="231" spans="1:12" ht="12.75">
      <c r="A231" s="22"/>
      <c r="B231" s="161">
        <f t="shared" si="4"/>
        <v>22</v>
      </c>
      <c r="C231" s="23" t="s">
        <v>209</v>
      </c>
      <c r="D231" s="7"/>
      <c r="E231" s="7"/>
      <c r="F231" s="7"/>
      <c r="G231" s="7"/>
      <c r="H231" s="198"/>
      <c r="I231" s="22"/>
      <c r="J231" s="22"/>
      <c r="K231" s="22"/>
      <c r="L231" s="22"/>
    </row>
    <row r="232" spans="1:12" ht="12.75">
      <c r="A232" s="22"/>
      <c r="B232" s="161">
        <f t="shared" si="4"/>
        <v>23</v>
      </c>
      <c r="C232" s="23" t="s">
        <v>210</v>
      </c>
      <c r="D232" s="7"/>
      <c r="E232" s="7"/>
      <c r="F232" s="7"/>
      <c r="G232" s="7"/>
      <c r="H232" s="198"/>
      <c r="I232" s="22"/>
      <c r="J232" s="22"/>
      <c r="K232" s="22"/>
      <c r="L232" s="22"/>
    </row>
    <row r="233" spans="1:12" ht="12.75">
      <c r="A233" s="22"/>
      <c r="B233" s="161">
        <f t="shared" si="4"/>
        <v>24</v>
      </c>
      <c r="C233" s="23" t="s">
        <v>211</v>
      </c>
      <c r="D233" s="7"/>
      <c r="E233" s="7"/>
      <c r="F233" s="7"/>
      <c r="G233" s="7"/>
      <c r="H233" s="198"/>
      <c r="I233" s="22"/>
      <c r="J233" s="22"/>
      <c r="K233" s="22"/>
      <c r="L233" s="22"/>
    </row>
    <row r="234" spans="1:12" ht="12.75">
      <c r="A234" s="22"/>
      <c r="B234" s="161">
        <f t="shared" si="4"/>
        <v>25</v>
      </c>
      <c r="C234" s="23" t="s">
        <v>212</v>
      </c>
      <c r="D234" s="7"/>
      <c r="E234" s="7"/>
      <c r="F234" s="7"/>
      <c r="G234" s="7"/>
      <c r="H234" s="198"/>
      <c r="I234" s="22"/>
      <c r="J234" s="22"/>
      <c r="K234" s="22"/>
      <c r="L234" s="22"/>
    </row>
    <row r="235" spans="1:12" ht="12.75">
      <c r="A235" s="22"/>
      <c r="B235" s="161">
        <f t="shared" si="4"/>
        <v>26</v>
      </c>
      <c r="C235" s="23" t="s">
        <v>213</v>
      </c>
      <c r="D235" s="7"/>
      <c r="E235" s="7"/>
      <c r="F235" s="7"/>
      <c r="G235" s="7"/>
      <c r="H235" s="198"/>
      <c r="I235" s="22"/>
      <c r="J235" s="22"/>
      <c r="K235" s="22"/>
      <c r="L235" s="22"/>
    </row>
    <row r="236" spans="1:12" ht="12.75">
      <c r="A236" s="22"/>
      <c r="B236" s="161">
        <f t="shared" si="4"/>
        <v>27</v>
      </c>
      <c r="C236" s="23" t="s">
        <v>214</v>
      </c>
      <c r="D236" s="7"/>
      <c r="E236" s="7"/>
      <c r="F236" s="7"/>
      <c r="G236" s="7"/>
      <c r="H236" s="198"/>
      <c r="I236" s="22"/>
      <c r="J236" s="22"/>
      <c r="K236" s="22"/>
      <c r="L236" s="22"/>
    </row>
    <row r="237" spans="1:12" ht="12.75">
      <c r="A237" s="22"/>
      <c r="B237" s="161">
        <f t="shared" si="4"/>
        <v>28</v>
      </c>
      <c r="C237" s="23" t="s">
        <v>215</v>
      </c>
      <c r="D237" s="7"/>
      <c r="E237" s="7"/>
      <c r="F237" s="7"/>
      <c r="G237" s="7"/>
      <c r="H237" s="198"/>
      <c r="I237" s="22"/>
      <c r="J237" s="22"/>
      <c r="K237" s="22"/>
      <c r="L237" s="22"/>
    </row>
    <row r="238" spans="1:12" ht="12.75">
      <c r="A238" s="22"/>
      <c r="B238" s="161">
        <f t="shared" si="4"/>
        <v>29</v>
      </c>
      <c r="C238" s="23" t="s">
        <v>216</v>
      </c>
      <c r="D238" s="7"/>
      <c r="E238" s="7"/>
      <c r="F238" s="7"/>
      <c r="G238" s="7"/>
      <c r="H238" s="198"/>
      <c r="I238" s="22"/>
      <c r="J238" s="22"/>
      <c r="K238" s="22"/>
      <c r="L238" s="22"/>
    </row>
    <row r="239" spans="1:12" ht="12.75">
      <c r="A239" s="22"/>
      <c r="B239" s="161">
        <f t="shared" si="4"/>
        <v>30</v>
      </c>
      <c r="C239" s="23" t="s">
        <v>217</v>
      </c>
      <c r="D239" s="7"/>
      <c r="E239" s="7"/>
      <c r="F239" s="7"/>
      <c r="G239" s="7"/>
      <c r="H239" s="198"/>
      <c r="I239" s="22"/>
      <c r="J239" s="22"/>
      <c r="K239" s="22"/>
      <c r="L239" s="22"/>
    </row>
    <row r="240" spans="1:12" ht="12.75">
      <c r="A240" s="22"/>
      <c r="B240" s="161">
        <f t="shared" si="4"/>
        <v>31</v>
      </c>
      <c r="C240" s="23" t="s">
        <v>218</v>
      </c>
      <c r="D240" s="7"/>
      <c r="E240" s="7"/>
      <c r="F240" s="7"/>
      <c r="G240" s="7"/>
      <c r="H240" s="198"/>
      <c r="I240" s="22"/>
      <c r="J240" s="22"/>
      <c r="K240" s="22"/>
      <c r="L240" s="22"/>
    </row>
    <row r="241" spans="1:12" ht="12.75">
      <c r="A241" s="22"/>
      <c r="B241" s="161">
        <f t="shared" si="4"/>
        <v>32</v>
      </c>
      <c r="C241" s="23" t="s">
        <v>219</v>
      </c>
      <c r="D241" s="7"/>
      <c r="E241" s="7"/>
      <c r="F241" s="7"/>
      <c r="G241" s="7"/>
      <c r="H241" s="198"/>
      <c r="I241" s="22"/>
      <c r="J241" s="22"/>
      <c r="K241" s="22"/>
      <c r="L241" s="22"/>
    </row>
    <row r="242" spans="1:12" ht="12.75">
      <c r="A242" s="22"/>
      <c r="B242" s="161">
        <f t="shared" si="4"/>
        <v>33</v>
      </c>
      <c r="C242" s="66" t="s">
        <v>220</v>
      </c>
      <c r="D242" s="7"/>
      <c r="E242" s="7"/>
      <c r="F242" s="7"/>
      <c r="G242" s="7"/>
      <c r="H242" s="538">
        <f>SUM(H228:H241)</f>
        <v>0</v>
      </c>
      <c r="I242" s="22"/>
      <c r="J242" s="22"/>
      <c r="K242" s="22"/>
      <c r="L242" s="22"/>
    </row>
    <row r="243" spans="1:12" ht="12.75">
      <c r="A243" s="22"/>
      <c r="B243" s="161">
        <f t="shared" si="4"/>
        <v>34</v>
      </c>
      <c r="C243" s="23" t="s">
        <v>221</v>
      </c>
      <c r="D243" s="7"/>
      <c r="E243" s="7"/>
      <c r="F243" s="7"/>
      <c r="G243" s="7"/>
      <c r="H243" s="198"/>
      <c r="I243" s="22"/>
      <c r="J243" s="22"/>
      <c r="K243" s="22"/>
      <c r="L243" s="22"/>
    </row>
    <row r="244" spans="1:12" ht="12.75">
      <c r="A244" s="22"/>
      <c r="B244" s="161">
        <f aca="true" t="shared" si="5" ref="B244:B249">B243+1</f>
        <v>35</v>
      </c>
      <c r="C244" s="23" t="s">
        <v>222</v>
      </c>
      <c r="D244" s="7"/>
      <c r="E244" s="7"/>
      <c r="F244" s="7"/>
      <c r="G244" s="7"/>
      <c r="H244" s="198"/>
      <c r="I244" s="22"/>
      <c r="J244" s="22"/>
      <c r="K244" s="22"/>
      <c r="L244" s="22"/>
    </row>
    <row r="245" spans="1:12" ht="12.75">
      <c r="A245" s="22"/>
      <c r="B245" s="161">
        <f t="shared" si="5"/>
        <v>36</v>
      </c>
      <c r="C245" s="23" t="s">
        <v>223</v>
      </c>
      <c r="D245" s="7"/>
      <c r="E245" s="7"/>
      <c r="F245" s="7"/>
      <c r="G245" s="7"/>
      <c r="H245" s="198"/>
      <c r="I245" s="22"/>
      <c r="J245" s="22"/>
      <c r="K245" s="22"/>
      <c r="L245" s="22"/>
    </row>
    <row r="246" spans="1:12" ht="12.75">
      <c r="A246" s="22"/>
      <c r="B246" s="161">
        <f t="shared" si="5"/>
        <v>37</v>
      </c>
      <c r="C246" s="23" t="s">
        <v>224</v>
      </c>
      <c r="D246" s="7"/>
      <c r="E246" s="7"/>
      <c r="F246" s="7"/>
      <c r="G246" s="7"/>
      <c r="H246" s="198"/>
      <c r="I246" s="22"/>
      <c r="J246" s="22"/>
      <c r="K246" s="22"/>
      <c r="L246" s="22"/>
    </row>
    <row r="247" spans="1:12" ht="12.75">
      <c r="A247" s="22"/>
      <c r="B247" s="161">
        <f t="shared" si="5"/>
        <v>38</v>
      </c>
      <c r="C247" s="23" t="s">
        <v>225</v>
      </c>
      <c r="D247" s="7"/>
      <c r="E247" s="7"/>
      <c r="F247" s="7"/>
      <c r="G247" s="7"/>
      <c r="H247" s="198"/>
      <c r="I247" s="22"/>
      <c r="J247" s="22"/>
      <c r="K247" s="22"/>
      <c r="L247" s="22"/>
    </row>
    <row r="248" spans="1:12" ht="12.75">
      <c r="A248" s="22"/>
      <c r="B248" s="161">
        <f t="shared" si="5"/>
        <v>39</v>
      </c>
      <c r="C248" s="23" t="s">
        <v>226</v>
      </c>
      <c r="D248" s="7"/>
      <c r="E248" s="7"/>
      <c r="F248" s="7"/>
      <c r="G248" s="7"/>
      <c r="H248" s="198"/>
      <c r="I248" s="22"/>
      <c r="J248" s="22"/>
      <c r="K248" s="22"/>
      <c r="L248" s="22"/>
    </row>
    <row r="249" spans="1:12" ht="12.75">
      <c r="A249" s="22"/>
      <c r="B249" s="161">
        <f t="shared" si="5"/>
        <v>40</v>
      </c>
      <c r="C249" s="66" t="s">
        <v>227</v>
      </c>
      <c r="D249" s="7"/>
      <c r="E249" s="7"/>
      <c r="F249" s="7"/>
      <c r="G249" s="7"/>
      <c r="H249" s="538">
        <f>SUM(H243:H248)</f>
        <v>0</v>
      </c>
      <c r="I249" s="22"/>
      <c r="J249" s="22"/>
      <c r="K249" s="22"/>
      <c r="L249" s="22"/>
    </row>
    <row r="250" spans="1:12" ht="12.75">
      <c r="A250" s="22"/>
      <c r="B250" s="161"/>
      <c r="C250" s="83"/>
      <c r="D250" s="7"/>
      <c r="E250" s="7"/>
      <c r="F250" s="7"/>
      <c r="G250" s="7"/>
      <c r="H250" s="549"/>
      <c r="I250" s="22"/>
      <c r="J250" s="22"/>
      <c r="K250" s="22"/>
      <c r="L250" s="22"/>
    </row>
    <row r="251" spans="1:12" ht="13.5" thickBot="1">
      <c r="A251" s="22"/>
      <c r="B251" s="161">
        <f>B249+1</f>
        <v>41</v>
      </c>
      <c r="C251" s="35" t="s">
        <v>228</v>
      </c>
      <c r="D251" s="7"/>
      <c r="E251" s="7"/>
      <c r="F251" s="7"/>
      <c r="G251" s="7"/>
      <c r="H251" s="540">
        <f>H249+H242+H227+H220</f>
        <v>0</v>
      </c>
      <c r="I251" s="22"/>
      <c r="J251" s="22"/>
      <c r="K251" s="22"/>
      <c r="L251" s="22"/>
    </row>
    <row r="252" spans="1:12" ht="14.25" thickBot="1" thickTop="1">
      <c r="A252" s="22"/>
      <c r="B252" s="535"/>
      <c r="C252" s="536"/>
      <c r="D252" s="5"/>
      <c r="E252" s="5"/>
      <c r="F252" s="5"/>
      <c r="G252" s="5"/>
      <c r="H252" s="12"/>
      <c r="I252" s="22"/>
      <c r="J252" s="22"/>
      <c r="K252" s="22"/>
      <c r="L252" s="22"/>
    </row>
    <row r="253" spans="1:12" ht="13.5" thickBo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</row>
    <row r="254" spans="1:12" ht="14.25">
      <c r="A254" s="22"/>
      <c r="B254" s="470" t="s">
        <v>229</v>
      </c>
      <c r="C254" s="465"/>
      <c r="D254" s="465"/>
      <c r="E254" s="465"/>
      <c r="F254" s="465"/>
      <c r="G254" s="465"/>
      <c r="H254" s="466"/>
      <c r="I254" s="22"/>
      <c r="J254" s="22"/>
      <c r="K254" s="22"/>
      <c r="L254" s="22"/>
    </row>
    <row r="255" spans="1:12" ht="12.75">
      <c r="A255" s="22"/>
      <c r="B255" s="162" t="s">
        <v>230</v>
      </c>
      <c r="C255" s="67"/>
      <c r="D255" s="7"/>
      <c r="E255" s="7"/>
      <c r="F255" s="7"/>
      <c r="G255" s="7"/>
      <c r="H255" s="10"/>
      <c r="I255" s="22"/>
      <c r="J255" s="22"/>
      <c r="K255" s="22"/>
      <c r="L255" s="22"/>
    </row>
    <row r="256" spans="1:12" ht="12.75">
      <c r="A256" s="22"/>
      <c r="B256" s="20"/>
      <c r="C256" s="66" t="s">
        <v>231</v>
      </c>
      <c r="D256" s="7"/>
      <c r="E256" s="7"/>
      <c r="F256" s="7"/>
      <c r="G256" s="7"/>
      <c r="H256" s="10"/>
      <c r="I256" s="22"/>
      <c r="J256" s="22"/>
      <c r="K256" s="22"/>
      <c r="L256" s="22"/>
    </row>
    <row r="257" spans="1:12" ht="12.75">
      <c r="A257" s="22"/>
      <c r="B257" s="6"/>
      <c r="C257" s="7" t="s">
        <v>232</v>
      </c>
      <c r="D257" s="7"/>
      <c r="E257" s="7"/>
      <c r="F257" s="7"/>
      <c r="G257" s="218" t="s">
        <v>58</v>
      </c>
      <c r="H257" s="182"/>
      <c r="I257" s="22"/>
      <c r="J257" s="22"/>
      <c r="K257" s="22"/>
      <c r="L257" s="22"/>
    </row>
    <row r="258" spans="1:12" ht="12.75">
      <c r="A258" s="22"/>
      <c r="B258" s="6"/>
      <c r="C258" s="7" t="s">
        <v>233</v>
      </c>
      <c r="D258" s="7"/>
      <c r="E258" s="7"/>
      <c r="F258" s="7"/>
      <c r="G258" s="7"/>
      <c r="H258" s="182"/>
      <c r="I258" s="22"/>
      <c r="J258" s="22"/>
      <c r="K258" s="22"/>
      <c r="L258" s="22"/>
    </row>
    <row r="259" spans="1:12" ht="12.75">
      <c r="A259" s="22"/>
      <c r="B259" s="6"/>
      <c r="C259" s="7" t="s">
        <v>234</v>
      </c>
      <c r="D259" s="7"/>
      <c r="E259" s="7"/>
      <c r="F259" s="7"/>
      <c r="G259" s="7"/>
      <c r="H259" s="182"/>
      <c r="I259" s="22"/>
      <c r="J259" s="22"/>
      <c r="K259" s="22"/>
      <c r="L259" s="22"/>
    </row>
    <row r="260" spans="1:12" ht="12.75">
      <c r="A260" s="22"/>
      <c r="B260" s="6"/>
      <c r="C260" s="7"/>
      <c r="D260" s="7"/>
      <c r="E260" s="7"/>
      <c r="F260" s="7"/>
      <c r="G260" s="7"/>
      <c r="H260" s="10"/>
      <c r="I260" s="22"/>
      <c r="J260" s="22"/>
      <c r="K260" s="22"/>
      <c r="L260" s="22"/>
    </row>
    <row r="261" spans="1:12" ht="12.75">
      <c r="A261" s="22"/>
      <c r="B261" s="20"/>
      <c r="C261" s="66" t="s">
        <v>235</v>
      </c>
      <c r="D261" s="7"/>
      <c r="E261" s="7"/>
      <c r="F261" s="7"/>
      <c r="G261" s="7"/>
      <c r="H261" s="10"/>
      <c r="I261" s="22"/>
      <c r="J261" s="22"/>
      <c r="K261" s="22"/>
      <c r="L261" s="22"/>
    </row>
    <row r="262" spans="1:12" ht="12.75">
      <c r="A262" s="22"/>
      <c r="B262" s="6"/>
      <c r="C262" s="7" t="s">
        <v>180</v>
      </c>
      <c r="D262" s="7"/>
      <c r="E262" s="7"/>
      <c r="F262" s="7"/>
      <c r="G262" s="218" t="s">
        <v>58</v>
      </c>
      <c r="H262" s="182"/>
      <c r="I262" s="22"/>
      <c r="J262" s="22"/>
      <c r="K262" s="22"/>
      <c r="L262" s="22"/>
    </row>
    <row r="263" spans="1:12" ht="12.75">
      <c r="A263" s="22"/>
      <c r="B263" s="6"/>
      <c r="C263" s="7" t="s">
        <v>181</v>
      </c>
      <c r="D263" s="7"/>
      <c r="E263" s="7"/>
      <c r="F263" s="7"/>
      <c r="G263" s="7"/>
      <c r="H263" s="182"/>
      <c r="I263" s="22"/>
      <c r="J263" s="22"/>
      <c r="K263" s="22"/>
      <c r="L263" s="22"/>
    </row>
    <row r="264" spans="1:12" ht="12.75">
      <c r="A264" s="22"/>
      <c r="B264" s="20"/>
      <c r="C264" s="66" t="s">
        <v>178</v>
      </c>
      <c r="D264" s="7"/>
      <c r="E264" s="7"/>
      <c r="F264" s="7"/>
      <c r="G264" s="7"/>
      <c r="H264" s="182"/>
      <c r="I264" s="22"/>
      <c r="J264" s="22"/>
      <c r="K264" s="22"/>
      <c r="L264" s="22"/>
    </row>
    <row r="265" spans="1:12" ht="12.75">
      <c r="A265" s="22"/>
      <c r="B265" s="6"/>
      <c r="C265" s="7"/>
      <c r="D265" s="7"/>
      <c r="E265" s="7"/>
      <c r="F265" s="7"/>
      <c r="G265" s="7"/>
      <c r="H265" s="10"/>
      <c r="I265" s="22"/>
      <c r="J265" s="22"/>
      <c r="K265" s="22"/>
      <c r="L265" s="22"/>
    </row>
    <row r="266" spans="1:12" ht="12.75">
      <c r="A266" s="22"/>
      <c r="B266" s="34" t="s">
        <v>236</v>
      </c>
      <c r="C266" s="7"/>
      <c r="D266" s="7"/>
      <c r="E266" s="7"/>
      <c r="F266" s="7"/>
      <c r="G266" s="7"/>
      <c r="H266" s="10"/>
      <c r="I266" s="22"/>
      <c r="J266" s="22"/>
      <c r="K266" s="22"/>
      <c r="L266" s="22"/>
    </row>
    <row r="267" spans="1:12" ht="12.75">
      <c r="A267" s="22"/>
      <c r="B267" s="6"/>
      <c r="C267" s="7" t="s">
        <v>237</v>
      </c>
      <c r="D267" s="7"/>
      <c r="E267" s="7"/>
      <c r="F267" s="7"/>
      <c r="G267" s="218" t="s">
        <v>63</v>
      </c>
      <c r="H267" s="205"/>
      <c r="I267" s="22"/>
      <c r="J267" s="22"/>
      <c r="K267" s="22"/>
      <c r="L267" s="22"/>
    </row>
    <row r="268" spans="1:12" ht="12.75">
      <c r="A268" s="22"/>
      <c r="B268" s="6"/>
      <c r="C268" s="7" t="s">
        <v>180</v>
      </c>
      <c r="D268" s="7"/>
      <c r="E268" s="7"/>
      <c r="F268" s="7"/>
      <c r="G268" s="218" t="s">
        <v>58</v>
      </c>
      <c r="H268" s="182"/>
      <c r="I268" s="22"/>
      <c r="J268" s="22"/>
      <c r="K268" s="22"/>
      <c r="L268" s="22"/>
    </row>
    <row r="269" spans="1:12" ht="12.75">
      <c r="A269" s="22"/>
      <c r="B269" s="6"/>
      <c r="C269" s="7" t="s">
        <v>181</v>
      </c>
      <c r="D269" s="7"/>
      <c r="E269" s="7"/>
      <c r="F269" s="7"/>
      <c r="G269" s="7"/>
      <c r="H269" s="206"/>
      <c r="I269" s="22"/>
      <c r="J269" s="22"/>
      <c r="K269" s="22"/>
      <c r="L269" s="22"/>
    </row>
    <row r="270" spans="1:12" ht="12.75">
      <c r="A270" s="22"/>
      <c r="B270" s="20"/>
      <c r="C270" s="66" t="s">
        <v>178</v>
      </c>
      <c r="D270" s="7"/>
      <c r="E270" s="7"/>
      <c r="F270" s="7"/>
      <c r="G270" s="7"/>
      <c r="H270" s="207"/>
      <c r="I270" s="22"/>
      <c r="J270" s="22"/>
      <c r="K270" s="22"/>
      <c r="L270" s="22"/>
    </row>
    <row r="271" spans="1:12" ht="13.5" thickBot="1">
      <c r="A271" s="22"/>
      <c r="B271" s="169"/>
      <c r="C271" s="170"/>
      <c r="D271" s="170"/>
      <c r="E271" s="171"/>
      <c r="F271" s="171"/>
      <c r="G271" s="171"/>
      <c r="H271" s="172"/>
      <c r="I271" s="22"/>
      <c r="J271" s="22"/>
      <c r="K271" s="22"/>
      <c r="L271" s="22"/>
    </row>
    <row r="272" spans="1:12" ht="13.5" thickBot="1">
      <c r="A272" s="22"/>
      <c r="B272" s="28"/>
      <c r="C272" s="28"/>
      <c r="D272" s="28"/>
      <c r="E272" s="28"/>
      <c r="F272" s="28"/>
      <c r="G272" s="28"/>
      <c r="H272" s="28"/>
      <c r="I272" s="22"/>
      <c r="J272" s="22"/>
      <c r="K272" s="22"/>
      <c r="L272" s="22"/>
    </row>
    <row r="273" spans="1:12" ht="14.25">
      <c r="A273" s="22"/>
      <c r="B273" s="471" t="s">
        <v>238</v>
      </c>
      <c r="C273" s="468"/>
      <c r="D273" s="468"/>
      <c r="E273" s="468"/>
      <c r="F273" s="468"/>
      <c r="G273" s="468"/>
      <c r="H273" s="469"/>
      <c r="I273" s="22"/>
      <c r="J273" s="22"/>
      <c r="K273" s="22"/>
      <c r="L273" s="22"/>
    </row>
    <row r="274" spans="1:12" ht="12.75">
      <c r="A274" s="22"/>
      <c r="B274" s="154"/>
      <c r="C274" s="50"/>
      <c r="D274" s="50"/>
      <c r="E274" s="50"/>
      <c r="F274" s="50"/>
      <c r="G274" s="50"/>
      <c r="H274" s="51"/>
      <c r="I274" s="22"/>
      <c r="J274" s="22"/>
      <c r="K274" s="22"/>
      <c r="L274" s="22"/>
    </row>
    <row r="275" spans="1:12" ht="12.75">
      <c r="A275" s="22"/>
      <c r="B275" s="155" t="s">
        <v>239</v>
      </c>
      <c r="C275" s="23"/>
      <c r="D275" s="7"/>
      <c r="E275" s="7"/>
      <c r="F275" s="7"/>
      <c r="G275" s="218" t="s">
        <v>63</v>
      </c>
      <c r="H275" s="208"/>
      <c r="I275" s="22"/>
      <c r="J275" s="22"/>
      <c r="K275" s="22"/>
      <c r="L275" s="22"/>
    </row>
    <row r="276" spans="1:12" ht="12.75">
      <c r="A276" s="22"/>
      <c r="B276" s="156"/>
      <c r="C276" s="420" t="s">
        <v>240</v>
      </c>
      <c r="D276" s="7"/>
      <c r="E276" s="7"/>
      <c r="F276" s="7"/>
      <c r="G276" s="218" t="s">
        <v>58</v>
      </c>
      <c r="H276" s="207"/>
      <c r="I276" s="22"/>
      <c r="J276" s="22"/>
      <c r="K276" s="22"/>
      <c r="L276" s="22"/>
    </row>
    <row r="277" spans="1:12" ht="12.75">
      <c r="A277" s="22"/>
      <c r="B277" s="156"/>
      <c r="C277" s="420" t="s">
        <v>241</v>
      </c>
      <c r="D277" s="7"/>
      <c r="E277" s="7"/>
      <c r="F277" s="7"/>
      <c r="G277" s="218" t="s">
        <v>242</v>
      </c>
      <c r="H277" s="209"/>
      <c r="I277" s="22"/>
      <c r="J277" s="22"/>
      <c r="K277" s="22"/>
      <c r="L277" s="22"/>
    </row>
    <row r="278" spans="1:12" ht="12.75">
      <c r="A278" s="22"/>
      <c r="B278" s="49"/>
      <c r="C278" s="25" t="s">
        <v>243</v>
      </c>
      <c r="D278" s="7"/>
      <c r="E278" s="7"/>
      <c r="F278" s="7"/>
      <c r="G278" s="218" t="s">
        <v>46</v>
      </c>
      <c r="H278" s="210"/>
      <c r="I278" s="22"/>
      <c r="J278" s="22"/>
      <c r="K278" s="22"/>
      <c r="L278" s="22"/>
    </row>
    <row r="279" spans="1:12" ht="12.75">
      <c r="A279" s="22"/>
      <c r="B279" s="49"/>
      <c r="C279" s="25" t="s">
        <v>244</v>
      </c>
      <c r="D279" s="7"/>
      <c r="E279" s="7"/>
      <c r="F279" s="7"/>
      <c r="G279" s="218" t="s">
        <v>49</v>
      </c>
      <c r="H279" s="211"/>
      <c r="I279" s="22"/>
      <c r="J279" s="22"/>
      <c r="K279" s="22"/>
      <c r="L279" s="22"/>
    </row>
    <row r="280" spans="1:12" ht="12.75">
      <c r="A280" s="22"/>
      <c r="B280" s="49"/>
      <c r="C280" s="25" t="s">
        <v>245</v>
      </c>
      <c r="D280" s="7"/>
      <c r="E280" s="7"/>
      <c r="F280" s="7"/>
      <c r="G280" s="7"/>
      <c r="H280" s="157" t="s">
        <v>246</v>
      </c>
      <c r="I280" s="22"/>
      <c r="J280" s="22"/>
      <c r="K280" s="22"/>
      <c r="L280" s="22"/>
    </row>
    <row r="281" spans="1:12" ht="12.75">
      <c r="A281" s="22"/>
      <c r="B281" s="49"/>
      <c r="C281" s="25" t="s">
        <v>247</v>
      </c>
      <c r="D281" s="7"/>
      <c r="E281" s="7"/>
      <c r="F281" s="7"/>
      <c r="G281" s="7"/>
      <c r="H281" s="157" t="s">
        <v>248</v>
      </c>
      <c r="I281" s="22"/>
      <c r="J281" s="22"/>
      <c r="K281" s="22"/>
      <c r="L281" s="22"/>
    </row>
    <row r="282" spans="1:12" ht="12.75">
      <c r="A282" s="22"/>
      <c r="B282" s="49"/>
      <c r="C282" s="25" t="s">
        <v>249</v>
      </c>
      <c r="D282" s="7"/>
      <c r="E282" s="7"/>
      <c r="F282" s="7"/>
      <c r="G282" s="218" t="s">
        <v>250</v>
      </c>
      <c r="H282" s="212"/>
      <c r="I282" s="22"/>
      <c r="J282" s="22"/>
      <c r="K282" s="22"/>
      <c r="L282" s="22"/>
    </row>
    <row r="283" spans="1:12" ht="12.75">
      <c r="A283" s="22"/>
      <c r="B283" s="49"/>
      <c r="C283" s="25" t="s">
        <v>251</v>
      </c>
      <c r="D283" s="7"/>
      <c r="E283" s="7"/>
      <c r="F283" s="7"/>
      <c r="G283" s="213"/>
      <c r="H283" s="210"/>
      <c r="I283" s="22"/>
      <c r="J283" s="22"/>
      <c r="K283" s="22"/>
      <c r="L283" s="22"/>
    </row>
    <row r="284" spans="1:12" ht="12.75">
      <c r="A284" s="22"/>
      <c r="B284" s="49"/>
      <c r="C284" s="25" t="s">
        <v>252</v>
      </c>
      <c r="D284" s="7"/>
      <c r="E284" s="7"/>
      <c r="F284" s="7"/>
      <c r="G284" s="213"/>
      <c r="H284" s="210"/>
      <c r="I284" s="22"/>
      <c r="J284" s="22"/>
      <c r="K284" s="22"/>
      <c r="L284" s="22"/>
    </row>
    <row r="285" spans="1:12" ht="12.75">
      <c r="A285" s="22"/>
      <c r="B285" s="158"/>
      <c r="C285" s="25"/>
      <c r="D285" s="7"/>
      <c r="E285" s="7"/>
      <c r="F285" s="7"/>
      <c r="G285" s="7"/>
      <c r="H285" s="47"/>
      <c r="I285" s="22"/>
      <c r="J285" s="22"/>
      <c r="K285" s="22"/>
      <c r="L285" s="22"/>
    </row>
    <row r="286" spans="1:12" ht="12.75">
      <c r="A286" s="22"/>
      <c r="B286" s="49"/>
      <c r="C286" s="25"/>
      <c r="D286" s="7"/>
      <c r="E286" s="7"/>
      <c r="F286" s="7"/>
      <c r="G286" s="7"/>
      <c r="H286" s="47"/>
      <c r="I286" s="22"/>
      <c r="J286" s="22"/>
      <c r="K286" s="22"/>
      <c r="L286" s="22"/>
    </row>
    <row r="287" spans="1:12" ht="12.75">
      <c r="A287" s="22"/>
      <c r="B287" s="159" t="s">
        <v>253</v>
      </c>
      <c r="C287" s="25"/>
      <c r="D287" s="7"/>
      <c r="E287" s="7"/>
      <c r="F287" s="7"/>
      <c r="G287" s="218" t="s">
        <v>63</v>
      </c>
      <c r="H287" s="208"/>
      <c r="I287" s="22"/>
      <c r="J287" s="22"/>
      <c r="K287" s="22"/>
      <c r="L287" s="22"/>
    </row>
    <row r="288" spans="1:12" ht="12.75">
      <c r="A288" s="22"/>
      <c r="B288" s="49"/>
      <c r="C288" s="25" t="s">
        <v>254</v>
      </c>
      <c r="D288" s="7"/>
      <c r="E288" s="7"/>
      <c r="F288" s="7"/>
      <c r="G288" s="218" t="s">
        <v>58</v>
      </c>
      <c r="H288" s="207"/>
      <c r="I288" s="22"/>
      <c r="J288" s="22"/>
      <c r="K288" s="22"/>
      <c r="L288" s="22"/>
    </row>
    <row r="289" spans="1:12" ht="12.75">
      <c r="A289" s="22"/>
      <c r="B289" s="49"/>
      <c r="C289" s="25" t="s">
        <v>255</v>
      </c>
      <c r="D289" s="7"/>
      <c r="E289" s="7"/>
      <c r="F289" s="7"/>
      <c r="G289" s="218" t="s">
        <v>58</v>
      </c>
      <c r="H289" s="557"/>
      <c r="I289" s="22"/>
      <c r="J289" s="22"/>
      <c r="K289" s="22"/>
      <c r="L289" s="22"/>
    </row>
    <row r="290" spans="1:12" ht="12.75">
      <c r="A290" s="22"/>
      <c r="B290" s="156"/>
      <c r="C290" s="420" t="s">
        <v>241</v>
      </c>
      <c r="D290" s="7"/>
      <c r="E290" s="7"/>
      <c r="F290" s="7"/>
      <c r="G290" s="218" t="s">
        <v>242</v>
      </c>
      <c r="H290" s="210"/>
      <c r="I290" s="22"/>
      <c r="J290" s="22"/>
      <c r="K290" s="22"/>
      <c r="L290" s="22"/>
    </row>
    <row r="291" spans="1:12" ht="12.75">
      <c r="A291" s="22"/>
      <c r="B291" s="49"/>
      <c r="C291" s="25" t="s">
        <v>243</v>
      </c>
      <c r="D291" s="7"/>
      <c r="E291" s="7"/>
      <c r="F291" s="7"/>
      <c r="G291" s="218" t="s">
        <v>46</v>
      </c>
      <c r="H291" s="556"/>
      <c r="I291" s="22"/>
      <c r="J291" s="22"/>
      <c r="K291" s="22"/>
      <c r="L291" s="22"/>
    </row>
    <row r="292" spans="1:12" ht="12.75">
      <c r="A292" s="22"/>
      <c r="B292" s="49"/>
      <c r="C292" s="25" t="s">
        <v>244</v>
      </c>
      <c r="D292" s="7"/>
      <c r="E292" s="7"/>
      <c r="F292" s="7"/>
      <c r="G292" s="218" t="s">
        <v>49</v>
      </c>
      <c r="H292" s="212"/>
      <c r="I292" s="22"/>
      <c r="J292" s="22"/>
      <c r="K292" s="22"/>
      <c r="L292" s="22"/>
    </row>
    <row r="293" spans="1:12" ht="12.75">
      <c r="A293" s="22"/>
      <c r="B293" s="49"/>
      <c r="C293" s="25" t="s">
        <v>245</v>
      </c>
      <c r="D293" s="7"/>
      <c r="E293" s="7"/>
      <c r="F293" s="7"/>
      <c r="G293" s="218" t="s">
        <v>256</v>
      </c>
      <c r="H293" s="453"/>
      <c r="I293" s="22"/>
      <c r="J293" s="22"/>
      <c r="K293" s="22"/>
      <c r="L293" s="22"/>
    </row>
    <row r="294" spans="1:12" ht="12.75">
      <c r="A294" s="22"/>
      <c r="B294" s="49"/>
      <c r="C294" s="25" t="s">
        <v>247</v>
      </c>
      <c r="D294" s="7"/>
      <c r="E294" s="7"/>
      <c r="F294" s="7"/>
      <c r="G294" s="218" t="s">
        <v>257</v>
      </c>
      <c r="H294" s="453"/>
      <c r="I294" s="22"/>
      <c r="J294" s="22"/>
      <c r="K294" s="22"/>
      <c r="L294" s="22"/>
    </row>
    <row r="295" spans="1:12" ht="12.75">
      <c r="A295" s="22"/>
      <c r="B295" s="49"/>
      <c r="C295" s="25" t="s">
        <v>249</v>
      </c>
      <c r="D295" s="7"/>
      <c r="E295" s="7"/>
      <c r="F295" s="7"/>
      <c r="G295" s="218" t="s">
        <v>250</v>
      </c>
      <c r="H295" s="453"/>
      <c r="I295" s="22"/>
      <c r="J295" s="22"/>
      <c r="K295" s="22"/>
      <c r="L295" s="22"/>
    </row>
    <row r="296" spans="1:12" ht="12.75">
      <c r="A296" s="22"/>
      <c r="B296" s="49"/>
      <c r="C296" s="25" t="s">
        <v>251</v>
      </c>
      <c r="D296" s="7"/>
      <c r="E296" s="7"/>
      <c r="F296" s="7"/>
      <c r="G296" s="213"/>
      <c r="H296" s="210"/>
      <c r="I296" s="22"/>
      <c r="J296" s="22"/>
      <c r="K296" s="22"/>
      <c r="L296" s="22"/>
    </row>
    <row r="297" spans="1:12" ht="12.75">
      <c r="A297" s="22"/>
      <c r="B297" s="49"/>
      <c r="C297" s="25" t="s">
        <v>252</v>
      </c>
      <c r="D297" s="7"/>
      <c r="E297" s="7"/>
      <c r="F297" s="7"/>
      <c r="G297" s="213"/>
      <c r="H297" s="210"/>
      <c r="I297" s="22"/>
      <c r="J297" s="22"/>
      <c r="K297" s="22"/>
      <c r="L297" s="22"/>
    </row>
    <row r="298" spans="1:12" ht="12.75">
      <c r="A298" s="22"/>
      <c r="B298" s="6"/>
      <c r="C298" s="7"/>
      <c r="D298" s="7"/>
      <c r="E298" s="7"/>
      <c r="F298" s="7"/>
      <c r="G298" s="7"/>
      <c r="H298" s="10"/>
      <c r="I298" s="22"/>
      <c r="J298" s="22"/>
      <c r="K298" s="22"/>
      <c r="L298" s="22"/>
    </row>
    <row r="299" spans="1:12" ht="12.75">
      <c r="A299" s="22"/>
      <c r="B299" s="6"/>
      <c r="C299" s="7"/>
      <c r="D299" s="7"/>
      <c r="E299" s="7"/>
      <c r="F299" s="7"/>
      <c r="G299" s="7"/>
      <c r="H299" s="10"/>
      <c r="I299" s="22"/>
      <c r="J299" s="22"/>
      <c r="K299" s="22"/>
      <c r="L299" s="22"/>
    </row>
    <row r="300" spans="1:12" ht="12.75">
      <c r="A300" s="22"/>
      <c r="B300" s="159" t="s">
        <v>258</v>
      </c>
      <c r="C300" s="26"/>
      <c r="D300" s="7"/>
      <c r="E300" s="7"/>
      <c r="F300" s="7"/>
      <c r="G300" s="218" t="s">
        <v>63</v>
      </c>
      <c r="H300" s="208"/>
      <c r="I300" s="22"/>
      <c r="J300" s="22"/>
      <c r="K300" s="22"/>
      <c r="L300" s="22"/>
    </row>
    <row r="301" spans="1:12" ht="12.75">
      <c r="A301" s="22"/>
      <c r="B301" s="49"/>
      <c r="C301" s="25" t="s">
        <v>254</v>
      </c>
      <c r="D301" s="7"/>
      <c r="E301" s="7"/>
      <c r="F301" s="7"/>
      <c r="G301" s="218" t="s">
        <v>58</v>
      </c>
      <c r="H301" s="207"/>
      <c r="I301" s="22"/>
      <c r="J301" s="22"/>
      <c r="K301" s="22"/>
      <c r="L301" s="22"/>
    </row>
    <row r="302" spans="1:12" ht="12.75">
      <c r="A302" s="22"/>
      <c r="B302" s="49"/>
      <c r="C302" s="25" t="s">
        <v>255</v>
      </c>
      <c r="D302" s="7"/>
      <c r="E302" s="7"/>
      <c r="F302" s="7"/>
      <c r="G302" s="218" t="s">
        <v>58</v>
      </c>
      <c r="H302" s="557"/>
      <c r="I302" s="22"/>
      <c r="J302" s="22"/>
      <c r="K302" s="22"/>
      <c r="L302" s="22"/>
    </row>
    <row r="303" spans="1:12" ht="12.75">
      <c r="A303" s="22"/>
      <c r="B303" s="156"/>
      <c r="C303" s="420" t="s">
        <v>241</v>
      </c>
      <c r="D303" s="7"/>
      <c r="E303" s="7"/>
      <c r="F303" s="7"/>
      <c r="G303" s="218" t="s">
        <v>242</v>
      </c>
      <c r="H303" s="210"/>
      <c r="I303" s="22"/>
      <c r="J303" s="22"/>
      <c r="K303" s="22"/>
      <c r="L303" s="22"/>
    </row>
    <row r="304" spans="1:12" ht="12.75">
      <c r="A304" s="22"/>
      <c r="B304" s="49"/>
      <c r="C304" s="25" t="s">
        <v>243</v>
      </c>
      <c r="D304" s="7"/>
      <c r="E304" s="7"/>
      <c r="F304" s="7"/>
      <c r="G304" s="218" t="s">
        <v>46</v>
      </c>
      <c r="H304" s="453"/>
      <c r="I304" s="22"/>
      <c r="J304" s="22"/>
      <c r="K304" s="22"/>
      <c r="L304" s="22"/>
    </row>
    <row r="305" spans="1:12" ht="12.75">
      <c r="A305" s="22"/>
      <c r="B305" s="49"/>
      <c r="C305" s="25" t="s">
        <v>244</v>
      </c>
      <c r="D305" s="7"/>
      <c r="E305" s="7"/>
      <c r="F305" s="7"/>
      <c r="G305" s="218" t="s">
        <v>49</v>
      </c>
      <c r="H305" s="212"/>
      <c r="I305" s="22"/>
      <c r="J305" s="22"/>
      <c r="K305" s="22"/>
      <c r="L305" s="22"/>
    </row>
    <row r="306" spans="1:12" ht="12.75">
      <c r="A306" s="22"/>
      <c r="B306" s="49"/>
      <c r="C306" s="25" t="s">
        <v>245</v>
      </c>
      <c r="D306" s="7"/>
      <c r="E306" s="7"/>
      <c r="F306" s="7"/>
      <c r="G306" s="218" t="s">
        <v>256</v>
      </c>
      <c r="H306" s="453"/>
      <c r="I306" s="22"/>
      <c r="J306" s="22"/>
      <c r="K306" s="22"/>
      <c r="L306" s="22"/>
    </row>
    <row r="307" spans="1:12" ht="12.75">
      <c r="A307" s="22"/>
      <c r="B307" s="49"/>
      <c r="C307" s="25" t="s">
        <v>247</v>
      </c>
      <c r="D307" s="7"/>
      <c r="E307" s="7"/>
      <c r="F307" s="7"/>
      <c r="G307" s="218" t="s">
        <v>257</v>
      </c>
      <c r="H307" s="453"/>
      <c r="I307" s="22"/>
      <c r="J307" s="22"/>
      <c r="K307" s="22"/>
      <c r="L307" s="22"/>
    </row>
    <row r="308" spans="1:12" ht="12.75">
      <c r="A308" s="22"/>
      <c r="B308" s="49"/>
      <c r="C308" s="25" t="s">
        <v>249</v>
      </c>
      <c r="D308" s="7"/>
      <c r="E308" s="7"/>
      <c r="F308" s="7"/>
      <c r="G308" s="218" t="s">
        <v>250</v>
      </c>
      <c r="H308" s="453"/>
      <c r="I308" s="22"/>
      <c r="J308" s="22"/>
      <c r="K308" s="22"/>
      <c r="L308" s="22"/>
    </row>
    <row r="309" spans="1:12" ht="12.75">
      <c r="A309" s="22"/>
      <c r="B309" s="49"/>
      <c r="C309" s="25" t="s">
        <v>251</v>
      </c>
      <c r="D309" s="7"/>
      <c r="E309" s="7"/>
      <c r="F309" s="7"/>
      <c r="G309" s="213"/>
      <c r="H309" s="210"/>
      <c r="I309" s="22"/>
      <c r="J309" s="22"/>
      <c r="K309" s="22"/>
      <c r="L309" s="22"/>
    </row>
    <row r="310" spans="1:12" ht="12.75">
      <c r="A310" s="22"/>
      <c r="B310" s="49"/>
      <c r="C310" s="25" t="s">
        <v>252</v>
      </c>
      <c r="D310" s="7"/>
      <c r="E310" s="7"/>
      <c r="F310" s="7"/>
      <c r="G310" s="213"/>
      <c r="H310" s="210"/>
      <c r="I310" s="22"/>
      <c r="J310" s="22"/>
      <c r="K310" s="22"/>
      <c r="L310" s="22"/>
    </row>
    <row r="311" spans="1:12" ht="13.5" thickBot="1">
      <c r="A311" s="22"/>
      <c r="B311" s="239"/>
      <c r="C311" s="240"/>
      <c r="D311" s="5"/>
      <c r="E311" s="5"/>
      <c r="F311" s="5"/>
      <c r="G311" s="5"/>
      <c r="H311" s="550"/>
      <c r="I311" s="22"/>
      <c r="J311" s="22"/>
      <c r="K311" s="22"/>
      <c r="L311" s="22"/>
    </row>
    <row r="312" spans="1:12" ht="13.5" thickBo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</row>
    <row r="313" spans="1:12" ht="14.25">
      <c r="A313" s="22"/>
      <c r="B313" s="470" t="s">
        <v>259</v>
      </c>
      <c r="C313" s="468"/>
      <c r="D313" s="468"/>
      <c r="E313" s="468"/>
      <c r="F313" s="468"/>
      <c r="G313" s="468"/>
      <c r="H313" s="469"/>
      <c r="I313" s="22"/>
      <c r="J313" s="22"/>
      <c r="K313" s="22"/>
      <c r="L313" s="22"/>
    </row>
    <row r="314" spans="1:12" ht="12.75">
      <c r="A314" s="22"/>
      <c r="B314" s="154"/>
      <c r="C314" s="50"/>
      <c r="D314" s="50"/>
      <c r="E314" s="50"/>
      <c r="F314" s="50"/>
      <c r="G314" s="50"/>
      <c r="H314" s="51"/>
      <c r="I314" s="22"/>
      <c r="J314" s="22"/>
      <c r="K314" s="22"/>
      <c r="L314" s="22"/>
    </row>
    <row r="315" spans="1:12" ht="12.75">
      <c r="A315" s="22"/>
      <c r="B315" s="155" t="s">
        <v>260</v>
      </c>
      <c r="C315" s="24"/>
      <c r="D315" s="7"/>
      <c r="E315" s="7"/>
      <c r="F315" s="7"/>
      <c r="G315" s="218" t="s">
        <v>63</v>
      </c>
      <c r="H315" s="208"/>
      <c r="I315" s="22"/>
      <c r="J315" s="22"/>
      <c r="K315" s="22"/>
      <c r="L315" s="22"/>
    </row>
    <row r="316" spans="1:12" ht="12.75">
      <c r="A316" s="22"/>
      <c r="B316" s="49"/>
      <c r="C316" s="25" t="s">
        <v>254</v>
      </c>
      <c r="D316" s="7"/>
      <c r="E316" s="7"/>
      <c r="F316" s="7"/>
      <c r="G316" s="218" t="s">
        <v>58</v>
      </c>
      <c r="H316" s="207"/>
      <c r="I316" s="22"/>
      <c r="J316" s="22"/>
      <c r="K316" s="22"/>
      <c r="L316" s="22"/>
    </row>
    <row r="317" spans="1:12" ht="12.75">
      <c r="A317" s="22"/>
      <c r="B317" s="49"/>
      <c r="C317" s="25" t="s">
        <v>255</v>
      </c>
      <c r="D317" s="7"/>
      <c r="E317" s="7"/>
      <c r="F317" s="7"/>
      <c r="G317" s="218" t="s">
        <v>58</v>
      </c>
      <c r="H317" s="557"/>
      <c r="I317" s="22"/>
      <c r="J317" s="22"/>
      <c r="K317" s="22"/>
      <c r="L317" s="22"/>
    </row>
    <row r="318" spans="1:12" ht="12.75">
      <c r="A318" s="22"/>
      <c r="B318" s="156"/>
      <c r="C318" s="420" t="s">
        <v>241</v>
      </c>
      <c r="D318" s="7"/>
      <c r="E318" s="7"/>
      <c r="F318" s="7"/>
      <c r="G318" s="218" t="s">
        <v>242</v>
      </c>
      <c r="H318" s="210"/>
      <c r="I318" s="22"/>
      <c r="J318" s="22"/>
      <c r="K318" s="22"/>
      <c r="L318" s="22"/>
    </row>
    <row r="319" spans="1:12" ht="12.75">
      <c r="A319" s="22"/>
      <c r="B319" s="49"/>
      <c r="C319" s="25" t="s">
        <v>243</v>
      </c>
      <c r="D319" s="7"/>
      <c r="E319" s="7"/>
      <c r="F319" s="7"/>
      <c r="G319" s="218" t="s">
        <v>46</v>
      </c>
      <c r="H319" s="453"/>
      <c r="I319" s="22"/>
      <c r="J319" s="22"/>
      <c r="K319" s="22"/>
      <c r="L319" s="22"/>
    </row>
    <row r="320" spans="1:12" ht="12.75">
      <c r="A320" s="22"/>
      <c r="B320" s="49"/>
      <c r="C320" s="25" t="s">
        <v>244</v>
      </c>
      <c r="D320" s="7"/>
      <c r="E320" s="7"/>
      <c r="F320" s="7"/>
      <c r="G320" s="218" t="s">
        <v>49</v>
      </c>
      <c r="H320" s="212"/>
      <c r="I320" s="22"/>
      <c r="J320" s="22"/>
      <c r="K320" s="22"/>
      <c r="L320" s="22"/>
    </row>
    <row r="321" spans="1:12" ht="12.75">
      <c r="A321" s="22"/>
      <c r="B321" s="49"/>
      <c r="C321" s="25" t="s">
        <v>245</v>
      </c>
      <c r="D321" s="7"/>
      <c r="E321" s="7"/>
      <c r="F321" s="7"/>
      <c r="G321" s="218" t="s">
        <v>256</v>
      </c>
      <c r="H321" s="453"/>
      <c r="I321" s="22"/>
      <c r="J321" s="22"/>
      <c r="K321" s="22"/>
      <c r="L321" s="22"/>
    </row>
    <row r="322" spans="1:12" ht="12.75">
      <c r="A322" s="22"/>
      <c r="B322" s="49"/>
      <c r="C322" s="25" t="s">
        <v>247</v>
      </c>
      <c r="D322" s="7"/>
      <c r="E322" s="7"/>
      <c r="F322" s="7"/>
      <c r="G322" s="218" t="s">
        <v>257</v>
      </c>
      <c r="H322" s="453"/>
      <c r="I322" s="22"/>
      <c r="J322" s="22"/>
      <c r="K322" s="22"/>
      <c r="L322" s="22"/>
    </row>
    <row r="323" spans="1:12" ht="12.75">
      <c r="A323" s="22"/>
      <c r="B323" s="49"/>
      <c r="C323" s="25" t="s">
        <v>249</v>
      </c>
      <c r="D323" s="7"/>
      <c r="E323" s="7"/>
      <c r="F323" s="7"/>
      <c r="G323" s="218" t="s">
        <v>250</v>
      </c>
      <c r="H323" s="453"/>
      <c r="I323" s="22"/>
      <c r="J323" s="22"/>
      <c r="K323" s="22"/>
      <c r="L323" s="22"/>
    </row>
    <row r="324" spans="1:12" ht="12.75">
      <c r="A324" s="22"/>
      <c r="B324" s="49"/>
      <c r="C324" s="25" t="s">
        <v>251</v>
      </c>
      <c r="D324" s="7"/>
      <c r="E324" s="7"/>
      <c r="F324" s="7"/>
      <c r="G324" s="213"/>
      <c r="H324" s="210"/>
      <c r="I324" s="22"/>
      <c r="J324" s="22"/>
      <c r="K324" s="22"/>
      <c r="L324" s="22"/>
    </row>
    <row r="325" spans="1:12" ht="12.75">
      <c r="A325" s="22"/>
      <c r="B325" s="49"/>
      <c r="C325" s="25" t="s">
        <v>252</v>
      </c>
      <c r="D325" s="7"/>
      <c r="E325" s="7"/>
      <c r="F325" s="7"/>
      <c r="G325" s="213"/>
      <c r="H325" s="210"/>
      <c r="I325" s="22"/>
      <c r="J325" s="22"/>
      <c r="K325" s="22"/>
      <c r="L325" s="22"/>
    </row>
    <row r="326" spans="1:12" ht="12.75">
      <c r="A326" s="22"/>
      <c r="B326" s="49"/>
      <c r="C326" s="25"/>
      <c r="D326" s="7"/>
      <c r="E326" s="7"/>
      <c r="F326" s="7"/>
      <c r="G326" s="7"/>
      <c r="H326" s="47"/>
      <c r="I326" s="22"/>
      <c r="J326" s="22"/>
      <c r="K326" s="22"/>
      <c r="L326" s="22"/>
    </row>
    <row r="327" spans="1:12" ht="12.75">
      <c r="A327" s="22"/>
      <c r="B327" s="49"/>
      <c r="C327" s="25"/>
      <c r="D327" s="7"/>
      <c r="E327" s="7"/>
      <c r="F327" s="7"/>
      <c r="G327" s="7"/>
      <c r="H327" s="47"/>
      <c r="I327" s="22"/>
      <c r="J327" s="22"/>
      <c r="K327" s="22"/>
      <c r="L327" s="22"/>
    </row>
    <row r="328" spans="1:12" ht="12.75">
      <c r="A328" s="22"/>
      <c r="B328" s="155" t="s">
        <v>261</v>
      </c>
      <c r="C328" s="24"/>
      <c r="D328" s="7"/>
      <c r="E328" s="7"/>
      <c r="F328" s="7"/>
      <c r="G328" s="218" t="s">
        <v>63</v>
      </c>
      <c r="H328" s="208"/>
      <c r="I328" s="22"/>
      <c r="J328" s="22"/>
      <c r="K328" s="22"/>
      <c r="L328" s="22"/>
    </row>
    <row r="329" spans="1:12" ht="12.75">
      <c r="A329" s="22"/>
      <c r="B329" s="49"/>
      <c r="C329" s="25" t="s">
        <v>254</v>
      </c>
      <c r="D329" s="7"/>
      <c r="E329" s="7"/>
      <c r="F329" s="7"/>
      <c r="G329" s="218" t="s">
        <v>58</v>
      </c>
      <c r="H329" s="207"/>
      <c r="I329" s="22"/>
      <c r="J329" s="22"/>
      <c r="K329" s="22"/>
      <c r="L329" s="22"/>
    </row>
    <row r="330" spans="1:12" ht="12.75">
      <c r="A330" s="22"/>
      <c r="B330" s="49"/>
      <c r="C330" s="25" t="s">
        <v>255</v>
      </c>
      <c r="D330" s="7"/>
      <c r="E330" s="7"/>
      <c r="F330" s="7"/>
      <c r="G330" s="218" t="s">
        <v>58</v>
      </c>
      <c r="H330" s="557"/>
      <c r="I330" s="22"/>
      <c r="J330" s="22"/>
      <c r="K330" s="22"/>
      <c r="L330" s="22"/>
    </row>
    <row r="331" spans="1:12" ht="12.75">
      <c r="A331" s="22"/>
      <c r="B331" s="156"/>
      <c r="C331" s="420" t="s">
        <v>241</v>
      </c>
      <c r="D331" s="7"/>
      <c r="E331" s="7"/>
      <c r="F331" s="7"/>
      <c r="G331" s="218" t="s">
        <v>242</v>
      </c>
      <c r="H331" s="210"/>
      <c r="I331" s="22"/>
      <c r="J331" s="22"/>
      <c r="K331" s="22"/>
      <c r="L331" s="22"/>
    </row>
    <row r="332" spans="1:12" ht="12.75">
      <c r="A332" s="22"/>
      <c r="B332" s="49"/>
      <c r="C332" s="25" t="s">
        <v>243</v>
      </c>
      <c r="D332" s="7"/>
      <c r="E332" s="7"/>
      <c r="F332" s="7"/>
      <c r="G332" s="218" t="s">
        <v>46</v>
      </c>
      <c r="H332" s="453"/>
      <c r="I332" s="22"/>
      <c r="J332" s="22"/>
      <c r="K332" s="22"/>
      <c r="L332" s="22"/>
    </row>
    <row r="333" spans="1:12" ht="12.75">
      <c r="A333" s="22"/>
      <c r="B333" s="49"/>
      <c r="C333" s="25" t="s">
        <v>244</v>
      </c>
      <c r="D333" s="7"/>
      <c r="E333" s="7"/>
      <c r="F333" s="7"/>
      <c r="G333" s="218" t="s">
        <v>49</v>
      </c>
      <c r="H333" s="212"/>
      <c r="I333" s="22"/>
      <c r="J333" s="22"/>
      <c r="K333" s="22"/>
      <c r="L333" s="22"/>
    </row>
    <row r="334" spans="1:12" ht="12.75">
      <c r="A334" s="22"/>
      <c r="B334" s="49"/>
      <c r="C334" s="25" t="s">
        <v>245</v>
      </c>
      <c r="D334" s="7"/>
      <c r="E334" s="7"/>
      <c r="F334" s="7"/>
      <c r="G334" s="218" t="s">
        <v>256</v>
      </c>
      <c r="H334" s="453"/>
      <c r="I334" s="22"/>
      <c r="J334" s="22"/>
      <c r="K334" s="22"/>
      <c r="L334" s="22"/>
    </row>
    <row r="335" spans="1:12" ht="12.75">
      <c r="A335" s="22"/>
      <c r="B335" s="49"/>
      <c r="C335" s="25" t="s">
        <v>247</v>
      </c>
      <c r="D335" s="7"/>
      <c r="E335" s="7"/>
      <c r="F335" s="7"/>
      <c r="G335" s="218" t="s">
        <v>257</v>
      </c>
      <c r="H335" s="453"/>
      <c r="I335" s="22"/>
      <c r="J335" s="22"/>
      <c r="K335" s="22"/>
      <c r="L335" s="22"/>
    </row>
    <row r="336" spans="1:12" ht="12.75">
      <c r="A336" s="22"/>
      <c r="B336" s="49"/>
      <c r="C336" s="25" t="s">
        <v>249</v>
      </c>
      <c r="D336" s="7"/>
      <c r="E336" s="7"/>
      <c r="F336" s="7"/>
      <c r="G336" s="218" t="s">
        <v>250</v>
      </c>
      <c r="H336" s="453"/>
      <c r="I336" s="22"/>
      <c r="J336" s="22"/>
      <c r="K336" s="22"/>
      <c r="L336" s="22"/>
    </row>
    <row r="337" spans="1:12" ht="12.75">
      <c r="A337" s="22"/>
      <c r="B337" s="49"/>
      <c r="C337" s="25" t="s">
        <v>251</v>
      </c>
      <c r="D337" s="7"/>
      <c r="E337" s="7"/>
      <c r="F337" s="7"/>
      <c r="G337" s="213"/>
      <c r="H337" s="210"/>
      <c r="I337" s="22"/>
      <c r="J337" s="22"/>
      <c r="K337" s="22"/>
      <c r="L337" s="22"/>
    </row>
    <row r="338" spans="1:12" ht="12.75">
      <c r="A338" s="22"/>
      <c r="B338" s="49"/>
      <c r="C338" s="25" t="s">
        <v>252</v>
      </c>
      <c r="D338" s="7"/>
      <c r="E338" s="7"/>
      <c r="F338" s="7"/>
      <c r="G338" s="213"/>
      <c r="H338" s="210"/>
      <c r="I338" s="22"/>
      <c r="J338" s="22"/>
      <c r="K338" s="22"/>
      <c r="L338" s="22"/>
    </row>
    <row r="339" spans="1:12" ht="12.75">
      <c r="A339" s="22"/>
      <c r="B339" s="6"/>
      <c r="C339" s="7"/>
      <c r="D339" s="7"/>
      <c r="E339" s="7"/>
      <c r="F339" s="7"/>
      <c r="G339" s="7"/>
      <c r="H339" s="10"/>
      <c r="I339" s="22"/>
      <c r="J339" s="22"/>
      <c r="K339" s="22"/>
      <c r="L339" s="22"/>
    </row>
    <row r="340" spans="1:12" ht="12.75">
      <c r="A340" s="22"/>
      <c r="B340" s="6"/>
      <c r="C340" s="7"/>
      <c r="D340" s="7"/>
      <c r="E340" s="7"/>
      <c r="F340" s="7"/>
      <c r="G340" s="7"/>
      <c r="H340" s="10"/>
      <c r="I340" s="22"/>
      <c r="J340" s="22"/>
      <c r="K340" s="22"/>
      <c r="L340" s="22"/>
    </row>
    <row r="341" spans="1:12" ht="12.75">
      <c r="A341" s="22"/>
      <c r="B341" s="155" t="s">
        <v>262</v>
      </c>
      <c r="C341" s="24"/>
      <c r="D341" s="7"/>
      <c r="E341" s="7"/>
      <c r="F341" s="7"/>
      <c r="G341" s="218" t="s">
        <v>63</v>
      </c>
      <c r="H341" s="208"/>
      <c r="I341" s="22"/>
      <c r="J341" s="22"/>
      <c r="K341" s="22"/>
      <c r="L341" s="22"/>
    </row>
    <row r="342" spans="1:12" ht="12.75">
      <c r="A342" s="22"/>
      <c r="B342" s="49"/>
      <c r="C342" s="25" t="s">
        <v>254</v>
      </c>
      <c r="D342" s="7"/>
      <c r="E342" s="7"/>
      <c r="F342" s="7"/>
      <c r="G342" s="218" t="s">
        <v>58</v>
      </c>
      <c r="H342" s="207"/>
      <c r="I342" s="22"/>
      <c r="J342" s="22"/>
      <c r="K342" s="22"/>
      <c r="L342" s="22"/>
    </row>
    <row r="343" spans="1:12" ht="12.75">
      <c r="A343" s="22"/>
      <c r="B343" s="49"/>
      <c r="C343" s="25" t="s">
        <v>255</v>
      </c>
      <c r="D343" s="7"/>
      <c r="E343" s="7"/>
      <c r="F343" s="7"/>
      <c r="G343" s="218" t="s">
        <v>58</v>
      </c>
      <c r="H343" s="557"/>
      <c r="I343" s="22"/>
      <c r="J343" s="22"/>
      <c r="K343" s="22"/>
      <c r="L343" s="22"/>
    </row>
    <row r="344" spans="1:12" ht="12.75">
      <c r="A344" s="22"/>
      <c r="B344" s="156"/>
      <c r="C344" s="420" t="s">
        <v>241</v>
      </c>
      <c r="D344" s="7"/>
      <c r="E344" s="7"/>
      <c r="F344" s="7"/>
      <c r="G344" s="218" t="s">
        <v>242</v>
      </c>
      <c r="H344" s="210"/>
      <c r="I344" s="22"/>
      <c r="J344" s="22"/>
      <c r="K344" s="22"/>
      <c r="L344" s="22"/>
    </row>
    <row r="345" spans="1:12" ht="12.75">
      <c r="A345" s="22"/>
      <c r="B345" s="49"/>
      <c r="C345" s="25" t="s">
        <v>243</v>
      </c>
      <c r="D345" s="7"/>
      <c r="E345" s="7"/>
      <c r="F345" s="7"/>
      <c r="G345" s="218" t="s">
        <v>46</v>
      </c>
      <c r="H345" s="453"/>
      <c r="I345" s="22"/>
      <c r="J345" s="22"/>
      <c r="K345" s="22"/>
      <c r="L345" s="22"/>
    </row>
    <row r="346" spans="1:12" ht="12.75">
      <c r="A346" s="22"/>
      <c r="B346" s="49"/>
      <c r="C346" s="25" t="s">
        <v>244</v>
      </c>
      <c r="D346" s="7"/>
      <c r="E346" s="7"/>
      <c r="F346" s="7"/>
      <c r="G346" s="218" t="s">
        <v>49</v>
      </c>
      <c r="H346" s="212"/>
      <c r="I346" s="22"/>
      <c r="J346" s="22"/>
      <c r="K346" s="22"/>
      <c r="L346" s="22"/>
    </row>
    <row r="347" spans="1:12" ht="12.75">
      <c r="A347" s="22"/>
      <c r="B347" s="49"/>
      <c r="C347" s="25" t="s">
        <v>245</v>
      </c>
      <c r="D347" s="7"/>
      <c r="E347" s="7"/>
      <c r="F347" s="7"/>
      <c r="G347" s="218" t="s">
        <v>256</v>
      </c>
      <c r="H347" s="453"/>
      <c r="I347" s="22"/>
      <c r="J347" s="22"/>
      <c r="K347" s="22"/>
      <c r="L347" s="22"/>
    </row>
    <row r="348" spans="1:12" ht="12.75">
      <c r="A348" s="22"/>
      <c r="B348" s="49"/>
      <c r="C348" s="25" t="s">
        <v>247</v>
      </c>
      <c r="D348" s="7"/>
      <c r="E348" s="7"/>
      <c r="F348" s="7"/>
      <c r="G348" s="218" t="s">
        <v>257</v>
      </c>
      <c r="H348" s="453"/>
      <c r="I348" s="22"/>
      <c r="J348" s="22"/>
      <c r="K348" s="22"/>
      <c r="L348" s="22"/>
    </row>
    <row r="349" spans="1:12" ht="12.75">
      <c r="A349" s="22"/>
      <c r="B349" s="49"/>
      <c r="C349" s="25" t="s">
        <v>249</v>
      </c>
      <c r="D349" s="7"/>
      <c r="E349" s="7"/>
      <c r="F349" s="7"/>
      <c r="G349" s="218" t="s">
        <v>250</v>
      </c>
      <c r="H349" s="453"/>
      <c r="I349" s="22"/>
      <c r="J349" s="22"/>
      <c r="K349" s="22"/>
      <c r="L349" s="22"/>
    </row>
    <row r="350" spans="1:12" ht="12.75">
      <c r="A350" s="22"/>
      <c r="B350" s="49"/>
      <c r="C350" s="25" t="s">
        <v>251</v>
      </c>
      <c r="D350" s="7"/>
      <c r="E350" s="7"/>
      <c r="F350" s="7"/>
      <c r="G350" s="213"/>
      <c r="H350" s="210"/>
      <c r="I350" s="22"/>
      <c r="J350" s="22"/>
      <c r="K350" s="22"/>
      <c r="L350" s="22"/>
    </row>
    <row r="351" spans="1:12" ht="12.75">
      <c r="A351" s="22"/>
      <c r="B351" s="49"/>
      <c r="C351" s="25" t="s">
        <v>252</v>
      </c>
      <c r="D351" s="7"/>
      <c r="E351" s="7"/>
      <c r="F351" s="7"/>
      <c r="G351" s="213"/>
      <c r="H351" s="210"/>
      <c r="I351" s="22"/>
      <c r="J351" s="22"/>
      <c r="K351" s="22"/>
      <c r="L351" s="22"/>
    </row>
    <row r="352" spans="1:12" ht="13.5" thickBot="1">
      <c r="A352" s="22"/>
      <c r="B352" s="4"/>
      <c r="C352" s="5"/>
      <c r="D352" s="5"/>
      <c r="E352" s="5"/>
      <c r="F352" s="5"/>
      <c r="G352" s="5"/>
      <c r="H352" s="12"/>
      <c r="I352" s="22"/>
      <c r="J352" s="22"/>
      <c r="K352" s="22"/>
      <c r="L352" s="22"/>
    </row>
    <row r="353" spans="1:12" ht="12.75">
      <c r="A353" s="22"/>
      <c r="B353" s="22"/>
      <c r="C353" s="22"/>
      <c r="D353" s="22"/>
      <c r="E353" s="22"/>
      <c r="F353" s="153"/>
      <c r="G353" s="153"/>
      <c r="H353" s="153"/>
      <c r="I353" s="22"/>
      <c r="J353" s="22"/>
      <c r="K353" s="22"/>
      <c r="L353" s="22"/>
    </row>
    <row r="354" spans="1:12" ht="13.5" thickBot="1">
      <c r="A354" s="22"/>
      <c r="B354" s="22"/>
      <c r="C354" s="22"/>
      <c r="D354" s="22"/>
      <c r="E354" s="22"/>
      <c r="F354" s="153"/>
      <c r="G354" s="153"/>
      <c r="H354" s="153"/>
      <c r="I354" s="22"/>
      <c r="J354" s="22"/>
      <c r="K354" s="22"/>
      <c r="L354" s="22"/>
    </row>
    <row r="355" spans="1:12" ht="14.25">
      <c r="A355" s="22"/>
      <c r="B355" s="467" t="s">
        <v>263</v>
      </c>
      <c r="C355" s="465"/>
      <c r="D355" s="465"/>
      <c r="E355" s="465"/>
      <c r="F355" s="468"/>
      <c r="G355" s="468"/>
      <c r="H355" s="469"/>
      <c r="I355" s="22"/>
      <c r="J355" s="22"/>
      <c r="K355" s="22"/>
      <c r="L355" s="22"/>
    </row>
    <row r="356" spans="1:12" ht="12.75">
      <c r="A356" s="22"/>
      <c r="B356" s="21" t="s">
        <v>264</v>
      </c>
      <c r="C356" s="23"/>
      <c r="D356" s="65"/>
      <c r="E356" s="214"/>
      <c r="F356" s="7"/>
      <c r="G356" s="7"/>
      <c r="H356" s="10"/>
      <c r="I356" s="22"/>
      <c r="J356" s="22"/>
      <c r="K356" s="22"/>
      <c r="L356" s="22"/>
    </row>
    <row r="357" spans="1:12" ht="12.75">
      <c r="A357" s="22"/>
      <c r="B357" s="21" t="s">
        <v>265</v>
      </c>
      <c r="C357" s="23"/>
      <c r="D357" s="23"/>
      <c r="E357" s="214"/>
      <c r="F357" s="23"/>
      <c r="G357" s="65" t="s">
        <v>266</v>
      </c>
      <c r="H357" s="215"/>
      <c r="I357" s="22"/>
      <c r="J357" s="22"/>
      <c r="K357" s="22"/>
      <c r="L357" s="22"/>
    </row>
    <row r="358" spans="1:12" ht="12.75">
      <c r="A358" s="22"/>
      <c r="B358" s="21" t="s">
        <v>265</v>
      </c>
      <c r="C358" s="23"/>
      <c r="D358" s="23"/>
      <c r="E358" s="214"/>
      <c r="F358" s="23"/>
      <c r="G358" s="65" t="s">
        <v>266</v>
      </c>
      <c r="H358" s="215"/>
      <c r="I358" s="22"/>
      <c r="J358" s="22"/>
      <c r="K358" s="22"/>
      <c r="L358" s="22"/>
    </row>
    <row r="359" spans="1:12" ht="13.5" thickBot="1">
      <c r="A359" s="22"/>
      <c r="B359" s="4"/>
      <c r="C359" s="5"/>
      <c r="D359" s="5"/>
      <c r="E359" s="5"/>
      <c r="F359" s="5"/>
      <c r="G359" s="5"/>
      <c r="H359" s="12"/>
      <c r="I359" s="22"/>
      <c r="J359" s="22"/>
      <c r="K359" s="22"/>
      <c r="L359" s="22"/>
    </row>
    <row r="360" spans="1:12" ht="13.5" thickBot="1">
      <c r="A360" s="22"/>
      <c r="B360" s="22"/>
      <c r="C360" s="22"/>
      <c r="D360" s="22"/>
      <c r="E360" s="22"/>
      <c r="F360" s="22"/>
      <c r="G360" s="153"/>
      <c r="H360" s="153"/>
      <c r="I360" s="22"/>
      <c r="J360" s="22"/>
      <c r="K360" s="22"/>
      <c r="L360" s="22"/>
    </row>
    <row r="361" spans="1:12" ht="14.25">
      <c r="A361" s="22"/>
      <c r="B361" s="464" t="s">
        <v>267</v>
      </c>
      <c r="C361" s="465"/>
      <c r="D361" s="465"/>
      <c r="E361" s="465"/>
      <c r="F361" s="465"/>
      <c r="G361" s="465"/>
      <c r="H361" s="466"/>
      <c r="I361" s="22"/>
      <c r="J361" s="22"/>
      <c r="K361" s="22"/>
      <c r="L361" s="22"/>
    </row>
    <row r="362" spans="1:12" ht="12.75">
      <c r="A362" s="22"/>
      <c r="B362" s="6"/>
      <c r="C362" s="7"/>
      <c r="D362" s="7"/>
      <c r="E362" s="7"/>
      <c r="F362" s="421" t="s">
        <v>268</v>
      </c>
      <c r="G362" s="7"/>
      <c r="H362" s="422" t="s">
        <v>269</v>
      </c>
      <c r="I362" s="22"/>
      <c r="J362" s="22"/>
      <c r="K362" s="22"/>
      <c r="L362" s="22"/>
    </row>
    <row r="363" spans="1:12" ht="12.75">
      <c r="A363" s="22"/>
      <c r="B363" s="6"/>
      <c r="C363" s="7"/>
      <c r="D363" s="7"/>
      <c r="E363" s="7"/>
      <c r="F363" s="173" t="s">
        <v>270</v>
      </c>
      <c r="G363" s="7"/>
      <c r="H363" s="423" t="s">
        <v>270</v>
      </c>
      <c r="I363" s="22"/>
      <c r="J363" s="22"/>
      <c r="K363" s="22"/>
      <c r="L363" s="22"/>
    </row>
    <row r="364" spans="1:12" ht="12.75">
      <c r="A364" s="22"/>
      <c r="B364" s="6" t="s">
        <v>271</v>
      </c>
      <c r="C364" s="7"/>
      <c r="D364" s="7"/>
      <c r="E364" s="218" t="s">
        <v>58</v>
      </c>
      <c r="F364" s="196"/>
      <c r="G364" s="218" t="s">
        <v>58</v>
      </c>
      <c r="H364" s="182"/>
      <c r="I364" s="22"/>
      <c r="J364" s="22"/>
      <c r="K364" s="22"/>
      <c r="L364" s="22"/>
    </row>
    <row r="365" spans="1:12" ht="12.75">
      <c r="A365" s="22"/>
      <c r="B365" s="6" t="s">
        <v>272</v>
      </c>
      <c r="C365" s="7"/>
      <c r="D365" s="7"/>
      <c r="E365" s="218" t="s">
        <v>273</v>
      </c>
      <c r="F365" s="424"/>
      <c r="G365" s="218" t="s">
        <v>273</v>
      </c>
      <c r="H365" s="185"/>
      <c r="I365" s="22"/>
      <c r="J365" s="22"/>
      <c r="K365" s="22"/>
      <c r="L365" s="22"/>
    </row>
    <row r="366" spans="1:12" ht="12.75">
      <c r="A366" s="22"/>
      <c r="B366" s="6" t="s">
        <v>274</v>
      </c>
      <c r="C366" s="7"/>
      <c r="D366" s="7"/>
      <c r="E366" s="218" t="s">
        <v>63</v>
      </c>
      <c r="F366" s="197"/>
      <c r="G366" s="218" t="s">
        <v>63</v>
      </c>
      <c r="H366" s="198"/>
      <c r="I366" s="22"/>
      <c r="J366" s="22"/>
      <c r="K366" s="22"/>
      <c r="L366" s="22"/>
    </row>
    <row r="367" spans="1:12" ht="12.75">
      <c r="A367" s="22"/>
      <c r="B367" s="6"/>
      <c r="C367" s="7"/>
      <c r="D367" s="7"/>
      <c r="E367" s="218"/>
      <c r="F367" s="218"/>
      <c r="G367" s="218"/>
      <c r="H367" s="242"/>
      <c r="I367" s="22"/>
      <c r="J367" s="22"/>
      <c r="K367" s="22"/>
      <c r="L367" s="22"/>
    </row>
    <row r="368" spans="1:12" ht="12.75">
      <c r="A368" s="22"/>
      <c r="B368" s="6" t="s">
        <v>275</v>
      </c>
      <c r="C368" s="7"/>
      <c r="D368" s="7"/>
      <c r="E368" s="218"/>
      <c r="F368" s="218"/>
      <c r="G368" s="218" t="s">
        <v>46</v>
      </c>
      <c r="H368" s="199"/>
      <c r="I368" s="22"/>
      <c r="J368" s="22"/>
      <c r="K368" s="22"/>
      <c r="L368" s="22"/>
    </row>
    <row r="369" spans="1:12" ht="12.75">
      <c r="A369" s="22"/>
      <c r="B369" s="6" t="s">
        <v>276</v>
      </c>
      <c r="C369" s="7"/>
      <c r="D369" s="7"/>
      <c r="E369" s="7"/>
      <c r="F369" s="7"/>
      <c r="G369" s="218" t="s">
        <v>46</v>
      </c>
      <c r="H369" s="199"/>
      <c r="I369" s="22"/>
      <c r="J369" s="22"/>
      <c r="K369" s="22"/>
      <c r="L369" s="22"/>
    </row>
    <row r="370" spans="1:12" ht="13.5" thickBot="1">
      <c r="A370" s="22"/>
      <c r="B370" s="169"/>
      <c r="C370" s="170"/>
      <c r="D370" s="170"/>
      <c r="E370" s="171"/>
      <c r="F370" s="171"/>
      <c r="G370" s="171"/>
      <c r="H370" s="172"/>
      <c r="I370" s="22"/>
      <c r="J370" s="22"/>
      <c r="K370" s="22"/>
      <c r="L370" s="22"/>
    </row>
    <row r="371" spans="1:12" ht="14.25">
      <c r="A371" s="22"/>
      <c r="B371" s="149"/>
      <c r="C371" s="22"/>
      <c r="D371" s="22"/>
      <c r="E371" s="22"/>
      <c r="F371" s="153"/>
      <c r="G371" s="153"/>
      <c r="H371" s="153"/>
      <c r="I371" s="22"/>
      <c r="J371" s="22"/>
      <c r="K371" s="22"/>
      <c r="L371" s="22"/>
    </row>
    <row r="372" spans="1:12" ht="14.25">
      <c r="A372" s="22"/>
      <c r="B372" s="418"/>
      <c r="C372" s="132"/>
      <c r="D372" s="132"/>
      <c r="E372" s="132"/>
      <c r="F372" s="419"/>
      <c r="G372" s="419"/>
      <c r="H372" s="419"/>
      <c r="I372" s="22"/>
      <c r="J372" s="22"/>
      <c r="K372" s="22"/>
      <c r="L372" s="22"/>
    </row>
    <row r="373" spans="1:12" ht="14.25">
      <c r="A373" s="22"/>
      <c r="B373" s="418"/>
      <c r="C373" s="132"/>
      <c r="D373" s="132"/>
      <c r="E373" s="132"/>
      <c r="F373" s="419"/>
      <c r="G373" s="419"/>
      <c r="H373" s="419"/>
      <c r="I373" s="22"/>
      <c r="J373" s="22"/>
      <c r="K373" s="22"/>
      <c r="L373" s="22"/>
    </row>
    <row r="374" spans="1:12" ht="14.25">
      <c r="A374" s="22"/>
      <c r="B374" s="418"/>
      <c r="C374" s="132"/>
      <c r="D374" s="132"/>
      <c r="E374" s="132"/>
      <c r="F374" s="419"/>
      <c r="G374" s="419"/>
      <c r="H374" s="419"/>
      <c r="I374" s="22"/>
      <c r="J374" s="22"/>
      <c r="K374" s="22"/>
      <c r="L374" s="22"/>
    </row>
    <row r="375" spans="1:12" ht="14.25">
      <c r="A375" s="22"/>
      <c r="B375" s="149"/>
      <c r="C375" s="22"/>
      <c r="D375" s="22"/>
      <c r="E375" s="22"/>
      <c r="F375" s="153"/>
      <c r="G375" s="153"/>
      <c r="H375" s="153"/>
      <c r="I375" s="153"/>
      <c r="J375" s="22"/>
      <c r="K375" s="22"/>
      <c r="L375" s="22"/>
    </row>
    <row r="376" spans="1:12" ht="14.25">
      <c r="A376" s="22"/>
      <c r="B376" s="149"/>
      <c r="C376" s="22"/>
      <c r="D376" s="22"/>
      <c r="E376" s="22"/>
      <c r="F376" s="153"/>
      <c r="G376" s="153"/>
      <c r="H376" s="153"/>
      <c r="I376" s="153"/>
      <c r="J376" s="22"/>
      <c r="K376" s="22"/>
      <c r="L376" s="22"/>
    </row>
    <row r="377" spans="1:12" ht="14.25">
      <c r="A377" s="22"/>
      <c r="B377" s="149"/>
      <c r="C377" s="22"/>
      <c r="D377" s="22"/>
      <c r="E377" s="22"/>
      <c r="F377" s="153"/>
      <c r="G377" s="153"/>
      <c r="H377" s="153"/>
      <c r="I377" s="153"/>
      <c r="J377" s="22"/>
      <c r="K377" s="22"/>
      <c r="L377" s="22"/>
    </row>
    <row r="378" spans="1:12" ht="14.25">
      <c r="A378" s="22"/>
      <c r="B378" s="149"/>
      <c r="C378" s="22"/>
      <c r="D378" s="22"/>
      <c r="E378" s="22"/>
      <c r="F378" s="153"/>
      <c r="G378" s="153"/>
      <c r="H378" s="153"/>
      <c r="I378" s="153"/>
      <c r="J378" s="22"/>
      <c r="K378" s="22"/>
      <c r="L378" s="22"/>
    </row>
    <row r="379" spans="1:12" ht="14.25">
      <c r="A379" s="22"/>
      <c r="B379" s="149"/>
      <c r="C379" s="22"/>
      <c r="D379" s="22"/>
      <c r="E379" s="22"/>
      <c r="F379" s="153"/>
      <c r="G379" s="153"/>
      <c r="H379" s="153"/>
      <c r="I379" s="153"/>
      <c r="J379" s="22"/>
      <c r="K379" s="22"/>
      <c r="L379" s="22"/>
    </row>
    <row r="380" spans="1:12" ht="14.25">
      <c r="A380" s="22"/>
      <c r="B380" s="149"/>
      <c r="C380" s="22"/>
      <c r="D380" s="22"/>
      <c r="E380" s="22"/>
      <c r="F380" s="153"/>
      <c r="G380" s="153"/>
      <c r="H380" s="153"/>
      <c r="I380" s="153"/>
      <c r="J380" s="22"/>
      <c r="K380" s="22"/>
      <c r="L380" s="22"/>
    </row>
  </sheetData>
  <printOptions horizontalCentered="1"/>
  <pageMargins left="0.5" right="0.5" top="1" bottom="1" header="0.5" footer="0.5"/>
  <pageSetup blackAndWhite="1" horizontalDpi="300" verticalDpi="300" orientation="portrait" r:id="rId2"/>
  <headerFooter alignWithMargins="0">
    <oddHeader>&amp;C&amp;A</oddHeader>
    <oddFooter>&amp;CPage &amp;P</oddFooter>
  </headerFooter>
  <rowBreaks count="8" manualBreakCount="8">
    <brk id="70" max="65535" man="1"/>
    <brk id="112" max="65535" man="1"/>
    <brk id="168" max="65535" man="1"/>
    <brk id="207" max="65535" man="1"/>
    <brk id="253" max="65535" man="1"/>
    <brk id="272" max="65535" man="1"/>
    <brk id="312" max="65535" man="1"/>
    <brk id="354" max="6553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7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.7109375" style="0" customWidth="1"/>
    <col min="3" max="3" width="12.00390625" style="0" customWidth="1"/>
    <col min="4" max="4" width="14.28125" style="0" customWidth="1"/>
    <col min="5" max="5" width="13.28125" style="0" customWidth="1"/>
    <col min="6" max="6" width="4.140625" style="0" customWidth="1"/>
    <col min="7" max="7" width="10.421875" style="0" customWidth="1"/>
    <col min="8" max="8" width="10.7109375" style="0" customWidth="1"/>
    <col min="9" max="9" width="11.8515625" style="0" customWidth="1"/>
    <col min="10" max="10" width="1.7109375" style="0" customWidth="1"/>
    <col min="11" max="11" width="9.00390625" style="0" customWidth="1"/>
    <col min="12" max="12" width="10.7109375" style="0" customWidth="1"/>
    <col min="13" max="13" width="16.00390625" style="0" customWidth="1"/>
    <col min="14" max="14" width="7.8515625" style="0" customWidth="1"/>
    <col min="29" max="29" width="14.140625" style="0" customWidth="1"/>
    <col min="30" max="30" width="12.7109375" style="0" customWidth="1"/>
    <col min="31" max="31" width="10.7109375" style="0" customWidth="1"/>
  </cols>
  <sheetData>
    <row r="1" spans="1:30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AB1" s="89"/>
      <c r="AC1" s="89"/>
      <c r="AD1" s="89"/>
    </row>
    <row r="2" spans="1:12" ht="15">
      <c r="A2" s="22"/>
      <c r="B2" s="133">
        <f>E7</f>
        <v>0</v>
      </c>
      <c r="C2" s="296"/>
      <c r="D2" s="278"/>
      <c r="E2" s="278"/>
      <c r="F2" s="278"/>
      <c r="G2" s="278"/>
      <c r="H2" s="278"/>
      <c r="I2" s="297"/>
      <c r="J2" s="135"/>
      <c r="K2" s="22"/>
      <c r="L2" s="22"/>
    </row>
    <row r="3" spans="1:30" ht="14.25">
      <c r="A3" s="22"/>
      <c r="B3" s="136" t="s">
        <v>30</v>
      </c>
      <c r="C3" s="277"/>
      <c r="D3" s="278"/>
      <c r="E3" s="278"/>
      <c r="F3" s="278"/>
      <c r="G3" s="278"/>
      <c r="H3" s="278"/>
      <c r="I3" s="297"/>
      <c r="J3" s="134"/>
      <c r="K3" s="22"/>
      <c r="L3" s="22"/>
      <c r="AA3" s="91" t="s">
        <v>277</v>
      </c>
      <c r="AB3" s="89"/>
      <c r="AC3" s="89"/>
      <c r="AD3" s="89"/>
    </row>
    <row r="4" spans="1:29" ht="15">
      <c r="A4" s="22"/>
      <c r="B4" s="139"/>
      <c r="C4" s="351" t="s">
        <v>278</v>
      </c>
      <c r="D4" s="280"/>
      <c r="E4" s="280"/>
      <c r="F4" s="280"/>
      <c r="G4" s="280"/>
      <c r="H4" s="280"/>
      <c r="I4" s="298">
        <f ca="1">NOW()</f>
        <v>37813.4160630787</v>
      </c>
      <c r="J4" s="132"/>
      <c r="K4" s="22"/>
      <c r="L4" s="22"/>
      <c r="AC4" t="s">
        <v>279</v>
      </c>
    </row>
    <row r="5" spans="1:30" ht="12.75">
      <c r="A5" s="27"/>
      <c r="B5" s="22"/>
      <c r="C5" s="27"/>
      <c r="D5" s="27"/>
      <c r="E5" s="27"/>
      <c r="F5" s="27"/>
      <c r="G5" s="27"/>
      <c r="H5" s="27"/>
      <c r="I5" s="27"/>
      <c r="J5" s="22"/>
      <c r="K5" s="22"/>
      <c r="L5" s="22"/>
      <c r="AC5" t="s">
        <v>279</v>
      </c>
      <c r="AD5" s="72" t="s">
        <v>280</v>
      </c>
    </row>
    <row r="6" spans="1:30" ht="13.5" thickBot="1">
      <c r="A6" s="22"/>
      <c r="B6" s="22"/>
      <c r="C6" s="27" t="s">
        <v>281</v>
      </c>
      <c r="D6" s="33" t="str">
        <f ca="1">CELL("Filename")</f>
        <v>H:\My Webs\websites\Final CA website\pdf files and documents\[SAUCE model.xls]Menu</v>
      </c>
      <c r="E6" s="27"/>
      <c r="F6" s="33"/>
      <c r="G6" s="33"/>
      <c r="H6" s="27"/>
      <c r="I6" s="27"/>
      <c r="J6" s="22"/>
      <c r="K6" s="22"/>
      <c r="L6" s="22"/>
      <c r="P6" s="11"/>
      <c r="AC6" t="s">
        <v>279</v>
      </c>
      <c r="AD6" s="72" t="s">
        <v>282</v>
      </c>
    </row>
    <row r="7" spans="1:30" ht="12.75">
      <c r="A7" s="22"/>
      <c r="B7" s="3"/>
      <c r="C7" s="224" t="s">
        <v>31</v>
      </c>
      <c r="D7" s="224"/>
      <c r="E7" s="525">
        <f>+Input!H23</f>
        <v>0</v>
      </c>
      <c r="F7" s="223"/>
      <c r="G7" s="223"/>
      <c r="H7" s="224"/>
      <c r="I7" s="224"/>
      <c r="J7" s="225"/>
      <c r="K7" s="22"/>
      <c r="L7" s="22"/>
      <c r="AA7" t="s">
        <v>279</v>
      </c>
      <c r="AB7" s="98" t="s">
        <v>66</v>
      </c>
      <c r="AC7" s="72" t="s">
        <v>280</v>
      </c>
      <c r="AD7" s="87">
        <f>E44</f>
        <v>0</v>
      </c>
    </row>
    <row r="8" spans="1:12" ht="12.75">
      <c r="A8" s="22"/>
      <c r="B8" s="6"/>
      <c r="C8" s="62" t="s">
        <v>32</v>
      </c>
      <c r="D8" s="62"/>
      <c r="E8" s="526">
        <f>+Input!H24</f>
        <v>0</v>
      </c>
      <c r="F8" s="62"/>
      <c r="G8" s="62"/>
      <c r="H8" s="62"/>
      <c r="I8" s="62"/>
      <c r="J8" s="226"/>
      <c r="K8" s="22"/>
      <c r="L8" s="22"/>
    </row>
    <row r="9" spans="1:30" ht="12.75">
      <c r="A9" s="22"/>
      <c r="B9" s="6"/>
      <c r="C9" s="62" t="s">
        <v>33</v>
      </c>
      <c r="D9" s="62"/>
      <c r="E9" s="526">
        <f>+Input!H25</f>
        <v>0</v>
      </c>
      <c r="F9" s="62"/>
      <c r="G9" s="62"/>
      <c r="H9" s="62"/>
      <c r="I9" s="62"/>
      <c r="J9" s="226"/>
      <c r="K9" s="22"/>
      <c r="L9" s="22"/>
      <c r="AA9" s="100">
        <v>0</v>
      </c>
      <c r="AB9" s="99">
        <f aca="true" t="shared" si="0" ref="AB9:AB17">G39</f>
        <v>37813.4160630787</v>
      </c>
      <c r="AC9">
        <f>+I39</f>
        <v>0</v>
      </c>
      <c r="AD9">
        <f>AC9</f>
        <v>0</v>
      </c>
    </row>
    <row r="10" spans="1:30" ht="12.75">
      <c r="A10" s="22"/>
      <c r="B10" s="6"/>
      <c r="C10" s="62" t="s">
        <v>34</v>
      </c>
      <c r="D10" s="62"/>
      <c r="E10" s="526">
        <f>+Input!H26</f>
        <v>0</v>
      </c>
      <c r="F10" s="62"/>
      <c r="G10" s="62"/>
      <c r="H10" s="62"/>
      <c r="I10" s="62"/>
      <c r="J10" s="226"/>
      <c r="K10" s="22"/>
      <c r="L10" s="22"/>
      <c r="AA10" s="100">
        <f>IF(AB10=0,0,ROUND((AB10-AB9)/365,2)+AA9)</f>
        <v>0</v>
      </c>
      <c r="AB10" s="99">
        <f t="shared" si="0"/>
        <v>37813.4160630787</v>
      </c>
      <c r="AC10">
        <f aca="true" t="shared" si="1" ref="AC10:AC17">+I40</f>
        <v>0</v>
      </c>
      <c r="AD10">
        <f>ROUND(AC10/(1+$AD$7)^AA10,0)</f>
        <v>0</v>
      </c>
    </row>
    <row r="11" spans="1:30" ht="12.75">
      <c r="A11" s="22"/>
      <c r="B11" s="6"/>
      <c r="C11" s="62" t="s">
        <v>35</v>
      </c>
      <c r="D11" s="62"/>
      <c r="E11" s="544">
        <f>+Input!H27</f>
        <v>0</v>
      </c>
      <c r="F11" s="227"/>
      <c r="G11" s="227"/>
      <c r="H11" s="227"/>
      <c r="I11" s="227"/>
      <c r="J11" s="228"/>
      <c r="K11" s="22"/>
      <c r="L11" s="22"/>
      <c r="AA11" s="100">
        <f>IF(AB11=0,0,ROUND((AB11-AB10)/365,2)+AA10)</f>
        <v>0</v>
      </c>
      <c r="AB11" s="99">
        <f t="shared" si="0"/>
        <v>37813.4160630787</v>
      </c>
      <c r="AC11">
        <f t="shared" si="1"/>
        <v>0</v>
      </c>
      <c r="AD11">
        <f aca="true" t="shared" si="2" ref="AD11:AD17">ROUND(AC11/(1+$AD$7)^AA11,0)</f>
        <v>0</v>
      </c>
    </row>
    <row r="12" spans="1:30" ht="12.75">
      <c r="A12" s="22"/>
      <c r="B12" s="6"/>
      <c r="C12" s="62" t="s">
        <v>36</v>
      </c>
      <c r="D12" s="62"/>
      <c r="E12" s="544">
        <f>+Input!H28</f>
        <v>0</v>
      </c>
      <c r="F12" s="227"/>
      <c r="G12" s="227"/>
      <c r="H12" s="227"/>
      <c r="I12" s="227"/>
      <c r="J12" s="228"/>
      <c r="K12" s="22"/>
      <c r="L12" s="22"/>
      <c r="AA12" s="100">
        <f aca="true" t="shared" si="3" ref="AA12:AA17">IF(AB12=0,0,ROUND((AB12-AB11)/365,2)+AA11)</f>
        <v>0</v>
      </c>
      <c r="AB12" s="99">
        <f t="shared" si="0"/>
        <v>37813.4160630787</v>
      </c>
      <c r="AC12">
        <f t="shared" si="1"/>
        <v>0</v>
      </c>
      <c r="AD12">
        <f t="shared" si="2"/>
        <v>0</v>
      </c>
    </row>
    <row r="13" spans="1:30" ht="12.75">
      <c r="A13" s="22"/>
      <c r="B13" s="6"/>
      <c r="C13" s="62" t="s">
        <v>37</v>
      </c>
      <c r="D13" s="62"/>
      <c r="E13" s="526">
        <f>+Input!H29</f>
        <v>0</v>
      </c>
      <c r="F13" s="62"/>
      <c r="G13" s="62"/>
      <c r="H13" s="62"/>
      <c r="I13" s="62"/>
      <c r="J13" s="226"/>
      <c r="K13" s="22"/>
      <c r="L13" s="22"/>
      <c r="AA13" s="100">
        <f t="shared" si="3"/>
        <v>0</v>
      </c>
      <c r="AB13" s="99">
        <f t="shared" si="0"/>
        <v>37813.4160630787</v>
      </c>
      <c r="AC13">
        <f t="shared" si="1"/>
        <v>0</v>
      </c>
      <c r="AD13">
        <f t="shared" si="2"/>
        <v>0</v>
      </c>
    </row>
    <row r="14" spans="1:30" ht="12.75">
      <c r="A14" s="22"/>
      <c r="B14" s="6"/>
      <c r="C14" s="62"/>
      <c r="D14" s="62"/>
      <c r="E14" s="526">
        <f>+Input!H30</f>
        <v>0</v>
      </c>
      <c r="F14" s="62"/>
      <c r="G14" s="62"/>
      <c r="H14" s="62"/>
      <c r="I14" s="62"/>
      <c r="J14" s="226"/>
      <c r="K14" s="22"/>
      <c r="L14" s="22"/>
      <c r="AA14" s="100">
        <f t="shared" si="3"/>
        <v>0</v>
      </c>
      <c r="AB14" s="99">
        <f t="shared" si="0"/>
        <v>37813.4160630787</v>
      </c>
      <c r="AC14">
        <f t="shared" si="1"/>
        <v>0</v>
      </c>
      <c r="AD14">
        <f t="shared" si="2"/>
        <v>0</v>
      </c>
    </row>
    <row r="15" spans="1:30" ht="12.75">
      <c r="A15" s="22"/>
      <c r="B15" s="6"/>
      <c r="C15" s="62"/>
      <c r="D15" s="62"/>
      <c r="E15" s="526">
        <f>+Input!H31</f>
        <v>0</v>
      </c>
      <c r="F15" s="62"/>
      <c r="G15" s="62"/>
      <c r="H15" s="62"/>
      <c r="I15" s="62"/>
      <c r="J15" s="226"/>
      <c r="K15" s="22"/>
      <c r="L15" s="22"/>
      <c r="AA15" s="100">
        <f t="shared" si="3"/>
        <v>0</v>
      </c>
      <c r="AB15" s="99">
        <f t="shared" si="0"/>
        <v>37813.4160630787</v>
      </c>
      <c r="AC15">
        <f t="shared" si="1"/>
        <v>0</v>
      </c>
      <c r="AD15">
        <f t="shared" si="2"/>
        <v>0</v>
      </c>
    </row>
    <row r="16" spans="1:30" ht="12.75">
      <c r="A16" s="22"/>
      <c r="B16" s="6"/>
      <c r="C16" s="62" t="s">
        <v>38</v>
      </c>
      <c r="D16" s="62"/>
      <c r="E16" s="526">
        <f>+Input!H32</f>
        <v>0</v>
      </c>
      <c r="F16" s="62"/>
      <c r="G16" s="62"/>
      <c r="H16" s="62"/>
      <c r="I16" s="62"/>
      <c r="J16" s="226"/>
      <c r="K16" s="22"/>
      <c r="L16" s="22"/>
      <c r="P16" s="9"/>
      <c r="AA16" s="100">
        <f t="shared" si="3"/>
        <v>0</v>
      </c>
      <c r="AB16" s="99">
        <f t="shared" si="0"/>
        <v>37813.4160630787</v>
      </c>
      <c r="AC16">
        <f t="shared" si="1"/>
        <v>0</v>
      </c>
      <c r="AD16">
        <f t="shared" si="2"/>
        <v>0</v>
      </c>
    </row>
    <row r="17" spans="1:30" ht="12.75">
      <c r="A17" s="22"/>
      <c r="B17" s="6"/>
      <c r="C17" s="62"/>
      <c r="D17" s="62"/>
      <c r="E17" s="526">
        <f>+Input!H33</f>
        <v>0</v>
      </c>
      <c r="F17" s="62"/>
      <c r="G17" s="62"/>
      <c r="H17" s="62"/>
      <c r="I17" s="62"/>
      <c r="J17" s="226"/>
      <c r="K17" s="22"/>
      <c r="L17" s="22"/>
      <c r="AA17" s="100">
        <f t="shared" si="3"/>
        <v>0</v>
      </c>
      <c r="AB17" s="99">
        <f t="shared" si="0"/>
        <v>37813.4160630787</v>
      </c>
      <c r="AC17">
        <f t="shared" si="1"/>
        <v>0</v>
      </c>
      <c r="AD17">
        <f t="shared" si="2"/>
        <v>0</v>
      </c>
    </row>
    <row r="18" spans="1:28" ht="12.75">
      <c r="A18" s="22"/>
      <c r="B18" s="6"/>
      <c r="C18" s="62" t="s">
        <v>39</v>
      </c>
      <c r="D18" s="62"/>
      <c r="E18" s="526">
        <f>+Input!H34</f>
        <v>0</v>
      </c>
      <c r="F18" s="62"/>
      <c r="G18" s="62"/>
      <c r="H18" s="62"/>
      <c r="I18" s="62"/>
      <c r="J18" s="226"/>
      <c r="K18" s="22"/>
      <c r="L18" s="22"/>
      <c r="AB18" s="99"/>
    </row>
    <row r="19" spans="1:28" ht="12.75">
      <c r="A19" s="22"/>
      <c r="B19" s="6"/>
      <c r="C19" s="62" t="s">
        <v>40</v>
      </c>
      <c r="D19" s="62"/>
      <c r="E19" s="558">
        <f>+Input!H35</f>
        <v>0</v>
      </c>
      <c r="F19" s="62"/>
      <c r="G19" s="62"/>
      <c r="H19" s="62"/>
      <c r="I19" s="62"/>
      <c r="J19" s="226"/>
      <c r="K19" s="22"/>
      <c r="L19" s="22"/>
      <c r="P19" s="9"/>
      <c r="AB19" s="99"/>
    </row>
    <row r="20" spans="1:31" ht="13.5" thickBot="1">
      <c r="A20" s="22"/>
      <c r="B20" s="6"/>
      <c r="C20" s="62" t="s">
        <v>41</v>
      </c>
      <c r="D20" s="62"/>
      <c r="E20" s="526">
        <f>+Input!H36</f>
        <v>0</v>
      </c>
      <c r="F20" s="62"/>
      <c r="G20" s="62"/>
      <c r="H20" s="62"/>
      <c r="I20" s="62"/>
      <c r="J20" s="229"/>
      <c r="K20" s="22"/>
      <c r="L20" s="22"/>
      <c r="AB20" s="99"/>
      <c r="AC20" s="88">
        <f>SUM(AC9:AC18)</f>
        <v>0</v>
      </c>
      <c r="AD20" s="88">
        <f>SUM(AD9:AD18)</f>
        <v>0</v>
      </c>
      <c r="AE20" t="s">
        <v>283</v>
      </c>
    </row>
    <row r="21" spans="1:28" ht="13.5" thickTop="1">
      <c r="A21" s="22"/>
      <c r="B21" s="6"/>
      <c r="C21" s="62" t="s">
        <v>42</v>
      </c>
      <c r="D21" s="62"/>
      <c r="E21" s="559">
        <f>+Input!H37</f>
        <v>0</v>
      </c>
      <c r="F21" s="62"/>
      <c r="G21" s="62"/>
      <c r="H21" s="62"/>
      <c r="I21" s="62"/>
      <c r="J21" s="229"/>
      <c r="K21" s="22"/>
      <c r="L21" s="22"/>
      <c r="AB21" s="99"/>
    </row>
    <row r="22" spans="1:28" ht="12.75">
      <c r="A22" s="22"/>
      <c r="B22" s="6"/>
      <c r="C22" s="62" t="s">
        <v>43</v>
      </c>
      <c r="D22" s="62"/>
      <c r="E22" s="559">
        <f>+Input!H38</f>
        <v>0</v>
      </c>
      <c r="F22" s="62"/>
      <c r="G22" s="62"/>
      <c r="H22" s="62"/>
      <c r="I22" s="62"/>
      <c r="J22" s="230"/>
      <c r="K22" s="22"/>
      <c r="L22" s="22"/>
      <c r="AB22" s="90"/>
    </row>
    <row r="23" spans="1:28" ht="12.75">
      <c r="A23" s="22"/>
      <c r="B23" s="6"/>
      <c r="C23" s="62" t="s">
        <v>44</v>
      </c>
      <c r="D23" s="62"/>
      <c r="E23" s="559">
        <f>+Input!H39</f>
        <v>0</v>
      </c>
      <c r="F23" s="62"/>
      <c r="G23" s="62"/>
      <c r="H23" s="62"/>
      <c r="I23" s="62"/>
      <c r="J23" s="230"/>
      <c r="K23" s="22"/>
      <c r="L23" s="22"/>
      <c r="AB23" s="90"/>
    </row>
    <row r="24" spans="1:28" ht="13.5" thickBot="1">
      <c r="A24" s="22"/>
      <c r="B24" s="4"/>
      <c r="C24" s="231" t="s">
        <v>45</v>
      </c>
      <c r="D24" s="231"/>
      <c r="E24" s="527">
        <f>+Input!H40</f>
        <v>0</v>
      </c>
      <c r="F24" s="231"/>
      <c r="G24" s="231"/>
      <c r="H24" s="231"/>
      <c r="I24" s="231"/>
      <c r="J24" s="232"/>
      <c r="K24" s="22"/>
      <c r="L24" s="22"/>
      <c r="AB24" s="90"/>
    </row>
    <row r="25" spans="1:12" ht="12.75">
      <c r="A25" s="22"/>
      <c r="B25" s="22"/>
      <c r="C25" s="27"/>
      <c r="D25" s="27"/>
      <c r="E25" s="27"/>
      <c r="F25" s="27"/>
      <c r="G25" s="27"/>
      <c r="H25" s="27"/>
      <c r="I25" s="27"/>
      <c r="J25" s="22"/>
      <c r="K25" s="22"/>
      <c r="L25" s="22"/>
    </row>
    <row r="26" spans="1:12" ht="13.5" thickBot="1">
      <c r="A26" s="22"/>
      <c r="B26" s="22"/>
      <c r="C26" s="319"/>
      <c r="D26" s="27"/>
      <c r="E26" s="27"/>
      <c r="F26" s="27"/>
      <c r="G26" s="27"/>
      <c r="H26" s="27"/>
      <c r="I26" s="27"/>
      <c r="J26" s="22"/>
      <c r="K26" s="22"/>
      <c r="L26" s="22"/>
    </row>
    <row r="27" spans="1:12" ht="13.5" thickBot="1">
      <c r="A27" s="22"/>
      <c r="B27" s="64"/>
      <c r="C27" s="295" t="s">
        <v>47</v>
      </c>
      <c r="D27" s="267"/>
      <c r="E27" s="275"/>
      <c r="F27" s="27"/>
      <c r="G27" s="266" t="s">
        <v>60</v>
      </c>
      <c r="H27" s="267"/>
      <c r="I27" s="267"/>
      <c r="J27" s="18"/>
      <c r="K27" s="22"/>
      <c r="L27" s="22"/>
    </row>
    <row r="28" spans="1:12" ht="12.75">
      <c r="A28" s="22"/>
      <c r="B28" s="3"/>
      <c r="C28" s="224" t="s">
        <v>48</v>
      </c>
      <c r="D28" s="224"/>
      <c r="E28" s="352">
        <f>+Input!H43</f>
        <v>0</v>
      </c>
      <c r="F28" s="27"/>
      <c r="G28" s="303"/>
      <c r="H28" s="224"/>
      <c r="I28" s="224"/>
      <c r="J28" s="8"/>
      <c r="K28" s="22"/>
      <c r="L28" s="22"/>
    </row>
    <row r="29" spans="1:12" ht="12.75">
      <c r="A29" s="22"/>
      <c r="B29" s="6"/>
      <c r="C29" s="350" t="s">
        <v>50</v>
      </c>
      <c r="D29" s="62"/>
      <c r="E29" s="353">
        <f>+Input!H44</f>
        <v>0</v>
      </c>
      <c r="F29" s="27"/>
      <c r="G29" s="166" t="s">
        <v>61</v>
      </c>
      <c r="H29" s="69"/>
      <c r="I29" s="354">
        <f>+Input!H55</f>
        <v>0</v>
      </c>
      <c r="J29" s="10"/>
      <c r="K29" s="22"/>
      <c r="L29" s="22"/>
    </row>
    <row r="30" spans="1:12" ht="12.75">
      <c r="A30" s="22"/>
      <c r="B30" s="6"/>
      <c r="C30" s="62" t="s">
        <v>51</v>
      </c>
      <c r="D30" s="62"/>
      <c r="E30" s="355">
        <f>+Input!H45</f>
        <v>0</v>
      </c>
      <c r="F30" s="27"/>
      <c r="G30" s="166" t="s">
        <v>284</v>
      </c>
      <c r="H30" s="62"/>
      <c r="I30" s="356">
        <f>IF($I$29=0.05,ROUND($I$29*'Development Costs'!$G$73,0),IF($I$29=0.03,ROUND($I$29*'Development Costs'!$G$73,0),IF($I$29=0,ROUND($I$29*'Development Costs'!$G$73,0),"ERROR")))</f>
        <v>0</v>
      </c>
      <c r="J30" s="10"/>
      <c r="K30" s="22"/>
      <c r="L30" s="22"/>
    </row>
    <row r="31" spans="1:12" ht="12.75">
      <c r="A31" s="22"/>
      <c r="B31" s="6"/>
      <c r="C31" s="62" t="s">
        <v>53</v>
      </c>
      <c r="D31" s="62"/>
      <c r="E31" s="353">
        <f>+Input!H46</f>
        <v>0</v>
      </c>
      <c r="F31" s="27"/>
      <c r="G31" s="166" t="s">
        <v>62</v>
      </c>
      <c r="H31" s="62"/>
      <c r="I31" s="357">
        <f>+Input!H56</f>
        <v>0</v>
      </c>
      <c r="J31" s="10"/>
      <c r="K31" s="22"/>
      <c r="L31" s="22"/>
    </row>
    <row r="32" spans="1:12" ht="12.75">
      <c r="A32" s="22"/>
      <c r="B32" s="6"/>
      <c r="C32" s="62" t="s">
        <v>54</v>
      </c>
      <c r="D32" s="62"/>
      <c r="E32" s="353">
        <f>+Input!H47</f>
        <v>0</v>
      </c>
      <c r="F32" s="27"/>
      <c r="G32" s="166" t="s">
        <v>64</v>
      </c>
      <c r="H32" s="62"/>
      <c r="I32" s="358">
        <f>+Input!H57</f>
        <v>0</v>
      </c>
      <c r="J32" s="10"/>
      <c r="K32" s="22"/>
      <c r="L32" s="22"/>
    </row>
    <row r="33" spans="1:12" ht="12.75">
      <c r="A33" s="22"/>
      <c r="B33" s="6"/>
      <c r="C33" s="62" t="s">
        <v>55</v>
      </c>
      <c r="D33" s="62"/>
      <c r="E33" s="353">
        <f>+Input!H48</f>
        <v>0</v>
      </c>
      <c r="F33" s="27"/>
      <c r="G33" s="166" t="s">
        <v>60</v>
      </c>
      <c r="H33" s="62"/>
      <c r="I33" s="359">
        <f>ROUND(IF(I31=0,I30*I32,I31*I32),0)</f>
        <v>0</v>
      </c>
      <c r="J33" s="10"/>
      <c r="K33" s="22"/>
      <c r="L33" s="22"/>
    </row>
    <row r="34" spans="1:12" ht="13.5" thickBot="1">
      <c r="A34" s="22"/>
      <c r="B34" s="4"/>
      <c r="C34" s="231" t="s">
        <v>285</v>
      </c>
      <c r="D34" s="231"/>
      <c r="E34" s="360">
        <f>ROUND((E33-E32)/30,0)</f>
        <v>0</v>
      </c>
      <c r="F34" s="27"/>
      <c r="G34" s="273"/>
      <c r="H34" s="231"/>
      <c r="I34" s="231"/>
      <c r="J34" s="12"/>
      <c r="K34" s="22"/>
      <c r="L34" s="22"/>
    </row>
    <row r="35" spans="1:12" ht="12.75">
      <c r="A35" s="22"/>
      <c r="B35" s="22"/>
      <c r="C35" s="319"/>
      <c r="D35" s="27"/>
      <c r="E35" s="27"/>
      <c r="F35" s="27"/>
      <c r="G35" s="27"/>
      <c r="H35" s="27"/>
      <c r="I35" s="27"/>
      <c r="J35" s="22"/>
      <c r="K35" s="22"/>
      <c r="L35" s="22"/>
    </row>
    <row r="36" spans="1:12" ht="13.5" thickBot="1">
      <c r="A36" s="22"/>
      <c r="B36" s="22"/>
      <c r="C36" s="319"/>
      <c r="D36" s="27"/>
      <c r="E36" s="27"/>
      <c r="F36" s="27"/>
      <c r="G36" s="27"/>
      <c r="H36" s="27"/>
      <c r="I36" s="27"/>
      <c r="J36" s="22"/>
      <c r="K36" s="22"/>
      <c r="L36" s="22"/>
    </row>
    <row r="37" spans="1:12" ht="13.5" thickBot="1">
      <c r="A37" s="22"/>
      <c r="B37" s="19"/>
      <c r="C37" s="295" t="s">
        <v>56</v>
      </c>
      <c r="D37" s="267"/>
      <c r="E37" s="275"/>
      <c r="F37" s="27"/>
      <c r="G37" s="266" t="s">
        <v>65</v>
      </c>
      <c r="H37" s="267"/>
      <c r="I37" s="267"/>
      <c r="J37" s="18"/>
      <c r="K37" s="22"/>
      <c r="L37" s="22"/>
    </row>
    <row r="38" spans="1:12" ht="12.75">
      <c r="A38" s="22"/>
      <c r="B38" s="6"/>
      <c r="C38" s="62"/>
      <c r="D38" s="62"/>
      <c r="E38" s="226"/>
      <c r="F38" s="27"/>
      <c r="G38" s="1" t="s">
        <v>66</v>
      </c>
      <c r="H38" s="361"/>
      <c r="I38" s="362" t="s">
        <v>67</v>
      </c>
      <c r="J38" s="54"/>
      <c r="K38" s="22"/>
      <c r="L38" s="22"/>
    </row>
    <row r="39" spans="1:12" ht="12.75">
      <c r="A39" s="22"/>
      <c r="B39" s="6"/>
      <c r="C39" s="62" t="s">
        <v>57</v>
      </c>
      <c r="D39" s="62"/>
      <c r="E39" s="363">
        <f>+Input!H51</f>
        <v>0</v>
      </c>
      <c r="F39" s="27"/>
      <c r="G39" s="68">
        <f ca="1">IF(Input!F60=0,NOW(),+Input!F60)</f>
        <v>37813.4160630787</v>
      </c>
      <c r="H39" s="69"/>
      <c r="I39" s="364">
        <f>+Input!H60</f>
        <v>0</v>
      </c>
      <c r="J39" s="10"/>
      <c r="K39" s="22"/>
      <c r="L39" s="22"/>
    </row>
    <row r="40" spans="1:12" ht="12.75">
      <c r="A40" s="22"/>
      <c r="B40" s="6"/>
      <c r="C40" s="62" t="s">
        <v>286</v>
      </c>
      <c r="D40" s="62"/>
      <c r="E40" s="226"/>
      <c r="F40" s="27"/>
      <c r="G40" s="68">
        <f>IF(Input!F61=0,+G39,+Input!F61)</f>
        <v>37813.4160630787</v>
      </c>
      <c r="H40" s="69"/>
      <c r="I40" s="244">
        <f>+Input!H61</f>
        <v>0</v>
      </c>
      <c r="J40" s="10"/>
      <c r="K40" s="22"/>
      <c r="L40" s="22"/>
    </row>
    <row r="41" spans="1:12" ht="12.75">
      <c r="A41" s="22"/>
      <c r="B41" s="6"/>
      <c r="C41" s="350" t="s">
        <v>287</v>
      </c>
      <c r="D41" s="62"/>
      <c r="E41" s="365" t="e">
        <f>IF('Tax Credits'!I31=0,ROUND(I48/(E39*10*('Tax Credits'!G31+'Tax Credits'!H31)),4),"N/A")</f>
        <v>#DIV/0!</v>
      </c>
      <c r="F41" s="27"/>
      <c r="G41" s="68">
        <f>IF(Input!F62=0,+G40,+Input!F62)</f>
        <v>37813.4160630787</v>
      </c>
      <c r="H41" s="69"/>
      <c r="I41" s="244">
        <f>+Input!H62</f>
        <v>0</v>
      </c>
      <c r="J41" s="10"/>
      <c r="K41" s="22"/>
      <c r="L41" s="22"/>
    </row>
    <row r="42" spans="1:12" ht="12.75">
      <c r="A42" s="22"/>
      <c r="B42" s="6"/>
      <c r="C42" s="69"/>
      <c r="D42" s="69"/>
      <c r="E42" s="226"/>
      <c r="F42" s="27"/>
      <c r="G42" s="68">
        <f>IF(Input!F63=0,+G41,+Input!F63)</f>
        <v>37813.4160630787</v>
      </c>
      <c r="H42" s="69"/>
      <c r="I42" s="244">
        <f>+Input!H63</f>
        <v>0</v>
      </c>
      <c r="J42" s="10"/>
      <c r="K42" s="22"/>
      <c r="L42" s="22"/>
    </row>
    <row r="43" spans="1:12" ht="12.75">
      <c r="A43" s="22"/>
      <c r="B43" s="6"/>
      <c r="C43" s="366" t="s">
        <v>288</v>
      </c>
      <c r="D43" s="69"/>
      <c r="E43" s="226"/>
      <c r="F43" s="27"/>
      <c r="G43" s="68">
        <f>IF(Input!F64=0,+G42,+Input!F64)</f>
        <v>37813.4160630787</v>
      </c>
      <c r="H43" s="69"/>
      <c r="I43" s="244">
        <f>+Input!H64</f>
        <v>0</v>
      </c>
      <c r="J43" s="10"/>
      <c r="K43" s="22"/>
      <c r="L43" s="22"/>
    </row>
    <row r="44" spans="1:12" ht="12.75">
      <c r="A44" s="22"/>
      <c r="B44" s="6"/>
      <c r="C44" s="69" t="s">
        <v>59</v>
      </c>
      <c r="D44" s="69"/>
      <c r="E44" s="363">
        <f>+Input!H52</f>
        <v>0</v>
      </c>
      <c r="F44" s="27"/>
      <c r="G44" s="68">
        <f>IF(Input!F65=0,+G43,+Input!F65)</f>
        <v>37813.4160630787</v>
      </c>
      <c r="H44" s="69"/>
      <c r="I44" s="244">
        <f>+Input!H65</f>
        <v>0</v>
      </c>
      <c r="J44" s="10"/>
      <c r="K44" s="22"/>
      <c r="L44" s="22"/>
    </row>
    <row r="45" spans="1:12" ht="12.75">
      <c r="A45" s="22"/>
      <c r="B45" s="6"/>
      <c r="C45" s="69" t="s">
        <v>289</v>
      </c>
      <c r="D45" s="69"/>
      <c r="E45" s="367">
        <f>AD20</f>
        <v>0</v>
      </c>
      <c r="F45" s="27"/>
      <c r="G45" s="68">
        <f>IF(Input!F66=0,+G44,+Input!F66)</f>
        <v>37813.4160630787</v>
      </c>
      <c r="H45" s="69"/>
      <c r="I45" s="244">
        <f>+Input!H66</f>
        <v>0</v>
      </c>
      <c r="J45" s="10"/>
      <c r="K45" s="22"/>
      <c r="L45" s="22"/>
    </row>
    <row r="46" spans="1:12" ht="12.75">
      <c r="A46" s="22"/>
      <c r="B46" s="6"/>
      <c r="C46" s="69"/>
      <c r="D46" s="69"/>
      <c r="E46" s="226"/>
      <c r="F46" s="27"/>
      <c r="G46" s="68">
        <f>IF(Input!F67=0,+G45,+Input!F67)</f>
        <v>37813.4160630787</v>
      </c>
      <c r="H46" s="69"/>
      <c r="I46" s="244">
        <f>+Input!H67</f>
        <v>0</v>
      </c>
      <c r="J46" s="10"/>
      <c r="K46" s="22"/>
      <c r="L46" s="22"/>
    </row>
    <row r="47" spans="1:12" ht="12.75">
      <c r="A47" s="22"/>
      <c r="B47" s="6"/>
      <c r="C47" s="62" t="s">
        <v>290</v>
      </c>
      <c r="D47" s="69"/>
      <c r="E47" s="226"/>
      <c r="F47" s="27"/>
      <c r="G47" s="68">
        <f>IF(Input!F68=0,+G46,+Input!F68)</f>
        <v>37813.4160630787</v>
      </c>
      <c r="H47" s="69"/>
      <c r="I47" s="244">
        <f>+Input!H68</f>
        <v>0</v>
      </c>
      <c r="J47" s="10"/>
      <c r="K47" s="22"/>
      <c r="L47" s="22"/>
    </row>
    <row r="48" spans="1:12" ht="13.5" thickBot="1">
      <c r="A48" s="22"/>
      <c r="B48" s="6"/>
      <c r="C48" s="350" t="s">
        <v>287</v>
      </c>
      <c r="D48" s="69"/>
      <c r="E48" s="365" t="e">
        <f>IF('Tax Credits'!I31=0,ROUND(E45/(E39*10*('Tax Credits'!G31+'Tax Credits'!H31)),4),"N/A")</f>
        <v>#DIV/0!</v>
      </c>
      <c r="F48" s="27"/>
      <c r="G48" s="68" t="s">
        <v>80</v>
      </c>
      <c r="H48" s="69"/>
      <c r="I48" s="70">
        <f>SUM(I39:I47)</f>
        <v>0</v>
      </c>
      <c r="J48" s="71"/>
      <c r="K48" s="22"/>
      <c r="L48" s="22"/>
    </row>
    <row r="49" spans="1:12" ht="14.25" thickBot="1" thickTop="1">
      <c r="A49" s="22"/>
      <c r="B49" s="4"/>
      <c r="C49" s="231"/>
      <c r="D49" s="231"/>
      <c r="E49" s="232"/>
      <c r="F49" s="27"/>
      <c r="G49" s="273"/>
      <c r="H49" s="231"/>
      <c r="I49" s="231"/>
      <c r="J49" s="12"/>
      <c r="K49" s="22"/>
      <c r="L49" s="22"/>
    </row>
    <row r="50" spans="1:12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2"/>
      <c r="B53" s="132"/>
      <c r="C53" s="132"/>
      <c r="D53" s="132"/>
      <c r="E53" s="132"/>
      <c r="F53" s="132"/>
      <c r="G53" s="132"/>
      <c r="H53" s="132"/>
      <c r="I53" s="132"/>
      <c r="J53" s="132"/>
      <c r="K53" s="22"/>
      <c r="L53" s="22"/>
    </row>
    <row r="54" spans="1:12" ht="12.75">
      <c r="A54" s="22"/>
      <c r="B54" s="132"/>
      <c r="C54" s="132"/>
      <c r="D54" s="132"/>
      <c r="E54" s="132"/>
      <c r="F54" s="132"/>
      <c r="G54" s="132"/>
      <c r="H54" s="126"/>
      <c r="I54" s="132"/>
      <c r="J54" s="132"/>
      <c r="K54" s="22"/>
      <c r="L54" s="22"/>
    </row>
    <row r="55" spans="1:12" ht="12.75">
      <c r="A55" s="22"/>
      <c r="B55" s="132"/>
      <c r="C55" s="132"/>
      <c r="D55" s="132"/>
      <c r="E55" s="132"/>
      <c r="F55" s="132"/>
      <c r="G55" s="132"/>
      <c r="H55" s="132"/>
      <c r="I55" s="132"/>
      <c r="J55" s="132"/>
      <c r="K55" s="22"/>
      <c r="L55" s="22"/>
    </row>
    <row r="56" spans="1:12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0.9921875" style="0" customWidth="1"/>
    <col min="3" max="3" width="3.7109375" style="0" customWidth="1"/>
    <col min="4" max="4" width="24.140625" style="0" customWidth="1"/>
    <col min="5" max="5" width="7.7109375" style="0" customWidth="1"/>
    <col min="6" max="6" width="6.00390625" style="0" customWidth="1"/>
    <col min="7" max="7" width="12.00390625" style="0" customWidth="1"/>
    <col min="8" max="8" width="10.57421875" style="0" customWidth="1"/>
    <col min="9" max="9" width="11.57421875" style="0" customWidth="1"/>
    <col min="10" max="10" width="10.421875" style="0" customWidth="1"/>
    <col min="11" max="11" width="0.9921875" style="0" customWidth="1"/>
    <col min="12" max="12" width="2.7109375" style="0" customWidth="1"/>
  </cols>
  <sheetData>
    <row r="1" spans="1:14" ht="1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2"/>
      <c r="B2" s="133">
        <f>'General Info'!$E$7</f>
        <v>0</v>
      </c>
      <c r="C2" s="134"/>
      <c r="D2" s="134"/>
      <c r="E2" s="134"/>
      <c r="F2" s="134"/>
      <c r="G2" s="134"/>
      <c r="H2" s="134"/>
      <c r="I2" s="134"/>
      <c r="J2" s="135"/>
      <c r="K2" s="135"/>
      <c r="L2" s="22"/>
      <c r="M2" s="22"/>
      <c r="N2" s="22"/>
    </row>
    <row r="3" spans="1:14" ht="13.5" customHeight="1">
      <c r="A3" s="22"/>
      <c r="B3" s="136" t="s">
        <v>77</v>
      </c>
      <c r="C3" s="134"/>
      <c r="D3" s="134"/>
      <c r="E3" s="134"/>
      <c r="F3" s="134"/>
      <c r="G3" s="134"/>
      <c r="H3" s="134"/>
      <c r="I3" s="134"/>
      <c r="J3" s="135"/>
      <c r="K3" s="134"/>
      <c r="L3" s="22"/>
      <c r="M3" s="22"/>
      <c r="N3" s="22"/>
    </row>
    <row r="4" spans="1:14" ht="13.5" customHeight="1">
      <c r="A4" s="22"/>
      <c r="B4" s="139"/>
      <c r="C4" s="139" t="s">
        <v>291</v>
      </c>
      <c r="D4" s="132"/>
      <c r="E4" s="132"/>
      <c r="F4" s="132"/>
      <c r="G4" s="132"/>
      <c r="H4" s="132"/>
      <c r="I4" s="132"/>
      <c r="J4" s="138">
        <f ca="1">NOW()</f>
        <v>37813.4160630787</v>
      </c>
      <c r="K4" s="132"/>
      <c r="L4" s="22"/>
      <c r="M4" s="22"/>
      <c r="N4" s="22"/>
    </row>
    <row r="5" spans="1:14" ht="14.25" customHeight="1" thickBot="1">
      <c r="A5" s="22"/>
      <c r="B5" s="22"/>
      <c r="C5" s="27"/>
      <c r="D5" s="27"/>
      <c r="E5" s="27"/>
      <c r="F5" s="27"/>
      <c r="G5" s="27"/>
      <c r="H5" s="27"/>
      <c r="I5" s="27"/>
      <c r="J5" s="27"/>
      <c r="K5" s="22"/>
      <c r="L5" s="22"/>
      <c r="M5" s="22"/>
      <c r="N5" s="22"/>
    </row>
    <row r="6" spans="1:14" ht="13.5" thickBot="1">
      <c r="A6" s="22"/>
      <c r="B6" s="44"/>
      <c r="C6" s="53" t="s">
        <v>77</v>
      </c>
      <c r="D6" s="42"/>
      <c r="E6" s="42"/>
      <c r="F6" s="42"/>
      <c r="G6" s="42"/>
      <c r="H6" s="42"/>
      <c r="I6" s="42"/>
      <c r="J6" s="368"/>
      <c r="K6" s="43"/>
      <c r="L6" s="22"/>
      <c r="M6" s="22"/>
      <c r="N6" s="22"/>
    </row>
    <row r="7" spans="1:14" ht="12.75">
      <c r="A7" s="22"/>
      <c r="B7" s="1"/>
      <c r="C7" s="73" t="s">
        <v>78</v>
      </c>
      <c r="D7" s="74" t="s">
        <v>79</v>
      </c>
      <c r="E7" s="74" t="s">
        <v>292</v>
      </c>
      <c r="F7" s="74" t="s">
        <v>293</v>
      </c>
      <c r="G7" s="74" t="s">
        <v>80</v>
      </c>
      <c r="H7" s="74" t="s">
        <v>120</v>
      </c>
      <c r="I7" s="74" t="s">
        <v>121</v>
      </c>
      <c r="J7" s="73" t="s">
        <v>294</v>
      </c>
      <c r="K7" s="41"/>
      <c r="L7" s="22"/>
      <c r="M7" s="22"/>
      <c r="N7" s="22"/>
    </row>
    <row r="8" spans="1:14" ht="12.75">
      <c r="A8" s="22"/>
      <c r="B8" s="1"/>
      <c r="C8" s="73">
        <v>1</v>
      </c>
      <c r="D8" s="75" t="s">
        <v>81</v>
      </c>
      <c r="E8" s="75" t="e">
        <f>ROUND(G8/Rents!$D$21,0)</f>
        <v>#DIV/0!</v>
      </c>
      <c r="F8" s="94" t="e">
        <f>ROUND(G8/'General Info'!$E$21,2)</f>
        <v>#DIV/0!</v>
      </c>
      <c r="G8" s="369">
        <f>+Input!H73</f>
        <v>0</v>
      </c>
      <c r="H8" s="76">
        <f aca="true" t="shared" si="0" ref="H8:H42">G8</f>
        <v>0</v>
      </c>
      <c r="I8" s="77"/>
      <c r="J8" s="77"/>
      <c r="K8" s="55"/>
      <c r="L8" s="22"/>
      <c r="M8" s="22"/>
      <c r="N8" s="22"/>
    </row>
    <row r="9" spans="1:14" ht="12.75">
      <c r="A9" s="22"/>
      <c r="B9" s="1"/>
      <c r="C9" s="73">
        <f>+C8+1</f>
        <v>2</v>
      </c>
      <c r="D9" s="75" t="s">
        <v>82</v>
      </c>
      <c r="E9" s="75" t="e">
        <f>ROUND(G9/Rents!$D$21,0)</f>
        <v>#DIV/0!</v>
      </c>
      <c r="F9" s="94" t="e">
        <f>ROUND(G9/'General Info'!$E$21,2)</f>
        <v>#DIV/0!</v>
      </c>
      <c r="G9" s="370">
        <f>+Input!H74</f>
        <v>0</v>
      </c>
      <c r="H9" s="77">
        <f t="shared" si="0"/>
        <v>0</v>
      </c>
      <c r="I9" s="77"/>
      <c r="J9" s="77"/>
      <c r="K9" s="56"/>
      <c r="L9" s="22"/>
      <c r="M9" s="22"/>
      <c r="N9" s="22"/>
    </row>
    <row r="10" spans="1:14" ht="12.75">
      <c r="A10" s="22"/>
      <c r="B10" s="1"/>
      <c r="C10" s="73">
        <f aca="true" t="shared" si="1" ref="C10:C25">+C9+1</f>
        <v>3</v>
      </c>
      <c r="D10" s="75" t="s">
        <v>83</v>
      </c>
      <c r="E10" s="75" t="e">
        <f>ROUND(G10/Rents!$D$21,0)</f>
        <v>#DIV/0!</v>
      </c>
      <c r="F10" s="94" t="e">
        <f>ROUND(G10/'General Info'!$E$21,2)</f>
        <v>#DIV/0!</v>
      </c>
      <c r="G10" s="370">
        <f>+Input!H75</f>
        <v>0</v>
      </c>
      <c r="H10" s="77">
        <f t="shared" si="0"/>
        <v>0</v>
      </c>
      <c r="I10" s="77"/>
      <c r="J10" s="77"/>
      <c r="K10" s="56"/>
      <c r="L10" s="22"/>
      <c r="M10" s="22"/>
      <c r="N10" s="22"/>
    </row>
    <row r="11" spans="1:14" ht="12.75">
      <c r="A11" s="22"/>
      <c r="B11" s="1"/>
      <c r="C11" s="73">
        <f t="shared" si="1"/>
        <v>4</v>
      </c>
      <c r="D11" s="75" t="s">
        <v>84</v>
      </c>
      <c r="E11" s="75" t="e">
        <f>ROUND(G11/Rents!$D$21,0)</f>
        <v>#DIV/0!</v>
      </c>
      <c r="F11" s="94" t="e">
        <f>ROUND(G11/'General Info'!$E$21,2)</f>
        <v>#DIV/0!</v>
      </c>
      <c r="G11" s="370">
        <f>+Input!H76</f>
        <v>0</v>
      </c>
      <c r="H11" s="77">
        <f t="shared" si="0"/>
        <v>0</v>
      </c>
      <c r="I11" s="77"/>
      <c r="J11" s="77"/>
      <c r="K11" s="56"/>
      <c r="L11" s="22"/>
      <c r="M11" s="22"/>
      <c r="N11" s="22"/>
    </row>
    <row r="12" spans="1:14" ht="12.75">
      <c r="A12" s="22"/>
      <c r="B12" s="1"/>
      <c r="C12" s="73">
        <f t="shared" si="1"/>
        <v>5</v>
      </c>
      <c r="D12" s="75" t="s">
        <v>85</v>
      </c>
      <c r="E12" s="75" t="e">
        <f>ROUND(G12/Rents!$D$21,0)</f>
        <v>#DIV/0!</v>
      </c>
      <c r="F12" s="94" t="e">
        <f>ROUND(G12/'General Info'!$E$21,2)</f>
        <v>#DIV/0!</v>
      </c>
      <c r="G12" s="370">
        <f>+Input!H77</f>
        <v>0</v>
      </c>
      <c r="H12" s="77">
        <f t="shared" si="0"/>
        <v>0</v>
      </c>
      <c r="I12" s="77"/>
      <c r="J12" s="77"/>
      <c r="K12" s="56"/>
      <c r="L12" s="22"/>
      <c r="M12" s="22"/>
      <c r="N12" s="22"/>
    </row>
    <row r="13" spans="1:14" ht="12.75">
      <c r="A13" s="22"/>
      <c r="B13" s="1"/>
      <c r="C13" s="73">
        <f t="shared" si="1"/>
        <v>6</v>
      </c>
      <c r="D13" s="75" t="s">
        <v>86</v>
      </c>
      <c r="E13" s="75" t="e">
        <f>ROUND(G13/Rents!$D$21,0)</f>
        <v>#DIV/0!</v>
      </c>
      <c r="F13" s="94" t="e">
        <f>ROUND(G13/'General Info'!$E$21,2)</f>
        <v>#DIV/0!</v>
      </c>
      <c r="G13" s="370">
        <f>+Input!H78</f>
        <v>0</v>
      </c>
      <c r="H13" s="77">
        <f t="shared" si="0"/>
        <v>0</v>
      </c>
      <c r="I13" s="77"/>
      <c r="J13" s="77"/>
      <c r="K13" s="56"/>
      <c r="L13" s="22"/>
      <c r="M13" s="22"/>
      <c r="N13" s="22"/>
    </row>
    <row r="14" spans="1:14" ht="12.75">
      <c r="A14" s="22"/>
      <c r="B14" s="1"/>
      <c r="C14" s="73">
        <f t="shared" si="1"/>
        <v>7</v>
      </c>
      <c r="D14" s="75" t="s">
        <v>87</v>
      </c>
      <c r="E14" s="75" t="e">
        <f>ROUND(G14/Rents!$D$21,0)</f>
        <v>#DIV/0!</v>
      </c>
      <c r="F14" s="94" t="e">
        <f>ROUND(G14/'General Info'!$E$21,2)</f>
        <v>#DIV/0!</v>
      </c>
      <c r="G14" s="370">
        <f>+Input!H79</f>
        <v>0</v>
      </c>
      <c r="H14" s="77">
        <f t="shared" si="0"/>
        <v>0</v>
      </c>
      <c r="I14" s="77"/>
      <c r="J14" s="77"/>
      <c r="K14" s="56"/>
      <c r="L14" s="22"/>
      <c r="M14" s="22"/>
      <c r="N14" s="22"/>
    </row>
    <row r="15" spans="1:14" ht="12.75">
      <c r="A15" s="22"/>
      <c r="B15" s="1"/>
      <c r="C15" s="73">
        <f t="shared" si="1"/>
        <v>8</v>
      </c>
      <c r="D15" s="75" t="s">
        <v>88</v>
      </c>
      <c r="E15" s="75" t="e">
        <f>ROUND(G15/Rents!$D$21,0)</f>
        <v>#DIV/0!</v>
      </c>
      <c r="F15" s="94" t="e">
        <f>ROUND(G15/'General Info'!$E$21,2)</f>
        <v>#DIV/0!</v>
      </c>
      <c r="G15" s="370">
        <f>+Input!H80</f>
        <v>0</v>
      </c>
      <c r="H15" s="77">
        <f t="shared" si="0"/>
        <v>0</v>
      </c>
      <c r="I15" s="77"/>
      <c r="J15" s="77"/>
      <c r="K15" s="56"/>
      <c r="L15" s="22"/>
      <c r="M15" s="22"/>
      <c r="N15" s="22"/>
    </row>
    <row r="16" spans="1:14" ht="12.75">
      <c r="A16" s="22"/>
      <c r="B16" s="1"/>
      <c r="C16" s="73">
        <f t="shared" si="1"/>
        <v>9</v>
      </c>
      <c r="D16" s="75" t="s">
        <v>89</v>
      </c>
      <c r="E16" s="75" t="e">
        <f>ROUND(G16/Rents!$D$21,0)</f>
        <v>#DIV/0!</v>
      </c>
      <c r="F16" s="94" t="e">
        <f>ROUND(G16/'General Info'!$E$21,2)</f>
        <v>#DIV/0!</v>
      </c>
      <c r="G16" s="370">
        <f>+Input!H81</f>
        <v>0</v>
      </c>
      <c r="H16" s="77">
        <f t="shared" si="0"/>
        <v>0</v>
      </c>
      <c r="I16" s="77"/>
      <c r="J16" s="77"/>
      <c r="K16" s="56"/>
      <c r="L16" s="22"/>
      <c r="M16" s="22"/>
      <c r="N16" s="22"/>
    </row>
    <row r="17" spans="1:14" ht="12.75">
      <c r="A17" s="22"/>
      <c r="B17" s="1"/>
      <c r="C17" s="73">
        <f t="shared" si="1"/>
        <v>10</v>
      </c>
      <c r="D17" s="75" t="s">
        <v>90</v>
      </c>
      <c r="E17" s="75" t="e">
        <f>ROUND(G17/Rents!$D$21,0)</f>
        <v>#DIV/0!</v>
      </c>
      <c r="F17" s="94" t="e">
        <f>ROUND(G17/'General Info'!$E$21,2)</f>
        <v>#DIV/0!</v>
      </c>
      <c r="G17" s="370">
        <f>+Input!H82</f>
        <v>0</v>
      </c>
      <c r="H17" s="77">
        <f t="shared" si="0"/>
        <v>0</v>
      </c>
      <c r="I17" s="77"/>
      <c r="J17" s="77"/>
      <c r="K17" s="56"/>
      <c r="L17" s="22"/>
      <c r="M17" s="22"/>
      <c r="N17" s="22"/>
    </row>
    <row r="18" spans="1:14" ht="12.75">
      <c r="A18" s="22"/>
      <c r="B18" s="1"/>
      <c r="C18" s="73">
        <f t="shared" si="1"/>
        <v>11</v>
      </c>
      <c r="D18" s="75" t="s">
        <v>91</v>
      </c>
      <c r="E18" s="75" t="e">
        <f>ROUND(G18/Rents!$D$21,0)</f>
        <v>#DIV/0!</v>
      </c>
      <c r="F18" s="94" t="e">
        <f>ROUND(G18/'General Info'!$E$21,2)</f>
        <v>#DIV/0!</v>
      </c>
      <c r="G18" s="370">
        <f>+Input!H83</f>
        <v>0</v>
      </c>
      <c r="H18" s="77">
        <f t="shared" si="0"/>
        <v>0</v>
      </c>
      <c r="I18" s="77"/>
      <c r="J18" s="77"/>
      <c r="K18" s="56"/>
      <c r="L18" s="22"/>
      <c r="M18" s="22"/>
      <c r="N18" s="22"/>
    </row>
    <row r="19" spans="1:14" ht="12.75">
      <c r="A19" s="22"/>
      <c r="B19" s="1"/>
      <c r="C19" s="73">
        <f t="shared" si="1"/>
        <v>12</v>
      </c>
      <c r="D19" s="75" t="s">
        <v>92</v>
      </c>
      <c r="E19" s="75" t="e">
        <f>ROUND(G19/Rents!$D$21,0)</f>
        <v>#DIV/0!</v>
      </c>
      <c r="F19" s="94" t="e">
        <f>ROUND(G19/'General Info'!$E$21,2)</f>
        <v>#DIV/0!</v>
      </c>
      <c r="G19" s="370">
        <f>+Input!H84</f>
        <v>0</v>
      </c>
      <c r="H19" s="77">
        <f t="shared" si="0"/>
        <v>0</v>
      </c>
      <c r="I19" s="77"/>
      <c r="J19" s="77"/>
      <c r="K19" s="56"/>
      <c r="L19" s="22"/>
      <c r="M19" s="22"/>
      <c r="N19" s="22"/>
    </row>
    <row r="20" spans="1:14" ht="12.75">
      <c r="A20" s="22"/>
      <c r="B20" s="1"/>
      <c r="C20" s="73">
        <f t="shared" si="1"/>
        <v>13</v>
      </c>
      <c r="D20" s="75" t="s">
        <v>93</v>
      </c>
      <c r="E20" s="75" t="e">
        <f>ROUND(G20/Rents!$D$21,0)</f>
        <v>#DIV/0!</v>
      </c>
      <c r="F20" s="94" t="e">
        <f>ROUND(G20/'General Info'!$E$21,2)</f>
        <v>#DIV/0!</v>
      </c>
      <c r="G20" s="370">
        <f>+Input!H85</f>
        <v>0</v>
      </c>
      <c r="H20" s="77">
        <f t="shared" si="0"/>
        <v>0</v>
      </c>
      <c r="I20" s="77"/>
      <c r="J20" s="77"/>
      <c r="K20" s="56"/>
      <c r="L20" s="22"/>
      <c r="M20" s="22"/>
      <c r="N20" s="22"/>
    </row>
    <row r="21" spans="1:14" ht="12.75">
      <c r="A21" s="22"/>
      <c r="B21" s="2"/>
      <c r="C21" s="73">
        <f t="shared" si="1"/>
        <v>14</v>
      </c>
      <c r="D21" s="75" t="s">
        <v>94</v>
      </c>
      <c r="E21" s="75" t="e">
        <f>ROUND(G21/Rents!$D$21,0)</f>
        <v>#DIV/0!</v>
      </c>
      <c r="F21" s="94" t="e">
        <f>ROUND(G21/'General Info'!$E$21,2)</f>
        <v>#DIV/0!</v>
      </c>
      <c r="G21" s="370">
        <f>+Input!H86</f>
        <v>0</v>
      </c>
      <c r="H21" s="77">
        <f t="shared" si="0"/>
        <v>0</v>
      </c>
      <c r="I21" s="77"/>
      <c r="J21" s="77"/>
      <c r="K21" s="56"/>
      <c r="L21" s="22"/>
      <c r="M21" s="22"/>
      <c r="N21" s="22"/>
    </row>
    <row r="22" spans="1:14" ht="12.75">
      <c r="A22" s="22"/>
      <c r="B22" s="2"/>
      <c r="C22" s="73">
        <f t="shared" si="1"/>
        <v>15</v>
      </c>
      <c r="D22" s="75" t="s">
        <v>95</v>
      </c>
      <c r="E22" s="75" t="e">
        <f>ROUND(G22/Rents!$D$21,0)</f>
        <v>#DIV/0!</v>
      </c>
      <c r="F22" s="94" t="e">
        <f>ROUND(G22/'General Info'!$E$21,2)</f>
        <v>#DIV/0!</v>
      </c>
      <c r="G22" s="370">
        <f>+Input!H87</f>
        <v>0</v>
      </c>
      <c r="H22" s="77">
        <f t="shared" si="0"/>
        <v>0</v>
      </c>
      <c r="I22" s="77"/>
      <c r="J22" s="77"/>
      <c r="K22" s="56"/>
      <c r="L22" s="22"/>
      <c r="M22" s="22"/>
      <c r="N22" s="22"/>
    </row>
    <row r="23" spans="1:14" ht="12.75">
      <c r="A23" s="22"/>
      <c r="B23" s="2"/>
      <c r="C23" s="73">
        <f t="shared" si="1"/>
        <v>16</v>
      </c>
      <c r="D23" s="75" t="s">
        <v>96</v>
      </c>
      <c r="E23" s="75" t="e">
        <f>ROUND(G23/Rents!$D$21,0)</f>
        <v>#DIV/0!</v>
      </c>
      <c r="F23" s="94" t="e">
        <f>ROUND(G23/'General Info'!$E$21,2)</f>
        <v>#DIV/0!</v>
      </c>
      <c r="G23" s="370">
        <f>+Input!H88</f>
        <v>0</v>
      </c>
      <c r="H23" s="77">
        <f t="shared" si="0"/>
        <v>0</v>
      </c>
      <c r="I23" s="77"/>
      <c r="J23" s="77"/>
      <c r="K23" s="56"/>
      <c r="L23" s="22"/>
      <c r="M23" s="22"/>
      <c r="N23" s="22"/>
    </row>
    <row r="24" spans="1:14" ht="12.75">
      <c r="A24" s="22"/>
      <c r="B24" s="2"/>
      <c r="C24" s="73">
        <f t="shared" si="1"/>
        <v>17</v>
      </c>
      <c r="D24" s="75" t="s">
        <v>97</v>
      </c>
      <c r="E24" s="75" t="e">
        <f>ROUND(G24/Rents!$D$21,0)</f>
        <v>#DIV/0!</v>
      </c>
      <c r="F24" s="94" t="e">
        <f>ROUND(G24/'General Info'!$E$21,2)</f>
        <v>#DIV/0!</v>
      </c>
      <c r="G24" s="370">
        <f>+Input!H89</f>
        <v>0</v>
      </c>
      <c r="H24" s="77">
        <f t="shared" si="0"/>
        <v>0</v>
      </c>
      <c r="I24" s="77"/>
      <c r="J24" s="77"/>
      <c r="K24" s="56"/>
      <c r="L24" s="22"/>
      <c r="M24" s="22"/>
      <c r="N24" s="22"/>
    </row>
    <row r="25" spans="1:14" ht="12.75">
      <c r="A25" s="22"/>
      <c r="B25" s="2"/>
      <c r="C25" s="73">
        <f t="shared" si="1"/>
        <v>18</v>
      </c>
      <c r="D25" s="75" t="s">
        <v>98</v>
      </c>
      <c r="E25" s="75" t="e">
        <f>ROUND(G25/Rents!$D$21,0)</f>
        <v>#DIV/0!</v>
      </c>
      <c r="F25" s="94" t="e">
        <f>ROUND(G25/'General Info'!$E$21,2)</f>
        <v>#DIV/0!</v>
      </c>
      <c r="G25" s="370">
        <f>+Input!H90</f>
        <v>0</v>
      </c>
      <c r="H25" s="77">
        <f t="shared" si="0"/>
        <v>0</v>
      </c>
      <c r="I25" s="77"/>
      <c r="J25" s="77"/>
      <c r="K25" s="56"/>
      <c r="L25" s="22"/>
      <c r="M25" s="22"/>
      <c r="N25" s="22"/>
    </row>
    <row r="26" spans="1:14" ht="12.75">
      <c r="A26" s="22"/>
      <c r="B26" s="2"/>
      <c r="C26" s="73">
        <f aca="true" t="shared" si="2" ref="C26:C41">+C25+1</f>
        <v>19</v>
      </c>
      <c r="D26" s="75" t="s">
        <v>99</v>
      </c>
      <c r="E26" s="75" t="e">
        <f>ROUND(G26/Rents!$D$21,0)</f>
        <v>#DIV/0!</v>
      </c>
      <c r="F26" s="94" t="e">
        <f>ROUND(G26/'General Info'!$E$21,2)</f>
        <v>#DIV/0!</v>
      </c>
      <c r="G26" s="370">
        <f>+Input!H91</f>
        <v>0</v>
      </c>
      <c r="H26" s="77">
        <f t="shared" si="0"/>
        <v>0</v>
      </c>
      <c r="I26" s="77"/>
      <c r="J26" s="77"/>
      <c r="K26" s="56"/>
      <c r="L26" s="22"/>
      <c r="M26" s="22"/>
      <c r="N26" s="22"/>
    </row>
    <row r="27" spans="1:14" ht="12.75">
      <c r="A27" s="22"/>
      <c r="B27" s="2"/>
      <c r="C27" s="73">
        <f t="shared" si="2"/>
        <v>20</v>
      </c>
      <c r="D27" s="75" t="s">
        <v>100</v>
      </c>
      <c r="E27" s="75" t="e">
        <f>ROUND(G27/Rents!$D$21,0)</f>
        <v>#DIV/0!</v>
      </c>
      <c r="F27" s="94" t="e">
        <f>ROUND(G27/'General Info'!$E$21,2)</f>
        <v>#DIV/0!</v>
      </c>
      <c r="G27" s="370">
        <f>+Input!H92</f>
        <v>0</v>
      </c>
      <c r="H27" s="77">
        <f t="shared" si="0"/>
        <v>0</v>
      </c>
      <c r="I27" s="77"/>
      <c r="J27" s="77"/>
      <c r="K27" s="56"/>
      <c r="L27" s="22"/>
      <c r="M27" s="22"/>
      <c r="N27" s="22"/>
    </row>
    <row r="28" spans="1:14" ht="12.75">
      <c r="A28" s="22"/>
      <c r="B28" s="2"/>
      <c r="C28" s="73">
        <f t="shared" si="2"/>
        <v>21</v>
      </c>
      <c r="D28" s="75" t="s">
        <v>101</v>
      </c>
      <c r="E28" s="75" t="e">
        <f>ROUND(G28/Rents!$D$21,0)</f>
        <v>#DIV/0!</v>
      </c>
      <c r="F28" s="94" t="e">
        <f>ROUND(G28/'General Info'!$E$21,2)</f>
        <v>#DIV/0!</v>
      </c>
      <c r="G28" s="370">
        <f>+Input!H93</f>
        <v>0</v>
      </c>
      <c r="H28" s="77">
        <f t="shared" si="0"/>
        <v>0</v>
      </c>
      <c r="I28" s="77"/>
      <c r="J28" s="77"/>
      <c r="K28" s="56"/>
      <c r="L28" s="22"/>
      <c r="M28" s="22"/>
      <c r="N28" s="22"/>
    </row>
    <row r="29" spans="1:14" ht="12.75">
      <c r="A29" s="22"/>
      <c r="B29" s="2"/>
      <c r="C29" s="73">
        <f t="shared" si="2"/>
        <v>22</v>
      </c>
      <c r="D29" s="75" t="s">
        <v>102</v>
      </c>
      <c r="E29" s="75" t="e">
        <f>ROUND(G29/Rents!$D$21,0)</f>
        <v>#DIV/0!</v>
      </c>
      <c r="F29" s="94" t="e">
        <f>ROUND(G29/'General Info'!$E$21,2)</f>
        <v>#DIV/0!</v>
      </c>
      <c r="G29" s="370">
        <f>+Input!H94</f>
        <v>0</v>
      </c>
      <c r="H29" s="77">
        <f t="shared" si="0"/>
        <v>0</v>
      </c>
      <c r="I29" s="77"/>
      <c r="J29" s="77"/>
      <c r="K29" s="56"/>
      <c r="L29" s="22"/>
      <c r="M29" s="22"/>
      <c r="N29" s="22"/>
    </row>
    <row r="30" spans="1:14" ht="12.75">
      <c r="A30" s="22"/>
      <c r="B30" s="2"/>
      <c r="C30" s="73">
        <f t="shared" si="2"/>
        <v>23</v>
      </c>
      <c r="D30" s="75" t="s">
        <v>103</v>
      </c>
      <c r="E30" s="75" t="e">
        <f>ROUND(G30/Rents!$D$21,0)</f>
        <v>#DIV/0!</v>
      </c>
      <c r="F30" s="94" t="e">
        <f>ROUND(G30/'General Info'!$E$21,2)</f>
        <v>#DIV/0!</v>
      </c>
      <c r="G30" s="370">
        <f>+Input!H95</f>
        <v>0</v>
      </c>
      <c r="H30" s="77">
        <f t="shared" si="0"/>
        <v>0</v>
      </c>
      <c r="I30" s="77"/>
      <c r="J30" s="77"/>
      <c r="K30" s="56"/>
      <c r="L30" s="22"/>
      <c r="M30" s="22"/>
      <c r="N30" s="22"/>
    </row>
    <row r="31" spans="1:14" ht="12.75">
      <c r="A31" s="22"/>
      <c r="B31" s="2"/>
      <c r="C31" s="73">
        <f t="shared" si="2"/>
        <v>24</v>
      </c>
      <c r="D31" s="75" t="s">
        <v>104</v>
      </c>
      <c r="E31" s="75" t="e">
        <f>ROUND(G31/Rents!$D$21,0)</f>
        <v>#DIV/0!</v>
      </c>
      <c r="F31" s="94" t="e">
        <f>ROUND(G31/'General Info'!$E$21,2)</f>
        <v>#DIV/0!</v>
      </c>
      <c r="G31" s="370">
        <f>+Input!H96</f>
        <v>0</v>
      </c>
      <c r="H31" s="77">
        <f t="shared" si="0"/>
        <v>0</v>
      </c>
      <c r="I31" s="77"/>
      <c r="J31" s="77"/>
      <c r="K31" s="56"/>
      <c r="L31" s="22"/>
      <c r="M31" s="22"/>
      <c r="N31" s="22"/>
    </row>
    <row r="32" spans="1:14" ht="12.75">
      <c r="A32" s="22"/>
      <c r="B32" s="2"/>
      <c r="C32" s="73">
        <f t="shared" si="2"/>
        <v>25</v>
      </c>
      <c r="D32" s="75" t="s">
        <v>105</v>
      </c>
      <c r="E32" s="75" t="e">
        <f>ROUND(G32/Rents!$D$21,0)</f>
        <v>#DIV/0!</v>
      </c>
      <c r="F32" s="94" t="e">
        <f>ROUND(G32/'General Info'!$E$21,2)</f>
        <v>#DIV/0!</v>
      </c>
      <c r="G32" s="370">
        <f>+Input!H97</f>
        <v>0</v>
      </c>
      <c r="H32" s="77">
        <f t="shared" si="0"/>
        <v>0</v>
      </c>
      <c r="I32" s="77"/>
      <c r="J32" s="77"/>
      <c r="K32" s="56"/>
      <c r="L32" s="22"/>
      <c r="M32" s="22"/>
      <c r="N32" s="22"/>
    </row>
    <row r="33" spans="1:14" ht="12.75">
      <c r="A33" s="22"/>
      <c r="B33" s="2"/>
      <c r="C33" s="73">
        <f t="shared" si="2"/>
        <v>26</v>
      </c>
      <c r="D33" s="75" t="s">
        <v>106</v>
      </c>
      <c r="E33" s="75" t="e">
        <f>ROUND(G33/Rents!$D$21,0)</f>
        <v>#DIV/0!</v>
      </c>
      <c r="F33" s="94" t="e">
        <f>ROUND(G33/'General Info'!$E$21,2)</f>
        <v>#DIV/0!</v>
      </c>
      <c r="G33" s="370">
        <f>+Input!H98</f>
        <v>0</v>
      </c>
      <c r="H33" s="77">
        <f t="shared" si="0"/>
        <v>0</v>
      </c>
      <c r="I33" s="77"/>
      <c r="J33" s="77"/>
      <c r="K33" s="56"/>
      <c r="L33" s="22"/>
      <c r="M33" s="22"/>
      <c r="N33" s="22"/>
    </row>
    <row r="34" spans="1:14" ht="12.75">
      <c r="A34" s="22"/>
      <c r="B34" s="2"/>
      <c r="C34" s="73">
        <f t="shared" si="2"/>
        <v>27</v>
      </c>
      <c r="D34" s="75" t="s">
        <v>107</v>
      </c>
      <c r="E34" s="75" t="e">
        <f>ROUND(G34/Rents!$D$21,0)</f>
        <v>#DIV/0!</v>
      </c>
      <c r="F34" s="94" t="e">
        <f>ROUND(G34/'General Info'!$E$21,2)</f>
        <v>#DIV/0!</v>
      </c>
      <c r="G34" s="370">
        <f>+Input!H99</f>
        <v>0</v>
      </c>
      <c r="H34" s="77">
        <f t="shared" si="0"/>
        <v>0</v>
      </c>
      <c r="I34" s="77"/>
      <c r="J34" s="77"/>
      <c r="K34" s="56"/>
      <c r="L34" s="22"/>
      <c r="M34" s="22"/>
      <c r="N34" s="22"/>
    </row>
    <row r="35" spans="1:14" ht="12.75">
      <c r="A35" s="22"/>
      <c r="B35" s="2"/>
      <c r="C35" s="73">
        <f t="shared" si="2"/>
        <v>28</v>
      </c>
      <c r="D35" s="75" t="s">
        <v>108</v>
      </c>
      <c r="E35" s="75" t="e">
        <f>ROUND(G35/Rents!$D$21,0)</f>
        <v>#DIV/0!</v>
      </c>
      <c r="F35" s="94" t="e">
        <f>ROUND(G35/'General Info'!$E$21,2)</f>
        <v>#DIV/0!</v>
      </c>
      <c r="G35" s="370">
        <f>+Input!H100</f>
        <v>0</v>
      </c>
      <c r="H35" s="77">
        <f t="shared" si="0"/>
        <v>0</v>
      </c>
      <c r="I35" s="77"/>
      <c r="J35" s="77"/>
      <c r="K35" s="56"/>
      <c r="L35" s="22"/>
      <c r="M35" s="22"/>
      <c r="N35" s="22"/>
    </row>
    <row r="36" spans="1:14" ht="12.75">
      <c r="A36" s="22"/>
      <c r="B36" s="2"/>
      <c r="C36" s="73">
        <f t="shared" si="2"/>
        <v>29</v>
      </c>
      <c r="D36" s="75" t="s">
        <v>109</v>
      </c>
      <c r="E36" s="75" t="e">
        <f>ROUND(G36/Rents!$D$21,0)</f>
        <v>#DIV/0!</v>
      </c>
      <c r="F36" s="94" t="e">
        <f>ROUND(G36/'General Info'!$E$21,2)</f>
        <v>#DIV/0!</v>
      </c>
      <c r="G36" s="370">
        <f>+Input!H101</f>
        <v>0</v>
      </c>
      <c r="H36" s="77">
        <f t="shared" si="0"/>
        <v>0</v>
      </c>
      <c r="I36" s="77"/>
      <c r="J36" s="77"/>
      <c r="K36" s="56"/>
      <c r="L36" s="22"/>
      <c r="M36" s="22"/>
      <c r="N36" s="22"/>
    </row>
    <row r="37" spans="1:14" ht="12.75">
      <c r="A37" s="22"/>
      <c r="B37" s="2"/>
      <c r="C37" s="73">
        <f t="shared" si="2"/>
        <v>30</v>
      </c>
      <c r="D37" s="75" t="s">
        <v>110</v>
      </c>
      <c r="E37" s="75" t="e">
        <f>ROUND(G37/Rents!$D$21,0)</f>
        <v>#DIV/0!</v>
      </c>
      <c r="F37" s="94" t="e">
        <f>ROUND(G37/'General Info'!$E$21,2)</f>
        <v>#DIV/0!</v>
      </c>
      <c r="G37" s="370">
        <f>+Input!H102</f>
        <v>0</v>
      </c>
      <c r="H37" s="77">
        <f t="shared" si="0"/>
        <v>0</v>
      </c>
      <c r="I37" s="77"/>
      <c r="J37" s="77"/>
      <c r="K37" s="56"/>
      <c r="L37" s="22"/>
      <c r="M37" s="22"/>
      <c r="N37" s="22"/>
    </row>
    <row r="38" spans="1:14" ht="12.75">
      <c r="A38" s="22"/>
      <c r="B38" s="2"/>
      <c r="C38" s="73">
        <f t="shared" si="2"/>
        <v>31</v>
      </c>
      <c r="D38" s="75" t="s">
        <v>111</v>
      </c>
      <c r="E38" s="75" t="e">
        <f>ROUND(G38/Rents!$D$21,0)</f>
        <v>#DIV/0!</v>
      </c>
      <c r="F38" s="94" t="e">
        <f>ROUND(G38/'General Info'!$E$21,2)</f>
        <v>#DIV/0!</v>
      </c>
      <c r="G38" s="370">
        <f>+Input!H103</f>
        <v>0</v>
      </c>
      <c r="H38" s="77">
        <f t="shared" si="0"/>
        <v>0</v>
      </c>
      <c r="I38" s="77"/>
      <c r="J38" s="77"/>
      <c r="K38" s="56"/>
      <c r="L38" s="22"/>
      <c r="M38" s="22"/>
      <c r="N38" s="22"/>
    </row>
    <row r="39" spans="1:14" ht="12.75">
      <c r="A39" s="22"/>
      <c r="B39" s="2"/>
      <c r="C39" s="73">
        <f t="shared" si="2"/>
        <v>32</v>
      </c>
      <c r="D39" s="75" t="s">
        <v>112</v>
      </c>
      <c r="E39" s="75" t="e">
        <f>ROUND(G39/Rents!$D$21,0)</f>
        <v>#DIV/0!</v>
      </c>
      <c r="F39" s="94" t="e">
        <f>ROUND(G39/'General Info'!$E$21,2)</f>
        <v>#DIV/0!</v>
      </c>
      <c r="G39" s="370">
        <f>+Input!H104</f>
        <v>0</v>
      </c>
      <c r="H39" s="77">
        <f t="shared" si="0"/>
        <v>0</v>
      </c>
      <c r="I39" s="77"/>
      <c r="J39" s="77"/>
      <c r="K39" s="56"/>
      <c r="L39" s="22"/>
      <c r="M39" s="22"/>
      <c r="N39" s="22"/>
    </row>
    <row r="40" spans="1:14" ht="12.75">
      <c r="A40" s="22"/>
      <c r="B40" s="2"/>
      <c r="C40" s="73">
        <f t="shared" si="2"/>
        <v>33</v>
      </c>
      <c r="D40" s="75" t="s">
        <v>113</v>
      </c>
      <c r="E40" s="75" t="e">
        <f>ROUND(G40/Rents!$D$21,0)</f>
        <v>#DIV/0!</v>
      </c>
      <c r="F40" s="94" t="e">
        <f>ROUND(G40/'General Info'!$E$21,2)</f>
        <v>#DIV/0!</v>
      </c>
      <c r="G40" s="370">
        <f>+Input!H105</f>
        <v>0</v>
      </c>
      <c r="H40" s="77">
        <f t="shared" si="0"/>
        <v>0</v>
      </c>
      <c r="I40" s="77"/>
      <c r="J40" s="77"/>
      <c r="K40" s="56"/>
      <c r="L40" s="22"/>
      <c r="M40" s="22"/>
      <c r="N40" s="22"/>
    </row>
    <row r="41" spans="1:14" ht="12.75">
      <c r="A41" s="22"/>
      <c r="B41" s="2"/>
      <c r="C41" s="73">
        <f t="shared" si="2"/>
        <v>34</v>
      </c>
      <c r="D41" s="75" t="s">
        <v>114</v>
      </c>
      <c r="E41" s="75" t="e">
        <f>ROUND(G41/Rents!$D$21,0)</f>
        <v>#DIV/0!</v>
      </c>
      <c r="F41" s="94" t="e">
        <f>ROUND(G41/'General Info'!$E$21,2)</f>
        <v>#DIV/0!</v>
      </c>
      <c r="G41" s="370">
        <f>+Input!H106</f>
        <v>0</v>
      </c>
      <c r="H41" s="77">
        <f t="shared" si="0"/>
        <v>0</v>
      </c>
      <c r="I41" s="77"/>
      <c r="J41" s="77"/>
      <c r="K41" s="56"/>
      <c r="L41" s="22"/>
      <c r="M41" s="22"/>
      <c r="N41" s="22"/>
    </row>
    <row r="42" spans="1:14" ht="12.75">
      <c r="A42" s="22"/>
      <c r="B42" s="2"/>
      <c r="C42" s="73">
        <f aca="true" t="shared" si="3" ref="C42:C51">+C41+1</f>
        <v>35</v>
      </c>
      <c r="D42" s="75" t="s">
        <v>115</v>
      </c>
      <c r="E42" s="75" t="e">
        <f>ROUND(G42/Rents!$D$21,0)</f>
        <v>#DIV/0!</v>
      </c>
      <c r="F42" s="94" t="e">
        <f>ROUND(G42/'General Info'!$E$21,2)</f>
        <v>#DIV/0!</v>
      </c>
      <c r="G42" s="370">
        <f>+Input!H107</f>
        <v>0</v>
      </c>
      <c r="H42" s="77">
        <f t="shared" si="0"/>
        <v>0</v>
      </c>
      <c r="I42" s="77"/>
      <c r="J42" s="77"/>
      <c r="K42" s="56"/>
      <c r="L42" s="22"/>
      <c r="M42" s="22"/>
      <c r="N42" s="22"/>
    </row>
    <row r="43" spans="1:14" ht="12.75">
      <c r="A43" s="22"/>
      <c r="B43" s="2"/>
      <c r="C43" s="73">
        <f t="shared" si="3"/>
        <v>36</v>
      </c>
      <c r="D43" s="75" t="s">
        <v>116</v>
      </c>
      <c r="E43" s="75" t="e">
        <f>ROUND(G43/Rents!$D$21,0)</f>
        <v>#DIV/0!</v>
      </c>
      <c r="F43" s="94" t="e">
        <f>ROUND(G43/'General Info'!$E$21,2)</f>
        <v>#DIV/0!</v>
      </c>
      <c r="G43" s="370">
        <f>+Input!H108</f>
        <v>0</v>
      </c>
      <c r="H43" s="77"/>
      <c r="I43" s="77">
        <f>G43</f>
        <v>0</v>
      </c>
      <c r="J43" s="77"/>
      <c r="K43" s="56"/>
      <c r="L43" s="22"/>
      <c r="M43" s="22"/>
      <c r="N43" s="22"/>
    </row>
    <row r="44" spans="1:14" ht="12.75">
      <c r="A44" s="22"/>
      <c r="B44" s="2"/>
      <c r="C44" s="73">
        <f t="shared" si="3"/>
        <v>37</v>
      </c>
      <c r="D44" s="371" t="s">
        <v>295</v>
      </c>
      <c r="E44" s="75" t="e">
        <f>ROUND(G44/Rents!$D$21,0)</f>
        <v>#DIV/0!</v>
      </c>
      <c r="F44" s="94" t="e">
        <f>ROUND(G44/'General Info'!$E$21,2)</f>
        <v>#DIV/0!</v>
      </c>
      <c r="G44" s="370">
        <f>+Input!H109</f>
        <v>0</v>
      </c>
      <c r="H44" s="77">
        <f>G44</f>
        <v>0</v>
      </c>
      <c r="I44" s="77"/>
      <c r="J44" s="77"/>
      <c r="K44" s="56"/>
      <c r="L44" s="22"/>
      <c r="M44" s="22"/>
      <c r="N44" s="22"/>
    </row>
    <row r="45" spans="1:14" ht="12.75">
      <c r="A45" s="22"/>
      <c r="B45" s="2"/>
      <c r="C45" s="73">
        <f t="shared" si="3"/>
        <v>38</v>
      </c>
      <c r="D45" s="457" t="s">
        <v>118</v>
      </c>
      <c r="E45" s="75" t="e">
        <f>ROUND(G45/Rents!$D$21,0)</f>
        <v>#DIV/0!</v>
      </c>
      <c r="F45" s="94" t="e">
        <f>ROUND(G45/'General Info'!$E$21,2)</f>
        <v>#DIV/0!</v>
      </c>
      <c r="G45" s="216">
        <f>SUM(G8:G44)</f>
        <v>0</v>
      </c>
      <c r="H45" s="78">
        <f>SUM(H8:H44)</f>
        <v>0</v>
      </c>
      <c r="I45" s="78">
        <f>SUM(I8:I44)</f>
        <v>0</v>
      </c>
      <c r="J45" s="78">
        <f>SUM(J8:J44)</f>
        <v>0</v>
      </c>
      <c r="K45" s="58"/>
      <c r="L45" s="22"/>
      <c r="M45" s="22"/>
      <c r="N45" s="22"/>
    </row>
    <row r="46" spans="1:14" ht="12.75">
      <c r="A46" s="22"/>
      <c r="B46" s="2"/>
      <c r="C46" s="73">
        <f t="shared" si="3"/>
        <v>39</v>
      </c>
      <c r="D46" s="75" t="s">
        <v>122</v>
      </c>
      <c r="E46" s="75" t="e">
        <f>ROUND(G46/Rents!$D$21,0)</f>
        <v>#DIV/0!</v>
      </c>
      <c r="F46" s="94" t="e">
        <f>ROUND(G46/'General Info'!$E$21,2)</f>
        <v>#DIV/0!</v>
      </c>
      <c r="G46" s="370">
        <f>+Input!H115</f>
        <v>0</v>
      </c>
      <c r="H46" s="77">
        <f>G46</f>
        <v>0</v>
      </c>
      <c r="I46" s="77"/>
      <c r="J46" s="77"/>
      <c r="K46" s="56"/>
      <c r="L46" s="22"/>
      <c r="M46" s="22"/>
      <c r="N46" s="22"/>
    </row>
    <row r="47" spans="1:14" ht="12.75">
      <c r="A47" s="22"/>
      <c r="B47" s="2"/>
      <c r="C47" s="73">
        <f t="shared" si="3"/>
        <v>40</v>
      </c>
      <c r="D47" s="75" t="s">
        <v>123</v>
      </c>
      <c r="E47" s="75" t="e">
        <f>ROUND(G47/Rents!$D$21,0)</f>
        <v>#DIV/0!</v>
      </c>
      <c r="F47" s="94" t="e">
        <f>ROUND(G47/'General Info'!$E$21,2)</f>
        <v>#DIV/0!</v>
      </c>
      <c r="G47" s="370">
        <f>+Input!H116</f>
        <v>0</v>
      </c>
      <c r="H47" s="77">
        <f>G47</f>
        <v>0</v>
      </c>
      <c r="I47" s="77"/>
      <c r="J47" s="77"/>
      <c r="K47" s="56"/>
      <c r="L47" s="22"/>
      <c r="M47" s="22"/>
      <c r="N47" s="22"/>
    </row>
    <row r="48" spans="1:14" ht="12.75">
      <c r="A48" s="22"/>
      <c r="B48" s="2"/>
      <c r="C48" s="73">
        <f t="shared" si="3"/>
        <v>41</v>
      </c>
      <c r="D48" s="75" t="s">
        <v>296</v>
      </c>
      <c r="E48" s="75" t="e">
        <f>ROUND(G48/Rents!$D$21,0)</f>
        <v>#DIV/0!</v>
      </c>
      <c r="F48" s="94" t="e">
        <f>ROUND(G48/'General Info'!$E$21,2)</f>
        <v>#DIV/0!</v>
      </c>
      <c r="G48" s="370">
        <f>+Input!H117</f>
        <v>0</v>
      </c>
      <c r="H48" s="77">
        <f>G48</f>
        <v>0</v>
      </c>
      <c r="I48" s="77"/>
      <c r="J48" s="77"/>
      <c r="K48" s="56"/>
      <c r="L48" s="22"/>
      <c r="M48" s="22"/>
      <c r="N48" s="22"/>
    </row>
    <row r="49" spans="1:14" ht="12.75">
      <c r="A49" s="22"/>
      <c r="B49" s="2"/>
      <c r="C49" s="73">
        <f>+C48+1</f>
        <v>42</v>
      </c>
      <c r="D49" s="552">
        <f>Input!C118</f>
        <v>0</v>
      </c>
      <c r="E49" s="75" t="e">
        <f>ROUND(G49/Rents!$D$21,0)</f>
        <v>#DIV/0!</v>
      </c>
      <c r="F49" s="94" t="e">
        <f>ROUND(G49/'General Info'!$E$21,2)</f>
        <v>#DIV/0!</v>
      </c>
      <c r="G49" s="370">
        <f>+Input!H118</f>
        <v>0</v>
      </c>
      <c r="H49" s="370">
        <f>+Input!F118</f>
        <v>0</v>
      </c>
      <c r="I49" s="370">
        <f>+Input!G118</f>
        <v>0</v>
      </c>
      <c r="J49" s="77">
        <f>G49-H49-I49</f>
        <v>0</v>
      </c>
      <c r="K49" s="56"/>
      <c r="L49" s="22"/>
      <c r="M49" s="22"/>
      <c r="N49" s="22"/>
    </row>
    <row r="50" spans="1:14" ht="12.75">
      <c r="A50" s="22"/>
      <c r="B50" s="2"/>
      <c r="C50" s="73">
        <f t="shared" si="3"/>
        <v>43</v>
      </c>
      <c r="D50" s="75" t="s">
        <v>125</v>
      </c>
      <c r="E50" s="75" t="e">
        <f>ROUND(G50/Rents!$D$21,0)</f>
        <v>#DIV/0!</v>
      </c>
      <c r="F50" s="94" t="e">
        <f>ROUND(G50/'General Info'!$E$21,2)</f>
        <v>#DIV/0!</v>
      </c>
      <c r="G50" s="370">
        <f>+Input!H119</f>
        <v>0</v>
      </c>
      <c r="H50" s="77">
        <f>G50</f>
        <v>0</v>
      </c>
      <c r="I50" s="77"/>
      <c r="J50" s="77"/>
      <c r="K50" s="56"/>
      <c r="L50" s="22"/>
      <c r="M50" s="22"/>
      <c r="N50" s="22"/>
    </row>
    <row r="51" spans="1:14" ht="13.5" thickBot="1">
      <c r="A51" s="22"/>
      <c r="B51" s="13"/>
      <c r="C51" s="372">
        <f t="shared" si="3"/>
        <v>44</v>
      </c>
      <c r="D51" s="456" t="s">
        <v>126</v>
      </c>
      <c r="E51" s="373" t="e">
        <f>ROUND(G51/Rents!$D$21,0)</f>
        <v>#DIV/0!</v>
      </c>
      <c r="F51" s="131" t="e">
        <f>ROUND(G51/'General Info'!$E$21,2)</f>
        <v>#DIV/0!</v>
      </c>
      <c r="G51" s="79">
        <f>SUM(G45:G50)</f>
        <v>0</v>
      </c>
      <c r="H51" s="79">
        <f>SUM(H45:H50)</f>
        <v>0</v>
      </c>
      <c r="I51" s="79">
        <f>SUM(I45:I50)</f>
        <v>0</v>
      </c>
      <c r="J51" s="79">
        <f>SUM(J45:J50)</f>
        <v>0</v>
      </c>
      <c r="K51" s="57"/>
      <c r="L51" s="22"/>
      <c r="M51" s="22"/>
      <c r="N51" s="22"/>
    </row>
    <row r="52" spans="1:14" ht="12.75">
      <c r="A52" s="22"/>
      <c r="B52" s="22"/>
      <c r="C52" s="27"/>
      <c r="D52" s="27"/>
      <c r="E52" s="27"/>
      <c r="F52" s="27"/>
      <c r="G52" s="27"/>
      <c r="H52" s="27"/>
      <c r="I52" s="27"/>
      <c r="J52" s="27"/>
      <c r="K52" s="22"/>
      <c r="L52" s="22"/>
      <c r="M52" s="22"/>
      <c r="N52" s="22"/>
    </row>
    <row r="53" spans="1:14" ht="15">
      <c r="A53" s="22"/>
      <c r="B53" s="133">
        <f>+'General Info'!$E$7</f>
        <v>0</v>
      </c>
      <c r="C53" s="278"/>
      <c r="D53" s="278"/>
      <c r="E53" s="278"/>
      <c r="F53" s="278"/>
      <c r="G53" s="278"/>
      <c r="H53" s="278"/>
      <c r="I53" s="278"/>
      <c r="J53" s="297"/>
      <c r="K53" s="135"/>
      <c r="L53" s="22"/>
      <c r="M53" s="22"/>
      <c r="N53" s="22"/>
    </row>
    <row r="54" spans="1:14" ht="14.25">
      <c r="A54" s="22"/>
      <c r="B54" s="136" t="s">
        <v>77</v>
      </c>
      <c r="C54" s="278"/>
      <c r="D54" s="278"/>
      <c r="E54" s="278"/>
      <c r="F54" s="278"/>
      <c r="G54" s="278"/>
      <c r="H54" s="278"/>
      <c r="I54" s="278"/>
      <c r="J54" s="278"/>
      <c r="K54" s="134"/>
      <c r="L54" s="22"/>
      <c r="M54" s="22"/>
      <c r="N54" s="22"/>
    </row>
    <row r="55" spans="1:14" ht="15">
      <c r="A55" s="22"/>
      <c r="B55" s="139"/>
      <c r="C55" s="351" t="s">
        <v>297</v>
      </c>
      <c r="D55" s="280"/>
      <c r="E55" s="280"/>
      <c r="F55" s="280"/>
      <c r="G55" s="280"/>
      <c r="H55" s="280"/>
      <c r="I55" s="280"/>
      <c r="J55" s="298">
        <f ca="1">NOW()</f>
        <v>37813.4160630787</v>
      </c>
      <c r="K55" s="132"/>
      <c r="L55" s="22"/>
      <c r="M55" s="22"/>
      <c r="N55" s="22"/>
    </row>
    <row r="56" spans="1:14" ht="13.5" thickBot="1">
      <c r="A56" s="22"/>
      <c r="B56" s="22"/>
      <c r="C56" s="27"/>
      <c r="D56" s="27"/>
      <c r="E56" s="27"/>
      <c r="F56" s="27"/>
      <c r="G56" s="27"/>
      <c r="H56" s="27"/>
      <c r="I56" s="27"/>
      <c r="J56" s="319"/>
      <c r="K56" s="28"/>
      <c r="L56" s="22"/>
      <c r="M56" s="22"/>
      <c r="N56" s="22"/>
    </row>
    <row r="57" spans="1:14" ht="13.5" thickBot="1">
      <c r="A57" s="22"/>
      <c r="B57" s="44"/>
      <c r="C57" s="53" t="s">
        <v>119</v>
      </c>
      <c r="D57" s="42"/>
      <c r="E57" s="42"/>
      <c r="F57" s="42"/>
      <c r="G57" s="42"/>
      <c r="H57" s="42"/>
      <c r="I57" s="42"/>
      <c r="J57" s="368"/>
      <c r="K57" s="43"/>
      <c r="L57" s="22"/>
      <c r="M57" s="22"/>
      <c r="N57" s="22"/>
    </row>
    <row r="58" spans="1:14" ht="12.75">
      <c r="A58" s="22"/>
      <c r="B58" s="1"/>
      <c r="C58" s="73" t="s">
        <v>78</v>
      </c>
      <c r="D58" s="74" t="s">
        <v>79</v>
      </c>
      <c r="E58" s="74" t="s">
        <v>292</v>
      </c>
      <c r="F58" s="74" t="s">
        <v>293</v>
      </c>
      <c r="G58" s="74" t="s">
        <v>80</v>
      </c>
      <c r="H58" s="74" t="s">
        <v>120</v>
      </c>
      <c r="I58" s="74" t="s">
        <v>121</v>
      </c>
      <c r="J58" s="73" t="s">
        <v>294</v>
      </c>
      <c r="K58" s="41"/>
      <c r="L58" s="22"/>
      <c r="M58" s="22"/>
      <c r="N58" s="22"/>
    </row>
    <row r="59" spans="1:14" ht="12.75">
      <c r="A59" s="22"/>
      <c r="B59" s="2"/>
      <c r="C59" s="73">
        <f>C51</f>
        <v>44</v>
      </c>
      <c r="D59" s="374" t="s">
        <v>126</v>
      </c>
      <c r="E59" s="75" t="e">
        <f>ROUND(G59/Rents!$D$21,0)</f>
        <v>#DIV/0!</v>
      </c>
      <c r="F59" s="94" t="e">
        <f>ROUND(G59/'General Info'!$E$21,2)</f>
        <v>#DIV/0!</v>
      </c>
      <c r="G59" s="375">
        <f>G51</f>
        <v>0</v>
      </c>
      <c r="H59" s="374">
        <f>H51</f>
        <v>0</v>
      </c>
      <c r="I59" s="374">
        <f>+I51</f>
        <v>0</v>
      </c>
      <c r="J59" s="151">
        <f>+J51</f>
        <v>0</v>
      </c>
      <c r="K59" s="54"/>
      <c r="L59" s="22"/>
      <c r="M59" s="22"/>
      <c r="N59" s="22"/>
    </row>
    <row r="60" spans="1:14" ht="12.75">
      <c r="A60" s="22"/>
      <c r="B60" s="2"/>
      <c r="C60" s="73">
        <f>+C51+1</f>
        <v>45</v>
      </c>
      <c r="D60" s="75" t="s">
        <v>127</v>
      </c>
      <c r="E60" s="75" t="e">
        <f>ROUND(G60/Rents!$D$21,0)</f>
        <v>#DIV/0!</v>
      </c>
      <c r="F60" s="94" t="e">
        <f>ROUND(G60/'General Info'!$E$21,2)</f>
        <v>#DIV/0!</v>
      </c>
      <c r="G60" s="376">
        <f>+Input!H121</f>
        <v>0</v>
      </c>
      <c r="H60" s="376">
        <f>G60</f>
        <v>0</v>
      </c>
      <c r="I60" s="376"/>
      <c r="J60" s="377"/>
      <c r="K60" s="56"/>
      <c r="L60" s="22"/>
      <c r="M60" s="22"/>
      <c r="N60" s="22"/>
    </row>
    <row r="61" spans="1:14" ht="12.75">
      <c r="A61" s="22"/>
      <c r="B61" s="2"/>
      <c r="C61" s="73">
        <f aca="true" t="shared" si="4" ref="C61:C73">+C60+1</f>
        <v>46</v>
      </c>
      <c r="D61" s="75" t="s">
        <v>128</v>
      </c>
      <c r="E61" s="75" t="e">
        <f>ROUND(G61/Rents!$D$21,0)</f>
        <v>#DIV/0!</v>
      </c>
      <c r="F61" s="94" t="e">
        <f>ROUND(G61/'General Info'!$E$21,2)</f>
        <v>#DIV/0!</v>
      </c>
      <c r="G61" s="376">
        <f>+Input!H122</f>
        <v>0</v>
      </c>
      <c r="H61" s="376">
        <f>G61</f>
        <v>0</v>
      </c>
      <c r="I61" s="376"/>
      <c r="J61" s="377"/>
      <c r="K61" s="56"/>
      <c r="L61" s="22"/>
      <c r="M61" s="22"/>
      <c r="N61" s="22"/>
    </row>
    <row r="62" spans="1:14" ht="12.75">
      <c r="A62" s="22"/>
      <c r="B62" s="2"/>
      <c r="C62" s="73">
        <f t="shared" si="4"/>
        <v>47</v>
      </c>
      <c r="D62" s="75" t="s">
        <v>129</v>
      </c>
      <c r="E62" s="75" t="e">
        <f>ROUND(G62/Rents!$D$21,0)</f>
        <v>#DIV/0!</v>
      </c>
      <c r="F62" s="94" t="e">
        <f>ROUND(G62/'General Info'!$E$21,2)</f>
        <v>#DIV/0!</v>
      </c>
      <c r="G62" s="376">
        <f>+Input!H123</f>
        <v>0</v>
      </c>
      <c r="H62" s="376">
        <f>+Input!F123</f>
        <v>0</v>
      </c>
      <c r="I62" s="376">
        <f>+Input!G123</f>
        <v>0</v>
      </c>
      <c r="J62" s="77">
        <f>G62-H62-I62</f>
        <v>0</v>
      </c>
      <c r="K62" s="56"/>
      <c r="L62" s="22"/>
      <c r="M62" s="22"/>
      <c r="N62" s="22"/>
    </row>
    <row r="63" spans="1:14" ht="12.75">
      <c r="A63" s="22"/>
      <c r="B63" s="2"/>
      <c r="C63" s="73">
        <f t="shared" si="4"/>
        <v>48</v>
      </c>
      <c r="D63" s="75" t="s">
        <v>130</v>
      </c>
      <c r="E63" s="75" t="e">
        <f>ROUND(G63/Rents!$D$21,0)</f>
        <v>#DIV/0!</v>
      </c>
      <c r="F63" s="94" t="e">
        <f>ROUND(G63/'General Info'!$E$21,2)</f>
        <v>#DIV/0!</v>
      </c>
      <c r="G63" s="376">
        <f>+Input!H124</f>
        <v>0</v>
      </c>
      <c r="H63" s="376">
        <f>+Input!F124</f>
        <v>0</v>
      </c>
      <c r="I63" s="376">
        <f>+Input!G124</f>
        <v>0</v>
      </c>
      <c r="J63" s="77">
        <f>G63-H63-I63</f>
        <v>0</v>
      </c>
      <c r="K63" s="56"/>
      <c r="L63" s="22"/>
      <c r="M63" s="22"/>
      <c r="N63" s="22"/>
    </row>
    <row r="64" spans="1:14" ht="12.75">
      <c r="A64" s="22"/>
      <c r="B64" s="2"/>
      <c r="C64" s="73">
        <f t="shared" si="4"/>
        <v>49</v>
      </c>
      <c r="D64" s="75" t="s">
        <v>131</v>
      </c>
      <c r="E64" s="75" t="e">
        <f>ROUND(G64/Rents!$D$21,0)</f>
        <v>#DIV/0!</v>
      </c>
      <c r="F64" s="94" t="e">
        <f>ROUND(G64/'General Info'!$E$21,2)</f>
        <v>#DIV/0!</v>
      </c>
      <c r="G64" s="376">
        <f>+Input!H125</f>
        <v>0</v>
      </c>
      <c r="H64" s="376">
        <f>+Input!F125</f>
        <v>0</v>
      </c>
      <c r="I64" s="376">
        <f>+Input!G125</f>
        <v>0</v>
      </c>
      <c r="J64" s="77">
        <f>G64-H64-I64</f>
        <v>0</v>
      </c>
      <c r="K64" s="56"/>
      <c r="L64" s="22"/>
      <c r="M64" s="22"/>
      <c r="N64" s="22"/>
    </row>
    <row r="65" spans="1:14" ht="12.75">
      <c r="A65" s="22"/>
      <c r="B65" s="2"/>
      <c r="C65" s="73">
        <f t="shared" si="4"/>
        <v>50</v>
      </c>
      <c r="D65" s="75" t="s">
        <v>132</v>
      </c>
      <c r="E65" s="75" t="e">
        <f>ROUND(G65/Rents!$D$21,0)</f>
        <v>#DIV/0!</v>
      </c>
      <c r="F65" s="94" t="e">
        <f>ROUND(G65/'General Info'!$E$21,2)</f>
        <v>#DIV/0!</v>
      </c>
      <c r="G65" s="376">
        <f>+Input!H126</f>
        <v>0</v>
      </c>
      <c r="H65" s="376"/>
      <c r="I65" s="376">
        <f>G65-H65</f>
        <v>0</v>
      </c>
      <c r="J65" s="77"/>
      <c r="K65" s="56"/>
      <c r="L65" s="22"/>
      <c r="M65" s="22"/>
      <c r="N65" s="22"/>
    </row>
    <row r="66" spans="1:14" ht="12.75">
      <c r="A66" s="22"/>
      <c r="B66" s="2"/>
      <c r="C66" s="73">
        <f t="shared" si="4"/>
        <v>51</v>
      </c>
      <c r="D66" s="75" t="s">
        <v>133</v>
      </c>
      <c r="E66" s="75" t="e">
        <f>ROUND(G66/Rents!$D$21,0)</f>
        <v>#DIV/0!</v>
      </c>
      <c r="F66" s="94" t="e">
        <f>ROUND(G66/'General Info'!$E$21,2)</f>
        <v>#DIV/0!</v>
      </c>
      <c r="G66" s="376">
        <f>+Input!H127</f>
        <v>0</v>
      </c>
      <c r="H66" s="376">
        <f>G66</f>
        <v>0</v>
      </c>
      <c r="I66" s="376"/>
      <c r="J66" s="77"/>
      <c r="K66" s="56"/>
      <c r="L66" s="22"/>
      <c r="M66" s="22"/>
      <c r="N66" s="22"/>
    </row>
    <row r="67" spans="1:14" ht="12.75">
      <c r="A67" s="22"/>
      <c r="B67" s="2"/>
      <c r="C67" s="73">
        <f t="shared" si="4"/>
        <v>52</v>
      </c>
      <c r="D67" s="75" t="s">
        <v>134</v>
      </c>
      <c r="E67" s="75" t="e">
        <f>ROUND(G67/Rents!$D$21,0)</f>
        <v>#DIV/0!</v>
      </c>
      <c r="F67" s="94" t="e">
        <f>ROUND(G67/'General Info'!$E$21,2)</f>
        <v>#DIV/0!</v>
      </c>
      <c r="G67" s="376">
        <f>+Input!H128</f>
        <v>0</v>
      </c>
      <c r="H67" s="376">
        <f>G67</f>
        <v>0</v>
      </c>
      <c r="I67" s="376"/>
      <c r="J67" s="77"/>
      <c r="K67" s="56"/>
      <c r="L67" s="22"/>
      <c r="M67" s="22"/>
      <c r="N67" s="22"/>
    </row>
    <row r="68" spans="1:14" ht="12.75">
      <c r="A68" s="22"/>
      <c r="B68" s="2"/>
      <c r="C68" s="73">
        <f t="shared" si="4"/>
        <v>53</v>
      </c>
      <c r="D68" s="75" t="s">
        <v>135</v>
      </c>
      <c r="E68" s="75" t="e">
        <f>ROUND(G68/Rents!$D$21,0)</f>
        <v>#DIV/0!</v>
      </c>
      <c r="F68" s="94" t="e">
        <f>ROUND(G68/'General Info'!$E$21,2)</f>
        <v>#DIV/0!</v>
      </c>
      <c r="G68" s="376">
        <f>+Input!H129</f>
        <v>0</v>
      </c>
      <c r="H68" s="376">
        <f>+Input!F129</f>
        <v>0</v>
      </c>
      <c r="I68" s="376"/>
      <c r="J68" s="77">
        <f>G68-H68</f>
        <v>0</v>
      </c>
      <c r="K68" s="56"/>
      <c r="L68" s="22"/>
      <c r="M68" s="22"/>
      <c r="N68" s="22"/>
    </row>
    <row r="69" spans="1:14" ht="12.75">
      <c r="A69" s="22"/>
      <c r="B69" s="2"/>
      <c r="C69" s="73">
        <f t="shared" si="4"/>
        <v>54</v>
      </c>
      <c r="D69" s="75" t="s">
        <v>136</v>
      </c>
      <c r="E69" s="75" t="e">
        <f>ROUND(G69/Rents!$D$21,0)</f>
        <v>#DIV/0!</v>
      </c>
      <c r="F69" s="94" t="e">
        <f>ROUND(G69/'General Info'!$E$21,2)</f>
        <v>#DIV/0!</v>
      </c>
      <c r="G69" s="376">
        <f>+Input!H130</f>
        <v>0</v>
      </c>
      <c r="H69" s="376">
        <f>G69</f>
        <v>0</v>
      </c>
      <c r="I69" s="376"/>
      <c r="J69" s="77"/>
      <c r="K69" s="56"/>
      <c r="L69" s="22"/>
      <c r="M69" s="22"/>
      <c r="N69" s="22"/>
    </row>
    <row r="70" spans="1:14" ht="12.75">
      <c r="A70" s="22"/>
      <c r="B70" s="2"/>
      <c r="C70" s="73">
        <f t="shared" si="4"/>
        <v>55</v>
      </c>
      <c r="D70" s="75" t="s">
        <v>137</v>
      </c>
      <c r="E70" s="75" t="e">
        <f>ROUND(G70/Rents!$D$21,0)</f>
        <v>#DIV/0!</v>
      </c>
      <c r="F70" s="94" t="e">
        <f>ROUND(G70/'General Info'!$E$21,2)</f>
        <v>#DIV/0!</v>
      </c>
      <c r="G70" s="376">
        <f>+Input!H131</f>
        <v>0</v>
      </c>
      <c r="H70" s="376">
        <f>G70</f>
        <v>0</v>
      </c>
      <c r="I70" s="376"/>
      <c r="J70" s="77"/>
      <c r="K70" s="56"/>
      <c r="L70" s="22"/>
      <c r="M70" s="22"/>
      <c r="N70" s="22"/>
    </row>
    <row r="71" spans="1:14" ht="12.75">
      <c r="A71" s="22"/>
      <c r="B71" s="2"/>
      <c r="C71" s="73">
        <f t="shared" si="4"/>
        <v>56</v>
      </c>
      <c r="D71" s="552">
        <f>Input!C132</f>
        <v>0</v>
      </c>
      <c r="E71" s="75" t="e">
        <f>ROUND(G71/Rents!$D$21,0)</f>
        <v>#DIV/0!</v>
      </c>
      <c r="F71" s="94" t="e">
        <f>ROUND(G71/'General Info'!$E$21,2)</f>
        <v>#DIV/0!</v>
      </c>
      <c r="G71" s="376">
        <f>+Input!H132</f>
        <v>0</v>
      </c>
      <c r="H71" s="376">
        <f>+Input!F132</f>
        <v>0</v>
      </c>
      <c r="I71" s="376">
        <f>+Input!G132</f>
        <v>0</v>
      </c>
      <c r="J71" s="77">
        <f>G71-H71-I71</f>
        <v>0</v>
      </c>
      <c r="K71" s="56"/>
      <c r="L71" s="22"/>
      <c r="M71" s="22"/>
      <c r="N71" s="22"/>
    </row>
    <row r="72" spans="1:14" ht="12.75">
      <c r="A72" s="22"/>
      <c r="B72" s="2"/>
      <c r="C72" s="73">
        <f t="shared" si="4"/>
        <v>57</v>
      </c>
      <c r="D72" s="552">
        <f>Input!C133</f>
        <v>0</v>
      </c>
      <c r="E72" s="75" t="e">
        <f>ROUND(G72/Rents!$D$21,0)</f>
        <v>#DIV/0!</v>
      </c>
      <c r="F72" s="94" t="e">
        <f>ROUND(G72/'General Info'!$E$21,2)</f>
        <v>#DIV/0!</v>
      </c>
      <c r="G72" s="376">
        <f>+Input!H133</f>
        <v>0</v>
      </c>
      <c r="H72" s="376">
        <f>+Input!F133</f>
        <v>0</v>
      </c>
      <c r="I72" s="376">
        <f>+Input!G133</f>
        <v>0</v>
      </c>
      <c r="J72" s="77">
        <f>G72-H72-I72</f>
        <v>0</v>
      </c>
      <c r="K72" s="56"/>
      <c r="L72" s="22"/>
      <c r="M72" s="22"/>
      <c r="N72" s="22"/>
    </row>
    <row r="73" spans="1:14" ht="13.5" thickBot="1">
      <c r="A73" s="22"/>
      <c r="B73" s="2"/>
      <c r="C73" s="73">
        <f t="shared" si="4"/>
        <v>58</v>
      </c>
      <c r="D73" s="457" t="s">
        <v>138</v>
      </c>
      <c r="E73" s="86" t="e">
        <f>ROUND(G73/Rents!$D$21,0)</f>
        <v>#DIV/0!</v>
      </c>
      <c r="F73" s="97" t="e">
        <f>ROUND(G73/'General Info'!$E$21,2)</f>
        <v>#DIV/0!</v>
      </c>
      <c r="G73" s="378">
        <f>SUM(G59:G72)</f>
        <v>0</v>
      </c>
      <c r="H73" s="378">
        <f>SUM(H59:H72)</f>
        <v>0</v>
      </c>
      <c r="I73" s="378">
        <f>SUM(I59:I72)</f>
        <v>0</v>
      </c>
      <c r="J73" s="378">
        <f>SUM(J59:J72)</f>
        <v>0</v>
      </c>
      <c r="K73" s="59"/>
      <c r="L73" s="22"/>
      <c r="M73" s="22"/>
      <c r="N73" s="22"/>
    </row>
    <row r="74" spans="1:14" ht="14.25" thickBot="1" thickTop="1">
      <c r="A74" s="22"/>
      <c r="B74" s="4"/>
      <c r="C74" s="231"/>
      <c r="D74" s="231"/>
      <c r="E74" s="231"/>
      <c r="F74" s="231"/>
      <c r="G74" s="231"/>
      <c r="H74" s="231"/>
      <c r="I74" s="231"/>
      <c r="J74" s="231"/>
      <c r="K74" s="12"/>
      <c r="L74" s="22"/>
      <c r="M74" s="22"/>
      <c r="N74" s="22"/>
    </row>
    <row r="75" spans="1:14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12.75">
      <c r="A78" s="2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22"/>
      <c r="M78" s="22"/>
      <c r="N78" s="22"/>
    </row>
    <row r="79" spans="1:14" ht="12.75">
      <c r="A79" s="22"/>
      <c r="B79" s="132"/>
      <c r="C79" s="132"/>
      <c r="D79" s="132"/>
      <c r="E79" s="132"/>
      <c r="F79" s="132"/>
      <c r="G79" s="132"/>
      <c r="H79" s="126"/>
      <c r="I79" s="132"/>
      <c r="J79" s="132"/>
      <c r="K79" s="132"/>
      <c r="L79" s="22"/>
      <c r="M79" s="22"/>
      <c r="N79" s="22"/>
    </row>
    <row r="80" spans="1:14" ht="12.75">
      <c r="A80" s="2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22"/>
      <c r="M80" s="22"/>
      <c r="N80" s="22"/>
    </row>
    <row r="81" spans="1:14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4.00390625" style="0" customWidth="1"/>
    <col min="4" max="4" width="29.57421875" style="0" customWidth="1"/>
    <col min="5" max="6" width="10.421875" style="0" customWidth="1"/>
    <col min="7" max="7" width="9.7109375" style="0" customWidth="1"/>
    <col min="8" max="8" width="12.28125" style="0" customWidth="1"/>
    <col min="9" max="9" width="9.7109375" style="0" customWidth="1"/>
    <col min="10" max="10" width="1.7109375" style="0" customWidth="1"/>
  </cols>
  <sheetData>
    <row r="1" spans="1:1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22"/>
      <c r="B2" s="133">
        <f>+'General Info'!$E$7</f>
        <v>0</v>
      </c>
      <c r="C2" s="134"/>
      <c r="D2" s="134"/>
      <c r="E2" s="134"/>
      <c r="F2" s="134"/>
      <c r="G2" s="134"/>
      <c r="H2" s="134"/>
      <c r="I2" s="135"/>
      <c r="J2" s="135"/>
      <c r="K2" s="22"/>
      <c r="L2" s="22"/>
      <c r="M2" s="22"/>
    </row>
    <row r="3" spans="1:13" ht="14.25">
      <c r="A3" s="22"/>
      <c r="B3" s="136" t="s">
        <v>139</v>
      </c>
      <c r="C3" s="134"/>
      <c r="D3" s="134"/>
      <c r="E3" s="134"/>
      <c r="F3" s="134"/>
      <c r="G3" s="134"/>
      <c r="H3" s="134"/>
      <c r="I3" s="134"/>
      <c r="J3" s="134"/>
      <c r="K3" s="22"/>
      <c r="L3" s="22"/>
      <c r="M3" s="22"/>
    </row>
    <row r="4" spans="1:13" ht="15">
      <c r="A4" s="22"/>
      <c r="B4" s="139"/>
      <c r="C4" s="139" t="s">
        <v>298</v>
      </c>
      <c r="D4" s="132"/>
      <c r="E4" s="132"/>
      <c r="F4" s="132"/>
      <c r="G4" s="132"/>
      <c r="H4" s="132"/>
      <c r="I4" s="138">
        <f ca="1">NOW()</f>
        <v>37813.4160630787</v>
      </c>
      <c r="J4" s="132"/>
      <c r="K4" s="22"/>
      <c r="L4" s="22"/>
      <c r="M4" s="22"/>
    </row>
    <row r="5" spans="1:13" ht="13.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3.5" thickBot="1">
      <c r="A6" s="22"/>
      <c r="B6" s="19"/>
      <c r="C6" s="295" t="s">
        <v>299</v>
      </c>
      <c r="D6" s="267"/>
      <c r="E6" s="267"/>
      <c r="F6" s="275"/>
      <c r="G6" s="27"/>
      <c r="H6" s="266" t="s">
        <v>144</v>
      </c>
      <c r="I6" s="267"/>
      <c r="J6" s="18"/>
      <c r="K6" s="22"/>
      <c r="L6" s="22"/>
      <c r="M6" s="22"/>
    </row>
    <row r="7" spans="1:13" ht="12.75">
      <c r="A7" s="22"/>
      <c r="B7" s="6"/>
      <c r="C7" s="379" t="s">
        <v>140</v>
      </c>
      <c r="D7" s="62"/>
      <c r="E7" s="69"/>
      <c r="F7" s="226"/>
      <c r="G7" s="27"/>
      <c r="H7" s="166"/>
      <c r="I7" s="69"/>
      <c r="J7" s="10"/>
      <c r="K7" s="22"/>
      <c r="L7" s="22"/>
      <c r="M7" s="22"/>
    </row>
    <row r="8" spans="1:13" ht="12.75">
      <c r="A8" s="22"/>
      <c r="B8" s="6"/>
      <c r="C8" s="62"/>
      <c r="D8" s="62" t="s">
        <v>300</v>
      </c>
      <c r="E8" s="233">
        <f>'Basis Items'!$H$30-'Basis Items'!$I$36</f>
        <v>0</v>
      </c>
      <c r="F8" s="226"/>
      <c r="G8" s="27"/>
      <c r="H8" s="166" t="s">
        <v>145</v>
      </c>
      <c r="I8" s="69">
        <f>+Input!H146</f>
        <v>0</v>
      </c>
      <c r="J8" s="10"/>
      <c r="K8" s="22"/>
      <c r="L8" s="22"/>
      <c r="M8" s="22"/>
    </row>
    <row r="9" spans="1:13" ht="12.75">
      <c r="A9" s="22"/>
      <c r="B9" s="6"/>
      <c r="C9" s="62"/>
      <c r="D9" s="62" t="s">
        <v>141</v>
      </c>
      <c r="E9" s="233">
        <f>+Input!H139</f>
        <v>0</v>
      </c>
      <c r="F9" s="226"/>
      <c r="G9" s="27"/>
      <c r="H9" s="166" t="s">
        <v>146</v>
      </c>
      <c r="I9" s="69">
        <f>+Input!H147</f>
        <v>0</v>
      </c>
      <c r="J9" s="10"/>
      <c r="K9" s="22"/>
      <c r="L9" s="22"/>
      <c r="M9" s="22"/>
    </row>
    <row r="10" spans="1:13" ht="13.5" thickBot="1">
      <c r="A10" s="22"/>
      <c r="B10" s="6"/>
      <c r="C10" s="62" t="s">
        <v>301</v>
      </c>
      <c r="D10" s="62"/>
      <c r="E10" s="62"/>
      <c r="F10" s="380">
        <f>SUM(E8:E9)</f>
        <v>0</v>
      </c>
      <c r="G10" s="27"/>
      <c r="H10" s="529">
        <f>+Input!C148</f>
        <v>0</v>
      </c>
      <c r="I10" s="69">
        <f>+Input!H148</f>
        <v>0</v>
      </c>
      <c r="J10" s="10"/>
      <c r="K10" s="22"/>
      <c r="L10" s="22"/>
      <c r="M10" s="22"/>
    </row>
    <row r="11" spans="1:13" ht="13.5" thickTop="1">
      <c r="A11" s="22"/>
      <c r="B11" s="6"/>
      <c r="C11" s="382"/>
      <c r="D11" s="62"/>
      <c r="E11" s="62"/>
      <c r="F11" s="383"/>
      <c r="G11" s="27"/>
      <c r="H11" s="529">
        <f>+Input!C149</f>
        <v>0</v>
      </c>
      <c r="I11" s="69">
        <f>+Input!H149</f>
        <v>0</v>
      </c>
      <c r="J11" s="10"/>
      <c r="K11" s="22"/>
      <c r="L11" s="22"/>
      <c r="M11" s="22"/>
    </row>
    <row r="12" spans="1:13" ht="12.75">
      <c r="A12" s="22"/>
      <c r="B12" s="6"/>
      <c r="C12" s="382" t="s">
        <v>142</v>
      </c>
      <c r="D12" s="62"/>
      <c r="E12" s="62"/>
      <c r="F12" s="383"/>
      <c r="G12" s="27"/>
      <c r="H12" s="529">
        <f>+Input!C150</f>
        <v>0</v>
      </c>
      <c r="I12" s="69">
        <f>+Input!H150</f>
        <v>0</v>
      </c>
      <c r="J12" s="10"/>
      <c r="K12" s="22"/>
      <c r="L12" s="22"/>
      <c r="M12" s="22"/>
    </row>
    <row r="13" spans="1:13" ht="12.75">
      <c r="A13" s="22"/>
      <c r="B13" s="6"/>
      <c r="C13" s="62"/>
      <c r="D13" s="62" t="s">
        <v>143</v>
      </c>
      <c r="E13" s="384">
        <f>+Input!H142</f>
        <v>0</v>
      </c>
      <c r="F13" s="383"/>
      <c r="G13" s="27"/>
      <c r="H13" s="529">
        <f>+Input!C151</f>
        <v>0</v>
      </c>
      <c r="I13" s="69">
        <f>+Input!H151</f>
        <v>0</v>
      </c>
      <c r="J13" s="10"/>
      <c r="K13" s="22"/>
      <c r="L13" s="22"/>
      <c r="M13" s="22"/>
    </row>
    <row r="14" spans="1:13" ht="12.75">
      <c r="A14" s="22"/>
      <c r="B14" s="6"/>
      <c r="C14" s="62"/>
      <c r="D14" s="528">
        <f>+Input!C143</f>
        <v>0</v>
      </c>
      <c r="E14" s="384">
        <f>+Input!H143</f>
        <v>0</v>
      </c>
      <c r="F14" s="383"/>
      <c r="G14" s="27"/>
      <c r="H14" s="529">
        <f>+Input!C152</f>
        <v>0</v>
      </c>
      <c r="I14" s="69">
        <f>+Input!H152</f>
        <v>0</v>
      </c>
      <c r="J14" s="10"/>
      <c r="K14" s="22"/>
      <c r="L14" s="22"/>
      <c r="M14" s="22"/>
    </row>
    <row r="15" spans="1:13" ht="13.5" thickBot="1">
      <c r="A15" s="22"/>
      <c r="B15" s="6"/>
      <c r="C15" s="62" t="s">
        <v>302</v>
      </c>
      <c r="D15" s="62"/>
      <c r="E15" s="62"/>
      <c r="F15" s="385">
        <f>SUM(E13:E14)</f>
        <v>0</v>
      </c>
      <c r="G15" s="27"/>
      <c r="H15" s="166"/>
      <c r="I15" s="69"/>
      <c r="J15" s="10"/>
      <c r="K15" s="22"/>
      <c r="L15" s="22"/>
      <c r="M15" s="22"/>
    </row>
    <row r="16" spans="1:13" ht="14.25" thickBot="1" thickTop="1">
      <c r="A16" s="22"/>
      <c r="B16" s="6"/>
      <c r="C16" s="62" t="s">
        <v>303</v>
      </c>
      <c r="D16" s="62"/>
      <c r="E16" s="62"/>
      <c r="F16" s="386">
        <f>F10+F15</f>
        <v>0</v>
      </c>
      <c r="G16" s="27"/>
      <c r="H16" s="166" t="s">
        <v>80</v>
      </c>
      <c r="I16" s="321">
        <f>SUM(I8:I15)</f>
        <v>0</v>
      </c>
      <c r="J16" s="37"/>
      <c r="K16" s="22"/>
      <c r="L16" s="22"/>
      <c r="M16" s="22"/>
    </row>
    <row r="17" spans="1:13" ht="14.25" thickBot="1" thickTop="1">
      <c r="A17" s="22"/>
      <c r="B17" s="4"/>
      <c r="C17" s="231"/>
      <c r="D17" s="231"/>
      <c r="E17" s="231"/>
      <c r="F17" s="232"/>
      <c r="G17" s="27"/>
      <c r="H17" s="387"/>
      <c r="I17" s="261"/>
      <c r="J17" s="12"/>
      <c r="K17" s="22"/>
      <c r="L17" s="22"/>
      <c r="M17" s="22"/>
    </row>
    <row r="18" spans="1:13" ht="12.75">
      <c r="A18" s="22"/>
      <c r="B18" s="22"/>
      <c r="C18" s="27"/>
      <c r="D18" s="27"/>
      <c r="E18" s="27"/>
      <c r="F18" s="27"/>
      <c r="G18" s="27"/>
      <c r="H18" s="27"/>
      <c r="I18" s="27"/>
      <c r="J18" s="22"/>
      <c r="K18" s="22"/>
      <c r="L18" s="22"/>
      <c r="M18" s="22"/>
    </row>
    <row r="19" spans="1:13" ht="13.5" thickBot="1">
      <c r="A19" s="22"/>
      <c r="B19" s="22"/>
      <c r="C19" s="27"/>
      <c r="D19" s="27"/>
      <c r="E19" s="27"/>
      <c r="F19" s="27"/>
      <c r="G19" s="27"/>
      <c r="H19" s="27"/>
      <c r="I19" s="27"/>
      <c r="J19" s="22"/>
      <c r="K19" s="22"/>
      <c r="L19" s="22"/>
      <c r="M19" s="22"/>
    </row>
    <row r="20" spans="1:13" ht="13.5" thickBot="1">
      <c r="A20" s="22"/>
      <c r="B20" s="19"/>
      <c r="C20" s="295" t="s">
        <v>304</v>
      </c>
      <c r="D20" s="267"/>
      <c r="E20" s="267"/>
      <c r="F20" s="267"/>
      <c r="G20" s="267"/>
      <c r="H20" s="267"/>
      <c r="I20" s="267"/>
      <c r="J20" s="18"/>
      <c r="K20" s="22"/>
      <c r="L20" s="22"/>
      <c r="M20" s="22"/>
    </row>
    <row r="21" spans="1:13" ht="12.75">
      <c r="A21" s="22"/>
      <c r="B21" s="32"/>
      <c r="C21" s="325"/>
      <c r="D21" s="62"/>
      <c r="E21" s="62"/>
      <c r="F21" s="62"/>
      <c r="G21" s="62"/>
      <c r="H21" s="62"/>
      <c r="I21" s="62"/>
      <c r="J21" s="10"/>
      <c r="K21" s="22"/>
      <c r="L21" s="22"/>
      <c r="M21" s="22"/>
    </row>
    <row r="22" spans="1:13" ht="12.75">
      <c r="A22" s="22"/>
      <c r="B22" s="6"/>
      <c r="C22" s="62" t="s">
        <v>148</v>
      </c>
      <c r="D22" s="62"/>
      <c r="E22" s="62"/>
      <c r="F22" s="62"/>
      <c r="G22" s="62"/>
      <c r="H22" s="233">
        <f>+Input!H155</f>
        <v>0</v>
      </c>
      <c r="I22" s="389"/>
      <c r="J22" s="10"/>
      <c r="K22" s="22"/>
      <c r="L22" s="22"/>
      <c r="M22" s="22"/>
    </row>
    <row r="23" spans="1:13" ht="12.75">
      <c r="A23" s="22"/>
      <c r="B23" s="6"/>
      <c r="C23" s="62" t="s">
        <v>149</v>
      </c>
      <c r="D23" s="62"/>
      <c r="E23" s="62"/>
      <c r="F23" s="62"/>
      <c r="G23" s="62"/>
      <c r="H23" s="233">
        <f>+Input!H156</f>
        <v>0</v>
      </c>
      <c r="I23" s="389"/>
      <c r="J23" s="10"/>
      <c r="K23" s="22"/>
      <c r="L23" s="22"/>
      <c r="M23" s="22"/>
    </row>
    <row r="24" spans="1:13" ht="12.75">
      <c r="A24" s="22"/>
      <c r="B24" s="6"/>
      <c r="C24" s="62"/>
      <c r="D24" s="62"/>
      <c r="E24" s="62"/>
      <c r="F24" s="62"/>
      <c r="G24" s="233"/>
      <c r="H24" s="389"/>
      <c r="I24" s="389"/>
      <c r="J24" s="10"/>
      <c r="K24" s="22"/>
      <c r="L24" s="22"/>
      <c r="M24" s="22"/>
    </row>
    <row r="25" spans="1:13" ht="12.75">
      <c r="A25" s="22"/>
      <c r="B25" s="6"/>
      <c r="C25" s="62" t="s">
        <v>305</v>
      </c>
      <c r="D25" s="62"/>
      <c r="E25" s="62"/>
      <c r="F25" s="62"/>
      <c r="G25" s="233">
        <f>'Development Costs'!$H$28+SUM('Development Costs'!$H$37:'Development Costs'!$H$43)</f>
        <v>0</v>
      </c>
      <c r="H25" s="389"/>
      <c r="I25" s="389"/>
      <c r="J25" s="38"/>
      <c r="K25" s="22"/>
      <c r="L25" s="22"/>
      <c r="M25" s="22"/>
    </row>
    <row r="26" spans="1:13" ht="12.75">
      <c r="A26" s="22"/>
      <c r="B26" s="6"/>
      <c r="C26" s="350" t="s">
        <v>150</v>
      </c>
      <c r="D26" s="350"/>
      <c r="E26" s="350"/>
      <c r="F26" s="350"/>
      <c r="G26" s="388">
        <f>+Input!H157</f>
        <v>0</v>
      </c>
      <c r="H26" s="389"/>
      <c r="I26" s="389"/>
      <c r="J26" s="10"/>
      <c r="K26" s="22"/>
      <c r="L26" s="22"/>
      <c r="M26" s="22"/>
    </row>
    <row r="27" spans="1:13" ht="13.5" thickBot="1">
      <c r="A27" s="22"/>
      <c r="B27" s="6"/>
      <c r="C27" s="349" t="s">
        <v>306</v>
      </c>
      <c r="D27" s="349"/>
      <c r="E27" s="349"/>
      <c r="F27" s="349"/>
      <c r="G27" s="390"/>
      <c r="H27" s="391">
        <f>G25+G26</f>
        <v>0</v>
      </c>
      <c r="I27" s="389"/>
      <c r="J27" s="10"/>
      <c r="K27" s="22"/>
      <c r="L27" s="22"/>
      <c r="M27" s="22"/>
    </row>
    <row r="28" spans="1:13" ht="13.5" thickTop="1">
      <c r="A28" s="22"/>
      <c r="B28" s="6"/>
      <c r="C28" s="349"/>
      <c r="D28" s="349"/>
      <c r="E28" s="349"/>
      <c r="F28" s="349"/>
      <c r="G28" s="233"/>
      <c r="H28" s="389"/>
      <c r="I28" s="389"/>
      <c r="J28" s="10"/>
      <c r="K28" s="22"/>
      <c r="L28" s="22"/>
      <c r="M28" s="22"/>
    </row>
    <row r="29" spans="1:13" ht="12.75">
      <c r="A29" s="22"/>
      <c r="B29" s="6"/>
      <c r="C29" s="293" t="s">
        <v>307</v>
      </c>
      <c r="D29" s="349"/>
      <c r="E29" s="349"/>
      <c r="F29" s="349"/>
      <c r="G29" s="233"/>
      <c r="H29" s="389"/>
      <c r="I29" s="389"/>
      <c r="J29" s="10"/>
      <c r="K29" s="22"/>
      <c r="L29" s="22"/>
      <c r="M29" s="22"/>
    </row>
    <row r="30" spans="1:13" ht="12.75">
      <c r="A30" s="22"/>
      <c r="B30" s="6"/>
      <c r="C30" s="349"/>
      <c r="D30" s="392" t="s">
        <v>152</v>
      </c>
      <c r="E30" s="393"/>
      <c r="F30" s="393"/>
      <c r="G30" s="394"/>
      <c r="H30" s="394">
        <f>+Input!H160</f>
        <v>0</v>
      </c>
      <c r="I30" s="395"/>
      <c r="J30" s="10"/>
      <c r="K30" s="22"/>
      <c r="L30" s="22"/>
      <c r="M30" s="22"/>
    </row>
    <row r="31" spans="1:13" ht="12.75">
      <c r="A31" s="22"/>
      <c r="B31" s="6"/>
      <c r="C31" s="349"/>
      <c r="D31" s="396" t="s">
        <v>308</v>
      </c>
      <c r="E31" s="349"/>
      <c r="F31" s="397">
        <f>+Input!H161</f>
        <v>0</v>
      </c>
      <c r="G31" s="69"/>
      <c r="H31" s="233"/>
      <c r="I31" s="398"/>
      <c r="J31" s="10"/>
      <c r="K31" s="22"/>
      <c r="L31" s="22"/>
      <c r="M31" s="22"/>
    </row>
    <row r="32" spans="1:13" ht="12.75">
      <c r="A32" s="22"/>
      <c r="B32" s="6"/>
      <c r="C32" s="349"/>
      <c r="D32" s="396" t="s">
        <v>309</v>
      </c>
      <c r="E32" s="349"/>
      <c r="F32" s="397">
        <f>+Input!H162</f>
        <v>0</v>
      </c>
      <c r="G32" s="233"/>
      <c r="H32" s="233"/>
      <c r="I32" s="398"/>
      <c r="J32" s="10"/>
      <c r="K32" s="22"/>
      <c r="L32" s="22"/>
      <c r="M32" s="22"/>
    </row>
    <row r="33" spans="1:13" ht="12.75">
      <c r="A33" s="22"/>
      <c r="B33" s="6"/>
      <c r="C33" s="349"/>
      <c r="D33" s="396" t="s">
        <v>310</v>
      </c>
      <c r="E33" s="349"/>
      <c r="F33" s="69"/>
      <c r="G33" s="233">
        <f>ROUND(F31*'Development Costs'!$G$73+F32*F15,0)</f>
        <v>0</v>
      </c>
      <c r="H33" s="233"/>
      <c r="I33" s="398"/>
      <c r="J33" s="10"/>
      <c r="K33" s="22"/>
      <c r="L33" s="22"/>
      <c r="M33" s="22"/>
    </row>
    <row r="34" spans="1:13" ht="12.75">
      <c r="A34" s="22"/>
      <c r="B34" s="6"/>
      <c r="C34" s="349"/>
      <c r="D34" s="396" t="s">
        <v>155</v>
      </c>
      <c r="E34" s="349"/>
      <c r="F34" s="349"/>
      <c r="G34" s="233">
        <f>+Input!H163</f>
        <v>0</v>
      </c>
      <c r="H34" s="233"/>
      <c r="I34" s="398"/>
      <c r="J34" s="10"/>
      <c r="K34" s="22"/>
      <c r="L34" s="22"/>
      <c r="M34" s="22"/>
    </row>
    <row r="35" spans="1:13" ht="12.75">
      <c r="A35" s="22"/>
      <c r="B35" s="6"/>
      <c r="C35" s="349"/>
      <c r="D35" s="396" t="s">
        <v>311</v>
      </c>
      <c r="E35" s="349"/>
      <c r="F35" s="349"/>
      <c r="G35" s="233"/>
      <c r="H35" s="233">
        <f>IF(G34=0,G33,MIN(G34,G33))</f>
        <v>0</v>
      </c>
      <c r="I35" s="398"/>
      <c r="J35" s="10"/>
      <c r="K35" s="22"/>
      <c r="L35" s="22"/>
      <c r="M35" s="22"/>
    </row>
    <row r="36" spans="1:13" ht="12.75">
      <c r="A36" s="22"/>
      <c r="B36" s="6"/>
      <c r="C36" s="349"/>
      <c r="D36" s="399" t="s">
        <v>312</v>
      </c>
      <c r="E36" s="400"/>
      <c r="F36" s="400"/>
      <c r="G36" s="401"/>
      <c r="H36" s="402"/>
      <c r="I36" s="403">
        <f>MAX(0,H30-H35)</f>
        <v>0</v>
      </c>
      <c r="J36" s="10"/>
      <c r="K36" s="22"/>
      <c r="L36" s="22"/>
      <c r="M36" s="22"/>
    </row>
    <row r="37" spans="1:13" ht="12.75">
      <c r="A37" s="22"/>
      <c r="B37" s="6"/>
      <c r="C37" s="349"/>
      <c r="D37" s="349"/>
      <c r="E37" s="349"/>
      <c r="F37" s="349"/>
      <c r="G37" s="233"/>
      <c r="H37" s="233"/>
      <c r="I37" s="233"/>
      <c r="J37" s="10"/>
      <c r="K37" s="22"/>
      <c r="L37" s="22"/>
      <c r="M37" s="22"/>
    </row>
    <row r="38" spans="1:13" ht="12.75">
      <c r="A38" s="22"/>
      <c r="B38" s="6"/>
      <c r="C38" s="349"/>
      <c r="D38" s="392" t="s">
        <v>313</v>
      </c>
      <c r="E38" s="393"/>
      <c r="F38" s="393"/>
      <c r="G38" s="394"/>
      <c r="H38" s="394">
        <f>'Development Costs'!$G$46+'Development Costs'!$G$47+'Development Costs'!$G$50</f>
        <v>0</v>
      </c>
      <c r="I38" s="395"/>
      <c r="J38" s="10"/>
      <c r="K38" s="22"/>
      <c r="L38" s="22"/>
      <c r="M38" s="22"/>
    </row>
    <row r="39" spans="1:13" ht="12.75">
      <c r="A39" s="22"/>
      <c r="B39" s="6"/>
      <c r="C39" s="349"/>
      <c r="D39" s="396" t="s">
        <v>314</v>
      </c>
      <c r="E39" s="349"/>
      <c r="F39" s="397">
        <f>+Input!H165</f>
        <v>0</v>
      </c>
      <c r="G39" s="69"/>
      <c r="H39" s="233"/>
      <c r="I39" s="398"/>
      <c r="J39" s="10"/>
      <c r="K39" s="22"/>
      <c r="L39" s="22"/>
      <c r="M39" s="22"/>
    </row>
    <row r="40" spans="1:13" ht="12.75">
      <c r="A40" s="22"/>
      <c r="B40" s="6"/>
      <c r="C40" s="349"/>
      <c r="D40" s="396" t="s">
        <v>315</v>
      </c>
      <c r="E40" s="349"/>
      <c r="F40" s="404"/>
      <c r="G40" s="233">
        <f>ROUND(F39*'Development Costs'!$G$45,0)</f>
        <v>0</v>
      </c>
      <c r="H40" s="233"/>
      <c r="I40" s="398"/>
      <c r="J40" s="10"/>
      <c r="K40" s="22"/>
      <c r="L40" s="22"/>
      <c r="M40" s="22"/>
    </row>
    <row r="41" spans="1:13" ht="12.75">
      <c r="A41" s="22"/>
      <c r="B41" s="6"/>
      <c r="C41" s="349"/>
      <c r="D41" s="396" t="s">
        <v>158</v>
      </c>
      <c r="E41" s="349"/>
      <c r="F41" s="349"/>
      <c r="G41" s="233">
        <f>+Input!H166</f>
        <v>0</v>
      </c>
      <c r="H41" s="233"/>
      <c r="I41" s="398"/>
      <c r="J41" s="10"/>
      <c r="K41" s="22"/>
      <c r="L41" s="22"/>
      <c r="M41" s="22"/>
    </row>
    <row r="42" spans="1:13" ht="12.75">
      <c r="A42" s="22"/>
      <c r="B42" s="6"/>
      <c r="C42" s="349"/>
      <c r="D42" s="396" t="s">
        <v>316</v>
      </c>
      <c r="E42" s="349"/>
      <c r="F42" s="349"/>
      <c r="G42" s="233"/>
      <c r="H42" s="233">
        <f>IF(G41=0,G40,MIN(G41,G40))</f>
        <v>0</v>
      </c>
      <c r="I42" s="398"/>
      <c r="J42" s="10"/>
      <c r="K42" s="22"/>
      <c r="L42" s="22"/>
      <c r="M42" s="22"/>
    </row>
    <row r="43" spans="1:13" ht="12.75">
      <c r="A43" s="22"/>
      <c r="B43" s="6"/>
      <c r="C43" s="349"/>
      <c r="D43" s="399" t="s">
        <v>317</v>
      </c>
      <c r="E43" s="400"/>
      <c r="F43" s="400"/>
      <c r="G43" s="401"/>
      <c r="H43" s="401"/>
      <c r="I43" s="403">
        <f>MAX(0,H38-H42)</f>
        <v>0</v>
      </c>
      <c r="J43" s="10"/>
      <c r="K43" s="22"/>
      <c r="L43" s="22"/>
      <c r="M43" s="22"/>
    </row>
    <row r="44" spans="1:13" ht="13.5" thickBot="1">
      <c r="A44" s="22"/>
      <c r="B44" s="6"/>
      <c r="C44" s="349"/>
      <c r="D44" s="349"/>
      <c r="E44" s="349"/>
      <c r="F44" s="349"/>
      <c r="G44" s="233"/>
      <c r="H44" s="233"/>
      <c r="I44" s="233"/>
      <c r="J44" s="10"/>
      <c r="K44" s="22"/>
      <c r="L44" s="22"/>
      <c r="M44" s="22"/>
    </row>
    <row r="45" spans="1:13" ht="13.5" thickBot="1">
      <c r="A45" s="22"/>
      <c r="B45" s="6"/>
      <c r="C45" s="349" t="s">
        <v>318</v>
      </c>
      <c r="D45" s="349"/>
      <c r="E45" s="349"/>
      <c r="F45" s="349"/>
      <c r="G45" s="233"/>
      <c r="H45" s="233"/>
      <c r="I45" s="405">
        <f>I43+I36</f>
        <v>0</v>
      </c>
      <c r="J45" s="10"/>
      <c r="K45" s="22"/>
      <c r="L45" s="22"/>
      <c r="M45" s="22"/>
    </row>
    <row r="46" spans="1:13" ht="14.25" thickBot="1" thickTop="1">
      <c r="A46" s="22"/>
      <c r="B46" s="4"/>
      <c r="C46" s="231"/>
      <c r="D46" s="231"/>
      <c r="E46" s="231"/>
      <c r="F46" s="231"/>
      <c r="G46" s="231"/>
      <c r="H46" s="231"/>
      <c r="I46" s="231"/>
      <c r="J46" s="12"/>
      <c r="K46" s="22"/>
      <c r="L46" s="22"/>
      <c r="M46" s="22"/>
    </row>
    <row r="47" spans="1:1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22"/>
      <c r="B49" s="132"/>
      <c r="C49" s="132"/>
      <c r="D49" s="132"/>
      <c r="E49" s="132"/>
      <c r="F49" s="132"/>
      <c r="G49" s="132"/>
      <c r="H49" s="132"/>
      <c r="I49" s="132"/>
      <c r="J49" s="132"/>
      <c r="K49" s="22"/>
      <c r="L49" s="22"/>
      <c r="M49" s="22"/>
    </row>
    <row r="50" spans="1:13" ht="12.75">
      <c r="A50" s="22"/>
      <c r="B50" s="132"/>
      <c r="C50" s="132"/>
      <c r="D50" s="132"/>
      <c r="E50" s="132"/>
      <c r="F50" s="126"/>
      <c r="G50" s="132"/>
      <c r="H50" s="132"/>
      <c r="I50" s="132"/>
      <c r="J50" s="132"/>
      <c r="K50" s="22"/>
      <c r="L50" s="22"/>
      <c r="M50" s="22"/>
    </row>
    <row r="51" spans="1:13" ht="12.75">
      <c r="A51" s="22"/>
      <c r="B51" s="132"/>
      <c r="C51" s="132"/>
      <c r="D51" s="132"/>
      <c r="E51" s="132"/>
      <c r="F51" s="132"/>
      <c r="G51" s="132"/>
      <c r="H51" s="132"/>
      <c r="I51" s="132"/>
      <c r="J51" s="132"/>
      <c r="K51" s="22"/>
      <c r="L51" s="22"/>
      <c r="M51" s="22"/>
    </row>
    <row r="52" spans="1:13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5" width="9.7109375" style="0" customWidth="1"/>
    <col min="6" max="6" width="7.421875" style="0" customWidth="1"/>
    <col min="7" max="9" width="12.8515625" style="0" customWidth="1"/>
    <col min="10" max="10" width="1.7109375" style="0" customWidth="1"/>
    <col min="11" max="11" width="6.7109375" style="0" customWidth="1"/>
  </cols>
  <sheetData>
    <row r="1" spans="1:12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>
      <c r="A2" s="22"/>
      <c r="B2" s="133">
        <f>+'General Info'!$E$7</f>
        <v>0</v>
      </c>
      <c r="C2" s="296"/>
      <c r="D2" s="296"/>
      <c r="E2" s="296"/>
      <c r="F2" s="278"/>
      <c r="G2" s="278"/>
      <c r="H2" s="278"/>
      <c r="I2" s="297"/>
      <c r="J2" s="135"/>
      <c r="K2" s="22"/>
      <c r="L2" s="22"/>
    </row>
    <row r="3" spans="1:12" ht="14.25">
      <c r="A3" s="22"/>
      <c r="B3" s="136" t="s">
        <v>319</v>
      </c>
      <c r="C3" s="277"/>
      <c r="D3" s="277"/>
      <c r="E3" s="277"/>
      <c r="F3" s="278"/>
      <c r="G3" s="278"/>
      <c r="H3" s="278"/>
      <c r="I3" s="297"/>
      <c r="J3" s="134"/>
      <c r="K3" s="22"/>
      <c r="L3" s="22"/>
    </row>
    <row r="4" spans="1:12" ht="15">
      <c r="A4" s="22"/>
      <c r="B4" s="137"/>
      <c r="C4" s="279" t="s">
        <v>320</v>
      </c>
      <c r="D4" s="279"/>
      <c r="E4" s="279"/>
      <c r="F4" s="280"/>
      <c r="G4" s="280"/>
      <c r="H4" s="280"/>
      <c r="I4" s="298">
        <f ca="1">NOW()</f>
        <v>37813.4160630787</v>
      </c>
      <c r="J4" s="132"/>
      <c r="K4" s="22"/>
      <c r="L4" s="22"/>
    </row>
    <row r="5" spans="1:12" ht="13.5" thickBot="1">
      <c r="A5" s="22"/>
      <c r="B5" s="22"/>
      <c r="C5" s="27"/>
      <c r="D5" s="27"/>
      <c r="E5" s="27"/>
      <c r="F5" s="27"/>
      <c r="G5" s="27"/>
      <c r="H5" s="27"/>
      <c r="I5" s="27"/>
      <c r="J5" s="22"/>
      <c r="K5" s="22"/>
      <c r="L5" s="22"/>
    </row>
    <row r="6" spans="1:12" ht="13.5" thickBot="1">
      <c r="A6" s="22"/>
      <c r="B6" s="19"/>
      <c r="C6" s="295" t="s">
        <v>319</v>
      </c>
      <c r="D6" s="295"/>
      <c r="E6" s="295"/>
      <c r="F6" s="267"/>
      <c r="G6" s="267"/>
      <c r="H6" s="267"/>
      <c r="I6" s="267"/>
      <c r="J6" s="18"/>
      <c r="K6" s="22"/>
      <c r="L6" s="22"/>
    </row>
    <row r="7" spans="1:12" ht="12.75">
      <c r="A7" s="22"/>
      <c r="B7" s="15"/>
      <c r="C7" s="406"/>
      <c r="D7" s="406"/>
      <c r="E7" s="406"/>
      <c r="F7" s="406"/>
      <c r="G7" s="407" t="s">
        <v>321</v>
      </c>
      <c r="H7" s="407" t="s">
        <v>269</v>
      </c>
      <c r="I7" s="407" t="s">
        <v>322</v>
      </c>
      <c r="J7" s="16"/>
      <c r="K7" s="22"/>
      <c r="L7" s="22"/>
    </row>
    <row r="8" spans="1:12" ht="12.75" customHeight="1">
      <c r="A8" s="22"/>
      <c r="B8" s="39"/>
      <c r="C8" s="408" t="s">
        <v>323</v>
      </c>
      <c r="D8" s="408"/>
      <c r="E8" s="408"/>
      <c r="F8" s="408"/>
      <c r="G8" s="409" t="s">
        <v>270</v>
      </c>
      <c r="H8" s="409" t="s">
        <v>270</v>
      </c>
      <c r="I8" s="409" t="s">
        <v>270</v>
      </c>
      <c r="J8" s="40"/>
      <c r="K8" s="22"/>
      <c r="L8" s="22"/>
    </row>
    <row r="9" spans="1:15" ht="12.75">
      <c r="A9" s="22"/>
      <c r="B9" s="6"/>
      <c r="C9" s="62" t="s">
        <v>324</v>
      </c>
      <c r="D9" s="62"/>
      <c r="E9" s="62"/>
      <c r="F9" s="62"/>
      <c r="G9" s="410">
        <f>'Development Costs'!H73</f>
        <v>0</v>
      </c>
      <c r="H9" s="389"/>
      <c r="I9" s="233">
        <f>IF(H36="y",G9,0)</f>
        <v>0</v>
      </c>
      <c r="J9" s="10"/>
      <c r="K9" s="22"/>
      <c r="L9" s="22"/>
      <c r="O9">
        <f>'Basis Items'!F10</f>
        <v>0</v>
      </c>
    </row>
    <row r="10" spans="1:12" ht="12.75">
      <c r="A10" s="22"/>
      <c r="B10" s="6"/>
      <c r="C10" s="62"/>
      <c r="D10" s="62"/>
      <c r="E10" s="62"/>
      <c r="F10" s="62"/>
      <c r="G10" s="410"/>
      <c r="H10" s="233"/>
      <c r="I10" s="233"/>
      <c r="J10" s="10"/>
      <c r="K10" s="22"/>
      <c r="L10" s="22"/>
    </row>
    <row r="11" spans="1:12" ht="12.75">
      <c r="A11" s="22"/>
      <c r="B11" s="6"/>
      <c r="C11" s="62" t="s">
        <v>299</v>
      </c>
      <c r="D11" s="62"/>
      <c r="E11" s="62"/>
      <c r="F11" s="62"/>
      <c r="G11" s="410">
        <f>'Basis Items'!F10</f>
        <v>0</v>
      </c>
      <c r="H11" s="233">
        <f>'Basis Items'!F15</f>
        <v>0</v>
      </c>
      <c r="I11" s="411">
        <f>IF(H36="y",G11,0)</f>
        <v>0</v>
      </c>
      <c r="J11" s="10"/>
      <c r="K11" s="22"/>
      <c r="L11" s="22"/>
    </row>
    <row r="12" spans="1:12" ht="12.75">
      <c r="A12" s="22"/>
      <c r="B12" s="6"/>
      <c r="C12" s="62" t="s">
        <v>325</v>
      </c>
      <c r="D12" s="62"/>
      <c r="E12" s="62"/>
      <c r="F12" s="62"/>
      <c r="G12" s="412">
        <f>-I31</f>
        <v>0</v>
      </c>
      <c r="H12" s="401"/>
      <c r="I12" s="401"/>
      <c r="J12" s="10"/>
      <c r="K12" s="22"/>
      <c r="L12" s="22"/>
    </row>
    <row r="13" spans="1:12" ht="12.75">
      <c r="A13" s="22"/>
      <c r="B13" s="6"/>
      <c r="C13" s="62"/>
      <c r="D13" s="62"/>
      <c r="E13" s="62"/>
      <c r="F13" s="62"/>
      <c r="G13" s="410"/>
      <c r="H13" s="233"/>
      <c r="I13" s="233"/>
      <c r="J13" s="10"/>
      <c r="K13" s="22"/>
      <c r="L13" s="22"/>
    </row>
    <row r="14" spans="1:12" ht="12.75">
      <c r="A14" s="22"/>
      <c r="B14" s="6"/>
      <c r="C14" s="62" t="s">
        <v>326</v>
      </c>
      <c r="D14" s="62"/>
      <c r="E14" s="62"/>
      <c r="F14" s="62"/>
      <c r="G14" s="410">
        <f>G12+G9+G11</f>
        <v>0</v>
      </c>
      <c r="H14" s="233">
        <f>H12+H9+H11</f>
        <v>0</v>
      </c>
      <c r="I14" s="233">
        <f>I12+I9+I11</f>
        <v>0</v>
      </c>
      <c r="J14" s="10"/>
      <c r="K14" s="22"/>
      <c r="L14" s="22"/>
    </row>
    <row r="15" spans="1:12" ht="12.75">
      <c r="A15" s="22"/>
      <c r="B15" s="6"/>
      <c r="C15" s="62" t="s">
        <v>327</v>
      </c>
      <c r="D15" s="62"/>
      <c r="E15" s="62"/>
      <c r="F15" s="62"/>
      <c r="G15" s="410">
        <f>'Basis Items'!H22</f>
        <v>0</v>
      </c>
      <c r="H15" s="233">
        <f>'Basis Items'!H23</f>
        <v>0</v>
      </c>
      <c r="I15" s="233"/>
      <c r="J15" s="10"/>
      <c r="K15" s="22"/>
      <c r="L15" s="22"/>
    </row>
    <row r="16" spans="1:12" ht="12.75">
      <c r="A16" s="22"/>
      <c r="B16" s="6"/>
      <c r="C16" s="62" t="s">
        <v>328</v>
      </c>
      <c r="D16" s="62"/>
      <c r="E16" s="62"/>
      <c r="F16" s="62"/>
      <c r="G16" s="410"/>
      <c r="H16" s="233"/>
      <c r="I16" s="233">
        <f>IF(H36="y",'Basis Items'!H27,0)</f>
        <v>0</v>
      </c>
      <c r="J16" s="10"/>
      <c r="K16" s="22"/>
      <c r="L16" s="22"/>
    </row>
    <row r="17" spans="1:12" ht="12.75">
      <c r="A17" s="22"/>
      <c r="B17" s="6"/>
      <c r="C17" s="350" t="s">
        <v>329</v>
      </c>
      <c r="D17" s="62"/>
      <c r="E17" s="62"/>
      <c r="F17" s="62"/>
      <c r="G17" s="410">
        <f>'Basis Items'!I43</f>
        <v>0</v>
      </c>
      <c r="H17" s="233"/>
      <c r="I17" s="411">
        <f>IF(H36="y",G17,0)</f>
        <v>0</v>
      </c>
      <c r="J17" s="10"/>
      <c r="K17" s="22"/>
      <c r="L17" s="22"/>
    </row>
    <row r="18" spans="1:12" ht="12.75">
      <c r="A18" s="22"/>
      <c r="B18" s="6"/>
      <c r="C18" s="350" t="s">
        <v>330</v>
      </c>
      <c r="D18" s="62"/>
      <c r="E18" s="62"/>
      <c r="F18" s="62"/>
      <c r="G18" s="412">
        <f>IF('Source&amp;Use'!J14="Y",'Source&amp;Use'!G14,0)+IF('Source&amp;Use'!J15="Y",'Source&amp;Use'!G15,0)</f>
        <v>0</v>
      </c>
      <c r="H18" s="401"/>
      <c r="I18" s="401">
        <f>IF(H36="y",G18,0)</f>
        <v>0</v>
      </c>
      <c r="J18" s="10"/>
      <c r="K18" s="22"/>
      <c r="L18" s="22"/>
    </row>
    <row r="19" spans="1:12" ht="12.75">
      <c r="A19" s="22"/>
      <c r="B19" s="6"/>
      <c r="C19" s="62"/>
      <c r="D19" s="62"/>
      <c r="E19" s="62"/>
      <c r="F19" s="62"/>
      <c r="G19" s="410"/>
      <c r="H19" s="233"/>
      <c r="I19" s="233"/>
      <c r="J19" s="10"/>
      <c r="K19" s="22"/>
      <c r="L19" s="22"/>
    </row>
    <row r="20" spans="1:12" ht="12.75">
      <c r="A20" s="22"/>
      <c r="B20" s="6"/>
      <c r="C20" s="62" t="s">
        <v>331</v>
      </c>
      <c r="D20" s="62"/>
      <c r="E20" s="62"/>
      <c r="F20" s="62"/>
      <c r="G20" s="410">
        <f>MAX(G14-G16-G18-G15-G17,0)</f>
        <v>0</v>
      </c>
      <c r="H20" s="233">
        <f>MAX(0,H14-H16-H18-H17-H15)</f>
        <v>0</v>
      </c>
      <c r="I20" s="233">
        <f>MAX(0,I14-I16-I18-I17-I15)</f>
        <v>0</v>
      </c>
      <c r="J20" s="10"/>
      <c r="K20" s="22"/>
      <c r="L20" s="22"/>
    </row>
    <row r="21" spans="1:12" ht="12.75">
      <c r="A21" s="22"/>
      <c r="B21" s="6"/>
      <c r="C21" s="62" t="s">
        <v>332</v>
      </c>
      <c r="D21" s="62"/>
      <c r="E21" s="62"/>
      <c r="F21" s="62"/>
      <c r="G21" s="234">
        <f>IF(H37="Y",1.3,1)</f>
        <v>1</v>
      </c>
      <c r="H21" s="62"/>
      <c r="I21" s="62"/>
      <c r="J21" s="10"/>
      <c r="K21" s="22"/>
      <c r="L21" s="22"/>
    </row>
    <row r="22" spans="1:12" ht="12.75">
      <c r="A22" s="22"/>
      <c r="B22" s="6"/>
      <c r="C22" s="62" t="s">
        <v>333</v>
      </c>
      <c r="D22" s="62"/>
      <c r="E22" s="62"/>
      <c r="F22" s="62"/>
      <c r="G22" s="451">
        <f>G20*G21</f>
        <v>0</v>
      </c>
      <c r="H22" s="62"/>
      <c r="I22" s="62"/>
      <c r="J22" s="10"/>
      <c r="K22" s="22"/>
      <c r="L22" s="22"/>
    </row>
    <row r="23" spans="1:12" ht="12.75">
      <c r="A23" s="22"/>
      <c r="B23" s="6"/>
      <c r="C23" s="62" t="s">
        <v>334</v>
      </c>
      <c r="D23" s="62"/>
      <c r="E23" s="62"/>
      <c r="F23" s="62"/>
      <c r="G23" s="235" t="e">
        <f>ROUND(Rents!F21/Rents!D21,4)</f>
        <v>#DIV/0!</v>
      </c>
      <c r="H23" s="413" t="e">
        <f>G23</f>
        <v>#DIV/0!</v>
      </c>
      <c r="I23" s="361"/>
      <c r="J23" s="10"/>
      <c r="K23" s="22"/>
      <c r="L23" s="22"/>
    </row>
    <row r="24" spans="1:12" ht="12.75">
      <c r="A24" s="22"/>
      <c r="B24" s="6"/>
      <c r="C24" s="62"/>
      <c r="D24" s="62"/>
      <c r="E24" s="62"/>
      <c r="F24" s="62"/>
      <c r="G24" s="234"/>
      <c r="H24" s="243"/>
      <c r="I24" s="62"/>
      <c r="J24" s="10"/>
      <c r="K24" s="22"/>
      <c r="L24" s="22"/>
    </row>
    <row r="25" spans="1:12" ht="12.75">
      <c r="A25" s="22"/>
      <c r="B25" s="6"/>
      <c r="C25" s="62" t="s">
        <v>335</v>
      </c>
      <c r="D25" s="62"/>
      <c r="E25" s="62"/>
      <c r="F25" s="62"/>
      <c r="G25" s="414" t="e">
        <f>ROUND(G22*G23,0)</f>
        <v>#DIV/0!</v>
      </c>
      <c r="H25" s="62" t="e">
        <f>ROUND(H20*H23,0)</f>
        <v>#DIV/0!</v>
      </c>
      <c r="I25" s="62">
        <f>I20</f>
        <v>0</v>
      </c>
      <c r="J25" s="10"/>
      <c r="K25" s="22"/>
      <c r="L25" s="22"/>
    </row>
    <row r="26" spans="1:12" ht="12.75">
      <c r="A26" s="22"/>
      <c r="B26" s="6"/>
      <c r="C26" s="62" t="s">
        <v>271</v>
      </c>
      <c r="D26" s="62"/>
      <c r="E26" s="62"/>
      <c r="F26" s="62"/>
      <c r="G26" s="235">
        <f>+Input!F364</f>
        <v>0</v>
      </c>
      <c r="H26" s="413">
        <f>+Input!H364</f>
        <v>0</v>
      </c>
      <c r="I26" s="413">
        <v>0.2</v>
      </c>
      <c r="J26" s="10"/>
      <c r="K26" s="22"/>
      <c r="L26" s="22"/>
    </row>
    <row r="27" spans="1:12" ht="12.75">
      <c r="A27" s="22"/>
      <c r="B27" s="6"/>
      <c r="C27" s="62"/>
      <c r="D27" s="62"/>
      <c r="E27" s="62"/>
      <c r="F27" s="62"/>
      <c r="G27" s="234"/>
      <c r="H27" s="243"/>
      <c r="I27" s="243"/>
      <c r="J27" s="10"/>
      <c r="K27" s="22"/>
      <c r="L27" s="22"/>
    </row>
    <row r="28" spans="1:12" ht="12.75">
      <c r="A28" s="22"/>
      <c r="B28" s="6"/>
      <c r="C28" s="62" t="s">
        <v>336</v>
      </c>
      <c r="D28" s="62"/>
      <c r="E28" s="62"/>
      <c r="F28" s="62"/>
      <c r="G28" s="414" t="e">
        <f>ROUND(G25*G26,0)</f>
        <v>#DIV/0!</v>
      </c>
      <c r="H28" s="62" t="e">
        <f>ROUND(H25*H26,0)</f>
        <v>#DIV/0!</v>
      </c>
      <c r="I28" s="62">
        <f>ROUND(I25*I26,0)</f>
        <v>0</v>
      </c>
      <c r="J28" s="10"/>
      <c r="K28" s="22"/>
      <c r="L28" s="22"/>
    </row>
    <row r="29" spans="1:12" ht="12.75">
      <c r="A29" s="22"/>
      <c r="B29" s="6"/>
      <c r="C29" s="62" t="s">
        <v>274</v>
      </c>
      <c r="D29" s="62"/>
      <c r="E29" s="62"/>
      <c r="F29" s="62"/>
      <c r="G29" s="414">
        <f>+Input!F366</f>
        <v>0</v>
      </c>
      <c r="H29" s="62">
        <f>+Input!H366</f>
        <v>0</v>
      </c>
      <c r="I29" s="62"/>
      <c r="J29" s="10"/>
      <c r="K29" s="22"/>
      <c r="L29" s="22"/>
    </row>
    <row r="30" spans="1:12" ht="12.75">
      <c r="A30" s="22"/>
      <c r="B30" s="6"/>
      <c r="C30" s="62"/>
      <c r="D30" s="62"/>
      <c r="E30" s="62"/>
      <c r="F30" s="62"/>
      <c r="G30" s="414"/>
      <c r="H30" s="62"/>
      <c r="I30" s="62"/>
      <c r="J30" s="10"/>
      <c r="K30" s="22"/>
      <c r="L30" s="22"/>
    </row>
    <row r="31" spans="1:12" ht="13.5" thickBot="1">
      <c r="A31" s="22"/>
      <c r="B31" s="6"/>
      <c r="C31" s="62" t="s">
        <v>337</v>
      </c>
      <c r="D31" s="62"/>
      <c r="E31" s="62"/>
      <c r="F31" s="62"/>
      <c r="G31" s="415" t="e">
        <f>MIN(G28,G29)</f>
        <v>#DIV/0!</v>
      </c>
      <c r="H31" s="321" t="e">
        <f>MIN(H28,H29)</f>
        <v>#DIV/0!</v>
      </c>
      <c r="I31" s="321">
        <f>MIN(I28,I29)</f>
        <v>0</v>
      </c>
      <c r="J31" s="10"/>
      <c r="K31" s="22"/>
      <c r="L31" s="22"/>
    </row>
    <row r="32" spans="1:12" ht="14.25" thickBot="1" thickTop="1">
      <c r="A32" s="22"/>
      <c r="B32" s="4"/>
      <c r="C32" s="231"/>
      <c r="D32" s="231"/>
      <c r="E32" s="231"/>
      <c r="F32" s="231"/>
      <c r="G32" s="231"/>
      <c r="H32" s="231"/>
      <c r="I32" s="231"/>
      <c r="J32" s="12"/>
      <c r="K32" s="22"/>
      <c r="L32" s="22"/>
    </row>
    <row r="33" spans="1:12" ht="13.5" thickBot="1">
      <c r="A33" s="22"/>
      <c r="B33" s="22"/>
      <c r="C33" s="27"/>
      <c r="D33" s="27"/>
      <c r="E33" s="27"/>
      <c r="F33" s="27"/>
      <c r="G33" s="27"/>
      <c r="H33" s="27"/>
      <c r="I33" s="27"/>
      <c r="J33" s="22"/>
      <c r="K33" s="22"/>
      <c r="L33" s="22"/>
    </row>
    <row r="34" spans="1:12" ht="13.5" thickBot="1">
      <c r="A34" s="22"/>
      <c r="B34" s="22"/>
      <c r="C34" s="27"/>
      <c r="D34" s="266" t="s">
        <v>267</v>
      </c>
      <c r="E34" s="267"/>
      <c r="F34" s="267"/>
      <c r="G34" s="267"/>
      <c r="H34" s="275"/>
      <c r="I34" s="27"/>
      <c r="J34" s="22"/>
      <c r="K34" s="22"/>
      <c r="L34" s="22"/>
    </row>
    <row r="35" spans="1:12" ht="12.75">
      <c r="A35" s="22"/>
      <c r="B35" s="22"/>
      <c r="C35" s="27"/>
      <c r="D35" s="166"/>
      <c r="E35" s="62"/>
      <c r="F35" s="62"/>
      <c r="G35" s="62"/>
      <c r="H35" s="226"/>
      <c r="I35" s="27"/>
      <c r="J35" s="22"/>
      <c r="K35" s="22"/>
      <c r="L35" s="22"/>
    </row>
    <row r="36" spans="1:12" ht="12.75">
      <c r="A36" s="22"/>
      <c r="B36" s="22"/>
      <c r="C36" s="27"/>
      <c r="D36" s="166" t="s">
        <v>275</v>
      </c>
      <c r="E36" s="62"/>
      <c r="F36" s="62"/>
      <c r="G36" s="416" t="s">
        <v>338</v>
      </c>
      <c r="H36" s="554">
        <f>+Input!H368</f>
        <v>0</v>
      </c>
      <c r="I36" s="27"/>
      <c r="J36" s="22"/>
      <c r="K36" s="22"/>
      <c r="L36" s="22"/>
    </row>
    <row r="37" spans="1:12" ht="12.75">
      <c r="A37" s="22"/>
      <c r="B37" s="22"/>
      <c r="C37" s="27"/>
      <c r="D37" s="166" t="s">
        <v>276</v>
      </c>
      <c r="E37" s="62"/>
      <c r="F37" s="62"/>
      <c r="G37" s="416" t="s">
        <v>338</v>
      </c>
      <c r="H37" s="554">
        <f>+Input!H369</f>
        <v>0</v>
      </c>
      <c r="I37" s="27"/>
      <c r="J37" s="22"/>
      <c r="K37" s="22"/>
      <c r="L37" s="22"/>
    </row>
    <row r="38" spans="1:12" ht="13.5" thickBot="1">
      <c r="A38" s="22"/>
      <c r="B38" s="22"/>
      <c r="C38" s="27"/>
      <c r="D38" s="273"/>
      <c r="E38" s="231"/>
      <c r="F38" s="231"/>
      <c r="G38" s="231"/>
      <c r="H38" s="232"/>
      <c r="I38" s="27"/>
      <c r="J38" s="22"/>
      <c r="K38" s="22"/>
      <c r="L38" s="22"/>
    </row>
    <row r="39" spans="1:12" ht="12.75">
      <c r="A39" s="22"/>
      <c r="B39" s="22"/>
      <c r="C39" s="27"/>
      <c r="D39" s="27"/>
      <c r="E39" s="27"/>
      <c r="F39" s="27"/>
      <c r="G39" s="27"/>
      <c r="H39" s="27"/>
      <c r="I39" s="27"/>
      <c r="J39" s="22"/>
      <c r="K39" s="22"/>
      <c r="L39" s="22"/>
    </row>
    <row r="40" spans="1:12" ht="12.75">
      <c r="A40" s="22"/>
      <c r="B40" s="22"/>
      <c r="C40" s="27"/>
      <c r="D40" s="27"/>
      <c r="E40" s="27"/>
      <c r="F40" s="27"/>
      <c r="G40" s="27"/>
      <c r="H40" s="27"/>
      <c r="I40" s="27"/>
      <c r="J40" s="22"/>
      <c r="K40" s="22"/>
      <c r="L40" s="22"/>
    </row>
    <row r="41" spans="1:12" ht="12.75">
      <c r="A41" s="22"/>
      <c r="B41" s="132"/>
      <c r="C41" s="280"/>
      <c r="D41" s="280"/>
      <c r="E41" s="280"/>
      <c r="F41" s="280"/>
      <c r="G41" s="280"/>
      <c r="H41" s="280"/>
      <c r="I41" s="280"/>
      <c r="J41" s="132"/>
      <c r="K41" s="22"/>
      <c r="L41" s="22"/>
    </row>
    <row r="42" spans="1:12" ht="12.75">
      <c r="A42" s="22"/>
      <c r="B42" s="132"/>
      <c r="C42" s="280"/>
      <c r="D42" s="280"/>
      <c r="E42" s="280"/>
      <c r="F42" s="280"/>
      <c r="G42" s="280"/>
      <c r="H42" s="417"/>
      <c r="I42" s="280"/>
      <c r="J42" s="132"/>
      <c r="K42" s="22"/>
      <c r="L42" s="22"/>
    </row>
    <row r="43" spans="1:12" ht="12.75">
      <c r="A43" s="22"/>
      <c r="B43" s="132"/>
      <c r="C43" s="280"/>
      <c r="D43" s="280"/>
      <c r="E43" s="280"/>
      <c r="F43" s="280"/>
      <c r="G43" s="280"/>
      <c r="H43" s="280"/>
      <c r="I43" s="280"/>
      <c r="J43" s="132"/>
      <c r="K43" s="22"/>
      <c r="L43" s="22"/>
    </row>
    <row r="44" spans="1:12" ht="12.75">
      <c r="A44" s="22"/>
      <c r="B44" s="22"/>
      <c r="C44" s="27"/>
      <c r="D44" s="27"/>
      <c r="E44" s="27"/>
      <c r="F44" s="27"/>
      <c r="G44" s="27"/>
      <c r="H44" s="27"/>
      <c r="I44" s="27"/>
      <c r="J44" s="22"/>
      <c r="K44" s="22"/>
      <c r="L44" s="22"/>
    </row>
    <row r="45" spans="1:12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5.00390625" style="0" customWidth="1"/>
    <col min="4" max="4" width="7.421875" style="0" customWidth="1"/>
    <col min="5" max="5" width="10.28125" style="0" customWidth="1"/>
    <col min="6" max="6" width="9.00390625" style="0" customWidth="1"/>
    <col min="7" max="9" width="9.28125" style="0" customWidth="1"/>
    <col min="10" max="10" width="9.421875" style="0" customWidth="1"/>
    <col min="11" max="12" width="9.28125" style="0" customWidth="1"/>
    <col min="13" max="13" width="1.7109375" style="0" customWidth="1"/>
    <col min="14" max="14" width="3.7109375" style="0" customWidth="1"/>
  </cols>
  <sheetData>
    <row r="1" spans="1:1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">
      <c r="A2" s="22"/>
      <c r="B2" s="133">
        <f>+'General Info'!$E$7</f>
        <v>0</v>
      </c>
      <c r="C2" s="133"/>
      <c r="D2" s="134"/>
      <c r="E2" s="134"/>
      <c r="F2" s="134"/>
      <c r="G2" s="134"/>
      <c r="H2" s="134"/>
      <c r="I2" s="134"/>
      <c r="J2" s="134"/>
      <c r="K2" s="134"/>
      <c r="L2" s="135"/>
      <c r="M2" s="135"/>
      <c r="N2" s="22"/>
      <c r="O2" s="22"/>
    </row>
    <row r="3" spans="1:15" ht="14.25">
      <c r="A3" s="27"/>
      <c r="B3" s="277" t="s">
        <v>339</v>
      </c>
      <c r="C3" s="277"/>
      <c r="D3" s="278"/>
      <c r="E3" s="134"/>
      <c r="F3" s="134"/>
      <c r="G3" s="134"/>
      <c r="H3" s="134"/>
      <c r="I3" s="134"/>
      <c r="J3" s="134"/>
      <c r="K3" s="134"/>
      <c r="L3" s="135"/>
      <c r="M3" s="134"/>
      <c r="N3" s="22"/>
      <c r="O3" s="22"/>
    </row>
    <row r="4" spans="1:15" ht="15">
      <c r="A4" s="27"/>
      <c r="B4" s="279"/>
      <c r="C4" s="279" t="s">
        <v>340</v>
      </c>
      <c r="D4" s="280"/>
      <c r="E4" s="132"/>
      <c r="F4" s="132"/>
      <c r="G4" s="132"/>
      <c r="H4" s="132"/>
      <c r="I4" s="132"/>
      <c r="J4" s="132"/>
      <c r="K4" s="132"/>
      <c r="L4" s="138">
        <f ca="1">NOW()</f>
        <v>37813.4160630787</v>
      </c>
      <c r="M4" s="132"/>
      <c r="N4" s="22"/>
      <c r="O4" s="22"/>
    </row>
    <row r="5" spans="1:15" ht="13.5" thickBot="1">
      <c r="A5" s="27"/>
      <c r="B5" s="281"/>
      <c r="C5" s="27"/>
      <c r="D5" s="2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 thickBot="1">
      <c r="A6" s="27"/>
      <c r="B6" s="282"/>
      <c r="C6" s="283" t="s">
        <v>159</v>
      </c>
      <c r="D6" s="245"/>
      <c r="E6" s="14"/>
      <c r="F6" s="45"/>
      <c r="G6" s="45"/>
      <c r="H6" s="45"/>
      <c r="I6" s="45"/>
      <c r="J6" s="45"/>
      <c r="K6" s="45"/>
      <c r="L6" s="45"/>
      <c r="M6" s="17"/>
      <c r="N6" s="22"/>
      <c r="O6" s="22"/>
    </row>
    <row r="7" spans="1:15" ht="12.75">
      <c r="A7" s="27"/>
      <c r="B7" s="284"/>
      <c r="C7" s="245" t="s">
        <v>160</v>
      </c>
      <c r="D7" s="285" t="s">
        <v>161</v>
      </c>
      <c r="E7" s="245" t="s">
        <v>160</v>
      </c>
      <c r="F7" s="246" t="s">
        <v>162</v>
      </c>
      <c r="G7" s="247" t="s">
        <v>159</v>
      </c>
      <c r="H7" s="248"/>
      <c r="I7" s="249"/>
      <c r="J7" s="250" t="s">
        <v>341</v>
      </c>
      <c r="K7" s="248"/>
      <c r="L7" s="251"/>
      <c r="M7" s="17"/>
      <c r="N7" s="22"/>
      <c r="O7" s="22"/>
    </row>
    <row r="8" spans="1:15" ht="12.75">
      <c r="A8" s="27"/>
      <c r="B8" s="286"/>
      <c r="C8" s="252" t="s">
        <v>163</v>
      </c>
      <c r="D8" s="287" t="s">
        <v>164</v>
      </c>
      <c r="E8" s="252" t="s">
        <v>165</v>
      </c>
      <c r="F8" s="253" t="s">
        <v>166</v>
      </c>
      <c r="G8" s="253" t="s">
        <v>167</v>
      </c>
      <c r="H8" s="252" t="s">
        <v>168</v>
      </c>
      <c r="I8" s="254" t="s">
        <v>169</v>
      </c>
      <c r="J8" s="253" t="s">
        <v>167</v>
      </c>
      <c r="K8" s="252" t="s">
        <v>168</v>
      </c>
      <c r="L8" s="252" t="s">
        <v>169</v>
      </c>
      <c r="M8" s="36"/>
      <c r="N8" s="22"/>
      <c r="O8" s="22"/>
    </row>
    <row r="9" spans="1:15" ht="12.75">
      <c r="A9" s="27"/>
      <c r="B9" s="1"/>
      <c r="C9" s="530">
        <f>+Input!B172</f>
        <v>0</v>
      </c>
      <c r="D9" s="289">
        <f>+Input!C172</f>
        <v>0</v>
      </c>
      <c r="E9" s="531">
        <f>+Input!D172</f>
        <v>0</v>
      </c>
      <c r="F9" s="255">
        <f>+Input!E172</f>
        <v>0</v>
      </c>
      <c r="G9" s="545">
        <f>Input!F172</f>
        <v>0</v>
      </c>
      <c r="H9" s="545">
        <f>Input!G172</f>
        <v>0</v>
      </c>
      <c r="I9" s="545">
        <f>Input!H172</f>
        <v>0</v>
      </c>
      <c r="J9" s="546">
        <f>ROUND(G9*$D9*12,0)</f>
        <v>0</v>
      </c>
      <c r="K9" s="546">
        <f>ROUND(H9*$D9*12,0)</f>
        <v>0</v>
      </c>
      <c r="L9" s="546">
        <f>ROUND(I9*$D9*12,0)</f>
        <v>0</v>
      </c>
      <c r="M9" s="36"/>
      <c r="N9" s="22"/>
      <c r="O9" s="22"/>
    </row>
    <row r="10" spans="1:15" ht="12.75">
      <c r="A10" s="27"/>
      <c r="B10" s="1"/>
      <c r="C10" s="530">
        <f>+Input!B173</f>
        <v>0</v>
      </c>
      <c r="D10" s="289">
        <f>+Input!C173</f>
        <v>0</v>
      </c>
      <c r="E10" s="531">
        <f>+Input!D173</f>
        <v>0</v>
      </c>
      <c r="F10" s="255">
        <f>+Input!E173</f>
        <v>0</v>
      </c>
      <c r="G10" s="545">
        <f>Input!F173</f>
        <v>0</v>
      </c>
      <c r="H10" s="545">
        <f>Input!G173</f>
        <v>0</v>
      </c>
      <c r="I10" s="545">
        <f>Input!H173</f>
        <v>0</v>
      </c>
      <c r="J10" s="546">
        <f aca="true" t="shared" si="0" ref="J10:L20">ROUND(G10*$D10*12,0)</f>
        <v>0</v>
      </c>
      <c r="K10" s="546">
        <f t="shared" si="0"/>
        <v>0</v>
      </c>
      <c r="L10" s="546">
        <f t="shared" si="0"/>
        <v>0</v>
      </c>
      <c r="M10" s="36"/>
      <c r="N10" s="22"/>
      <c r="O10" s="22"/>
    </row>
    <row r="11" spans="1:15" ht="12.75">
      <c r="A11" s="27"/>
      <c r="B11" s="1"/>
      <c r="C11" s="530">
        <f>+Input!B174</f>
        <v>0</v>
      </c>
      <c r="D11" s="289">
        <f>+Input!C174</f>
        <v>0</v>
      </c>
      <c r="E11" s="531">
        <f>+Input!D174</f>
        <v>0</v>
      </c>
      <c r="F11" s="255">
        <f>+Input!E174</f>
        <v>0</v>
      </c>
      <c r="G11" s="545">
        <f>Input!F174</f>
        <v>0</v>
      </c>
      <c r="H11" s="545">
        <f>Input!G174</f>
        <v>0</v>
      </c>
      <c r="I11" s="545">
        <f>Input!H174</f>
        <v>0</v>
      </c>
      <c r="J11" s="546">
        <f t="shared" si="0"/>
        <v>0</v>
      </c>
      <c r="K11" s="546">
        <f t="shared" si="0"/>
        <v>0</v>
      </c>
      <c r="L11" s="546">
        <f t="shared" si="0"/>
        <v>0</v>
      </c>
      <c r="M11" s="36"/>
      <c r="N11" s="22"/>
      <c r="O11" s="22"/>
    </row>
    <row r="12" spans="1:15" ht="12.75">
      <c r="A12" s="27"/>
      <c r="B12" s="1"/>
      <c r="C12" s="530">
        <f>+Input!B175</f>
        <v>0</v>
      </c>
      <c r="D12" s="289">
        <f>+Input!C175</f>
        <v>0</v>
      </c>
      <c r="E12" s="531">
        <f>+Input!D175</f>
        <v>0</v>
      </c>
      <c r="F12" s="255">
        <f>+Input!E175</f>
        <v>0</v>
      </c>
      <c r="G12" s="545">
        <f>Input!F175</f>
        <v>0</v>
      </c>
      <c r="H12" s="545">
        <f>Input!G175</f>
        <v>0</v>
      </c>
      <c r="I12" s="545">
        <f>Input!H175</f>
        <v>0</v>
      </c>
      <c r="J12" s="546">
        <f t="shared" si="0"/>
        <v>0</v>
      </c>
      <c r="K12" s="546">
        <f t="shared" si="0"/>
        <v>0</v>
      </c>
      <c r="L12" s="546">
        <f t="shared" si="0"/>
        <v>0</v>
      </c>
      <c r="M12" s="36"/>
      <c r="N12" s="22"/>
      <c r="O12" s="22"/>
    </row>
    <row r="13" spans="1:15" ht="12.75">
      <c r="A13" s="27"/>
      <c r="B13" s="1"/>
      <c r="C13" s="530">
        <f>+Input!B176</f>
        <v>0</v>
      </c>
      <c r="D13" s="289">
        <f>+Input!C176</f>
        <v>0</v>
      </c>
      <c r="E13" s="531">
        <f>+Input!D176</f>
        <v>0</v>
      </c>
      <c r="F13" s="255">
        <f>+Input!E176</f>
        <v>0</v>
      </c>
      <c r="G13" s="545">
        <f>Input!F176</f>
        <v>0</v>
      </c>
      <c r="H13" s="545">
        <f>Input!G176</f>
        <v>0</v>
      </c>
      <c r="I13" s="545">
        <f>Input!H176</f>
        <v>0</v>
      </c>
      <c r="J13" s="546">
        <f t="shared" si="0"/>
        <v>0</v>
      </c>
      <c r="K13" s="546">
        <f t="shared" si="0"/>
        <v>0</v>
      </c>
      <c r="L13" s="546">
        <f t="shared" si="0"/>
        <v>0</v>
      </c>
      <c r="M13" s="36"/>
      <c r="N13" s="22"/>
      <c r="O13" s="22"/>
    </row>
    <row r="14" spans="1:15" ht="12.75">
      <c r="A14" s="27"/>
      <c r="B14" s="1"/>
      <c r="C14" s="530">
        <f>+Input!B177</f>
        <v>0</v>
      </c>
      <c r="D14" s="289">
        <f>+Input!C177</f>
        <v>0</v>
      </c>
      <c r="E14" s="531">
        <f>+Input!D177</f>
        <v>0</v>
      </c>
      <c r="F14" s="255">
        <f>+Input!E177</f>
        <v>0</v>
      </c>
      <c r="G14" s="545">
        <f>Input!F177</f>
        <v>0</v>
      </c>
      <c r="H14" s="545">
        <f>Input!G177</f>
        <v>0</v>
      </c>
      <c r="I14" s="545">
        <f>Input!H177</f>
        <v>0</v>
      </c>
      <c r="J14" s="546">
        <f t="shared" si="0"/>
        <v>0</v>
      </c>
      <c r="K14" s="546">
        <f t="shared" si="0"/>
        <v>0</v>
      </c>
      <c r="L14" s="546">
        <f t="shared" si="0"/>
        <v>0</v>
      </c>
      <c r="M14" s="36"/>
      <c r="N14" s="22"/>
      <c r="O14" s="22"/>
    </row>
    <row r="15" spans="1:15" ht="12.75">
      <c r="A15" s="27"/>
      <c r="B15" s="1"/>
      <c r="C15" s="530">
        <f>+Input!B178</f>
        <v>0</v>
      </c>
      <c r="D15" s="289">
        <f>+Input!C178</f>
        <v>0</v>
      </c>
      <c r="E15" s="531">
        <f>+Input!D178</f>
        <v>0</v>
      </c>
      <c r="F15" s="255">
        <f>+Input!E178</f>
        <v>0</v>
      </c>
      <c r="G15" s="545">
        <f>Input!F178</f>
        <v>0</v>
      </c>
      <c r="H15" s="545">
        <f>Input!G178</f>
        <v>0</v>
      </c>
      <c r="I15" s="545">
        <f>Input!H178</f>
        <v>0</v>
      </c>
      <c r="J15" s="546">
        <f t="shared" si="0"/>
        <v>0</v>
      </c>
      <c r="K15" s="546">
        <f t="shared" si="0"/>
        <v>0</v>
      </c>
      <c r="L15" s="546">
        <f t="shared" si="0"/>
        <v>0</v>
      </c>
      <c r="M15" s="36"/>
      <c r="N15" s="22"/>
      <c r="O15" s="22"/>
    </row>
    <row r="16" spans="1:15" ht="12.75">
      <c r="A16" s="27"/>
      <c r="B16" s="1"/>
      <c r="C16" s="530">
        <f>+Input!B179</f>
        <v>0</v>
      </c>
      <c r="D16" s="289">
        <f>+Input!C179</f>
        <v>0</v>
      </c>
      <c r="E16" s="531">
        <f>+Input!D179</f>
        <v>0</v>
      </c>
      <c r="F16" s="255">
        <f>+Input!E179</f>
        <v>0</v>
      </c>
      <c r="G16" s="545">
        <f>Input!F179</f>
        <v>0</v>
      </c>
      <c r="H16" s="545">
        <f>Input!G179</f>
        <v>0</v>
      </c>
      <c r="I16" s="545">
        <f>Input!H179</f>
        <v>0</v>
      </c>
      <c r="J16" s="546">
        <f t="shared" si="0"/>
        <v>0</v>
      </c>
      <c r="K16" s="546">
        <f t="shared" si="0"/>
        <v>0</v>
      </c>
      <c r="L16" s="546">
        <f t="shared" si="0"/>
        <v>0</v>
      </c>
      <c r="M16" s="36"/>
      <c r="N16" s="22"/>
      <c r="O16" s="22"/>
    </row>
    <row r="17" spans="1:15" ht="12.75">
      <c r="A17" s="27"/>
      <c r="B17" s="1"/>
      <c r="C17" s="530">
        <f>+Input!B180</f>
        <v>0</v>
      </c>
      <c r="D17" s="289">
        <f>+Input!C180</f>
        <v>0</v>
      </c>
      <c r="E17" s="531">
        <f>+Input!D180</f>
        <v>0</v>
      </c>
      <c r="F17" s="255">
        <f>+Input!E180</f>
        <v>0</v>
      </c>
      <c r="G17" s="545">
        <f>Input!F180</f>
        <v>0</v>
      </c>
      <c r="H17" s="545">
        <f>Input!G180</f>
        <v>0</v>
      </c>
      <c r="I17" s="545">
        <f>Input!H180</f>
        <v>0</v>
      </c>
      <c r="J17" s="546">
        <f t="shared" si="0"/>
        <v>0</v>
      </c>
      <c r="K17" s="546">
        <f t="shared" si="0"/>
        <v>0</v>
      </c>
      <c r="L17" s="546">
        <f t="shared" si="0"/>
        <v>0</v>
      </c>
      <c r="M17" s="36"/>
      <c r="N17" s="22"/>
      <c r="O17" s="22"/>
    </row>
    <row r="18" spans="1:15" ht="12.75">
      <c r="A18" s="27"/>
      <c r="B18" s="1"/>
      <c r="C18" s="530">
        <f>+Input!B181</f>
        <v>0</v>
      </c>
      <c r="D18" s="289">
        <f>+Input!C181</f>
        <v>0</v>
      </c>
      <c r="E18" s="531">
        <f>+Input!D181</f>
        <v>0</v>
      </c>
      <c r="F18" s="255">
        <f>+Input!E181</f>
        <v>0</v>
      </c>
      <c r="G18" s="545">
        <f>Input!F181</f>
        <v>0</v>
      </c>
      <c r="H18" s="545">
        <f>Input!G181</f>
        <v>0</v>
      </c>
      <c r="I18" s="545">
        <f>Input!H181</f>
        <v>0</v>
      </c>
      <c r="J18" s="546">
        <f t="shared" si="0"/>
        <v>0</v>
      </c>
      <c r="K18" s="546">
        <f t="shared" si="0"/>
        <v>0</v>
      </c>
      <c r="L18" s="546">
        <f t="shared" si="0"/>
        <v>0</v>
      </c>
      <c r="M18" s="36"/>
      <c r="N18" s="22"/>
      <c r="O18" s="22"/>
    </row>
    <row r="19" spans="1:15" ht="12.75">
      <c r="A19" s="27"/>
      <c r="B19" s="1"/>
      <c r="C19" s="530">
        <f>+Input!B182</f>
        <v>0</v>
      </c>
      <c r="D19" s="289">
        <f>+Input!C182</f>
        <v>0</v>
      </c>
      <c r="E19" s="531">
        <f>+Input!D182</f>
        <v>0</v>
      </c>
      <c r="F19" s="255">
        <f>+Input!E182</f>
        <v>0</v>
      </c>
      <c r="G19" s="545">
        <f>Input!F182</f>
        <v>0</v>
      </c>
      <c r="H19" s="545">
        <f>Input!G182</f>
        <v>0</v>
      </c>
      <c r="I19" s="545">
        <f>Input!H182</f>
        <v>0</v>
      </c>
      <c r="J19" s="546">
        <f t="shared" si="0"/>
        <v>0</v>
      </c>
      <c r="K19" s="546">
        <f t="shared" si="0"/>
        <v>0</v>
      </c>
      <c r="L19" s="546">
        <f t="shared" si="0"/>
        <v>0</v>
      </c>
      <c r="M19" s="36"/>
      <c r="N19" s="22"/>
      <c r="O19" s="22"/>
    </row>
    <row r="20" spans="1:15" ht="12.75">
      <c r="A20" s="27"/>
      <c r="B20" s="1"/>
      <c r="C20" s="530">
        <f>+Input!B183</f>
        <v>0</v>
      </c>
      <c r="D20" s="289">
        <f>+Input!C183</f>
        <v>0</v>
      </c>
      <c r="E20" s="531">
        <f>+Input!D183</f>
        <v>0</v>
      </c>
      <c r="F20" s="255">
        <f>+Input!E183</f>
        <v>0</v>
      </c>
      <c r="G20" s="545">
        <f>Input!F183</f>
        <v>0</v>
      </c>
      <c r="H20" s="545">
        <f>Input!G183</f>
        <v>0</v>
      </c>
      <c r="I20" s="545">
        <f>Input!H183</f>
        <v>0</v>
      </c>
      <c r="J20" s="546">
        <f t="shared" si="0"/>
        <v>0</v>
      </c>
      <c r="K20" s="546">
        <f t="shared" si="0"/>
        <v>0</v>
      </c>
      <c r="L20" s="546">
        <f t="shared" si="0"/>
        <v>0</v>
      </c>
      <c r="M20" s="36"/>
      <c r="N20" s="22"/>
      <c r="O20" s="22"/>
    </row>
    <row r="21" spans="1:15" ht="12.75">
      <c r="A21" s="27"/>
      <c r="B21" s="1"/>
      <c r="C21" s="288" t="s">
        <v>80</v>
      </c>
      <c r="D21" s="259">
        <f>SUM(D9:D20)</f>
        <v>0</v>
      </c>
      <c r="E21" s="258"/>
      <c r="F21" s="259">
        <f>SUM(F9:F20)</f>
        <v>0</v>
      </c>
      <c r="G21" s="256"/>
      <c r="H21" s="260"/>
      <c r="I21" s="260"/>
      <c r="J21" s="257">
        <f>SUM(J9:J20)</f>
        <v>0</v>
      </c>
      <c r="K21" s="257">
        <f>SUM(K9:K20)</f>
        <v>0</v>
      </c>
      <c r="L21" s="257">
        <f>SUM(L9:L20)</f>
        <v>0</v>
      </c>
      <c r="M21" s="36"/>
      <c r="N21" s="22"/>
      <c r="O21" s="22"/>
    </row>
    <row r="22" spans="1:15" ht="13.5" thickBot="1">
      <c r="A22" s="27"/>
      <c r="B22" s="273"/>
      <c r="C22" s="231" t="s">
        <v>342</v>
      </c>
      <c r="D22" s="231"/>
      <c r="E22" s="231"/>
      <c r="F22" s="261" t="e">
        <f>ROUND(F21/D21,4)</f>
        <v>#DIV/0!</v>
      </c>
      <c r="G22" s="262"/>
      <c r="H22" s="231"/>
      <c r="I22" s="231"/>
      <c r="J22" s="231"/>
      <c r="K22" s="231"/>
      <c r="L22" s="231"/>
      <c r="M22" s="12"/>
      <c r="N22" s="22"/>
      <c r="O22" s="22"/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2"/>
      <c r="N23" s="22"/>
      <c r="O23" s="22"/>
    </row>
    <row r="24" spans="1:15" ht="13.5" thickBot="1">
      <c r="A24" s="27"/>
      <c r="B24" s="27"/>
      <c r="C24" s="27"/>
      <c r="D24" s="27"/>
      <c r="E24" s="27"/>
      <c r="F24" s="27"/>
      <c r="G24" s="27"/>
      <c r="H24" s="27"/>
      <c r="I24" s="27"/>
      <c r="J24" s="263"/>
      <c r="K24" s="263"/>
      <c r="L24" s="263"/>
      <c r="M24" s="22"/>
      <c r="N24" s="22"/>
      <c r="O24" s="22"/>
    </row>
    <row r="25" spans="1:15" ht="13.5" thickBot="1">
      <c r="A25" s="27"/>
      <c r="B25" s="290"/>
      <c r="C25" s="291" t="s">
        <v>179</v>
      </c>
      <c r="D25" s="264"/>
      <c r="E25" s="264"/>
      <c r="F25" s="264"/>
      <c r="G25" s="265"/>
      <c r="H25" s="27"/>
      <c r="I25" s="266" t="s">
        <v>182</v>
      </c>
      <c r="J25" s="267"/>
      <c r="K25" s="268"/>
      <c r="L25" s="267"/>
      <c r="M25" s="18"/>
      <c r="N25" s="22"/>
      <c r="O25" s="22"/>
    </row>
    <row r="26" spans="1:15" ht="12.75">
      <c r="A26" s="27"/>
      <c r="B26" s="166"/>
      <c r="C26" s="292"/>
      <c r="D26" s="62"/>
      <c r="E26" s="62"/>
      <c r="F26" s="62"/>
      <c r="G26" s="226"/>
      <c r="H26" s="27"/>
      <c r="I26" s="269"/>
      <c r="J26" s="69"/>
      <c r="K26" s="69"/>
      <c r="L26" s="62"/>
      <c r="M26" s="10"/>
      <c r="N26" s="22"/>
      <c r="O26" s="22"/>
    </row>
    <row r="27" spans="1:15" ht="12.75">
      <c r="A27" s="27"/>
      <c r="B27" s="166"/>
      <c r="C27" s="293" t="s">
        <v>343</v>
      </c>
      <c r="D27" s="62"/>
      <c r="E27" s="62"/>
      <c r="F27" s="62"/>
      <c r="G27" s="226">
        <f>IF(IF(MIN(J21:L21)&gt;0,MIN(J21:L21),SUM(J21:L21)-MAX(J21:L21))=0,MAX(J21:L21),IF(MIN(J21:L21)&gt;0,MIN(J21:L21),SUM(J21:L21)-MAX(J21:L21)))</f>
        <v>0</v>
      </c>
      <c r="H27" s="27"/>
      <c r="I27" s="166" t="s">
        <v>183</v>
      </c>
      <c r="J27" s="62"/>
      <c r="K27" s="62"/>
      <c r="L27" s="243">
        <f>+Input!H202</f>
        <v>0</v>
      </c>
      <c r="M27" s="10"/>
      <c r="N27" s="22"/>
      <c r="O27" s="22"/>
    </row>
    <row r="28" spans="1:15" ht="12.75">
      <c r="A28" s="27"/>
      <c r="B28" s="166"/>
      <c r="C28" s="62" t="s">
        <v>180</v>
      </c>
      <c r="D28" s="62"/>
      <c r="E28" s="62"/>
      <c r="F28" s="62"/>
      <c r="G28" s="270">
        <f>+Input!H197</f>
        <v>0</v>
      </c>
      <c r="H28" s="27"/>
      <c r="I28" s="166" t="s">
        <v>184</v>
      </c>
      <c r="J28" s="62"/>
      <c r="K28" s="62"/>
      <c r="L28" s="243">
        <f>+Input!H203</f>
        <v>0</v>
      </c>
      <c r="M28" s="10"/>
      <c r="N28" s="22"/>
      <c r="O28" s="22"/>
    </row>
    <row r="29" spans="1:15" ht="12.75">
      <c r="A29" s="27"/>
      <c r="B29" s="166"/>
      <c r="C29" s="62" t="s">
        <v>181</v>
      </c>
      <c r="D29" s="62"/>
      <c r="E29" s="62"/>
      <c r="F29" s="62"/>
      <c r="G29" s="270">
        <f>+Input!H198</f>
        <v>0</v>
      </c>
      <c r="H29" s="27"/>
      <c r="I29" s="166" t="s">
        <v>185</v>
      </c>
      <c r="J29" s="62"/>
      <c r="K29" s="62"/>
      <c r="L29" s="243">
        <f>+Input!H204</f>
        <v>0</v>
      </c>
      <c r="M29" s="10"/>
      <c r="N29" s="22"/>
      <c r="O29" s="22"/>
    </row>
    <row r="30" spans="1:15" ht="12.75">
      <c r="A30" s="27"/>
      <c r="B30" s="166"/>
      <c r="C30" s="294" t="s">
        <v>178</v>
      </c>
      <c r="D30" s="62"/>
      <c r="E30" s="62"/>
      <c r="F30" s="62"/>
      <c r="G30" s="270">
        <f>+Input!H199</f>
        <v>0</v>
      </c>
      <c r="H30" s="27"/>
      <c r="I30" s="271" t="s">
        <v>186</v>
      </c>
      <c r="J30" s="62"/>
      <c r="K30" s="62"/>
      <c r="L30" s="243">
        <f>+Input!H205</f>
        <v>0</v>
      </c>
      <c r="M30" s="10"/>
      <c r="N30" s="22"/>
      <c r="O30" s="22"/>
    </row>
    <row r="31" spans="1:15" ht="13.5" thickBot="1">
      <c r="A31" s="27"/>
      <c r="B31" s="273"/>
      <c r="C31" s="274"/>
      <c r="D31" s="231"/>
      <c r="E31" s="231"/>
      <c r="F31" s="231"/>
      <c r="G31" s="272"/>
      <c r="H31" s="27"/>
      <c r="I31" s="273"/>
      <c r="J31" s="274"/>
      <c r="K31" s="231"/>
      <c r="L31" s="231"/>
      <c r="M31" s="272"/>
      <c r="N31" s="22"/>
      <c r="O31" s="22"/>
    </row>
    <row r="32" spans="1:1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2"/>
      <c r="N32" s="22"/>
      <c r="O32" s="22"/>
    </row>
    <row r="33" spans="1:15" ht="13.5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2"/>
      <c r="N33" s="22"/>
      <c r="O33" s="22"/>
    </row>
    <row r="34" spans="1:15" ht="13.5" thickBot="1">
      <c r="A34" s="27"/>
      <c r="B34" s="290"/>
      <c r="C34" s="295" t="s">
        <v>170</v>
      </c>
      <c r="D34" s="267"/>
      <c r="E34" s="267"/>
      <c r="F34" s="267"/>
      <c r="G34" s="275"/>
      <c r="H34" s="27"/>
      <c r="I34" s="266" t="s">
        <v>344</v>
      </c>
      <c r="J34" s="267"/>
      <c r="K34" s="267"/>
      <c r="L34" s="267"/>
      <c r="M34" s="18"/>
      <c r="N34" s="22"/>
      <c r="O34" s="22"/>
    </row>
    <row r="35" spans="1:15" ht="12.75">
      <c r="A35" s="27"/>
      <c r="B35" s="166"/>
      <c r="C35" s="62"/>
      <c r="D35" s="62"/>
      <c r="E35" s="62"/>
      <c r="F35" s="62"/>
      <c r="G35" s="226"/>
      <c r="H35" s="27"/>
      <c r="I35" s="166"/>
      <c r="J35" s="69"/>
      <c r="K35" s="69"/>
      <c r="L35" s="62"/>
      <c r="M35" s="10"/>
      <c r="N35" s="22"/>
      <c r="O35" s="22"/>
    </row>
    <row r="36" spans="1:15" ht="12.75">
      <c r="A36" s="27"/>
      <c r="B36" s="166"/>
      <c r="C36" s="62" t="s">
        <v>171</v>
      </c>
      <c r="D36" s="62"/>
      <c r="E36" s="62"/>
      <c r="F36" s="62"/>
      <c r="G36" s="226">
        <f>+Input!H186</f>
        <v>0</v>
      </c>
      <c r="H36" s="27"/>
      <c r="I36" s="276" t="s">
        <v>345</v>
      </c>
      <c r="J36" s="62"/>
      <c r="K36" s="62"/>
      <c r="L36" s="62">
        <f>G40</f>
        <v>0</v>
      </c>
      <c r="M36" s="10"/>
      <c r="N36" s="22"/>
      <c r="O36" s="22"/>
    </row>
    <row r="37" spans="1:15" ht="12.75">
      <c r="A37" s="27"/>
      <c r="B37" s="166"/>
      <c r="C37" s="62" t="s">
        <v>172</v>
      </c>
      <c r="D37" s="62"/>
      <c r="E37" s="62"/>
      <c r="F37" s="62"/>
      <c r="G37" s="226">
        <f>+Input!H187</f>
        <v>0</v>
      </c>
      <c r="H37" s="27"/>
      <c r="I37" s="166" t="s">
        <v>175</v>
      </c>
      <c r="J37" s="62"/>
      <c r="K37" s="62"/>
      <c r="L37" s="244">
        <f>+Input!H191</f>
        <v>0</v>
      </c>
      <c r="M37" s="10"/>
      <c r="N37" s="22"/>
      <c r="O37" s="22"/>
    </row>
    <row r="38" spans="1:15" ht="12.75">
      <c r="A38" s="27"/>
      <c r="B38" s="166"/>
      <c r="C38" s="62" t="s">
        <v>173</v>
      </c>
      <c r="D38" s="62"/>
      <c r="E38" s="62"/>
      <c r="F38" s="62"/>
      <c r="G38" s="226">
        <f>+Input!H188</f>
        <v>0</v>
      </c>
      <c r="H38" s="27"/>
      <c r="I38" s="166" t="s">
        <v>176</v>
      </c>
      <c r="J38" s="62"/>
      <c r="K38" s="62"/>
      <c r="L38" s="244">
        <f>+Input!H192</f>
        <v>0</v>
      </c>
      <c r="M38" s="10"/>
      <c r="N38" s="22"/>
      <c r="O38" s="22"/>
    </row>
    <row r="39" spans="1:15" ht="12.75">
      <c r="A39" s="27"/>
      <c r="B39" s="166"/>
      <c r="C39" s="62" t="s">
        <v>174</v>
      </c>
      <c r="D39" s="62"/>
      <c r="E39" s="62"/>
      <c r="F39" s="62"/>
      <c r="G39" s="226">
        <f>+Input!H189</f>
        <v>0</v>
      </c>
      <c r="H39" s="27"/>
      <c r="I39" s="166" t="s">
        <v>177</v>
      </c>
      <c r="J39" s="62"/>
      <c r="K39" s="62"/>
      <c r="L39" s="244">
        <f>+Input!H193</f>
        <v>0</v>
      </c>
      <c r="M39" s="10"/>
      <c r="N39" s="22"/>
      <c r="O39" s="22"/>
    </row>
    <row r="40" spans="1:15" ht="13.5" thickBot="1">
      <c r="A40" s="27"/>
      <c r="B40" s="166"/>
      <c r="C40" s="62" t="s">
        <v>80</v>
      </c>
      <c r="D40" s="62"/>
      <c r="E40" s="62"/>
      <c r="F40" s="62"/>
      <c r="G40" s="71">
        <f>SUM(G36:G39)</f>
        <v>0</v>
      </c>
      <c r="H40" s="27"/>
      <c r="I40" s="271" t="s">
        <v>178</v>
      </c>
      <c r="J40" s="62"/>
      <c r="K40" s="62"/>
      <c r="L40" s="243">
        <f>+Input!H194</f>
        <v>0</v>
      </c>
      <c r="M40" s="10"/>
      <c r="N40" s="22"/>
      <c r="O40" s="22"/>
    </row>
    <row r="41" spans="1:15" ht="14.25" thickBot="1" thickTop="1">
      <c r="A41" s="27"/>
      <c r="B41" s="273"/>
      <c r="C41" s="274"/>
      <c r="D41" s="231"/>
      <c r="E41" s="231"/>
      <c r="F41" s="231"/>
      <c r="G41" s="272"/>
      <c r="H41" s="27"/>
      <c r="I41" s="273"/>
      <c r="J41" s="274"/>
      <c r="K41" s="231"/>
      <c r="L41" s="231"/>
      <c r="M41" s="272"/>
      <c r="N41" s="22"/>
      <c r="O41" s="22"/>
    </row>
    <row r="42" spans="1:15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22"/>
      <c r="O44" s="22"/>
    </row>
    <row r="45" spans="1:15" ht="12.75">
      <c r="A45" s="22"/>
      <c r="B45" s="132"/>
      <c r="C45" s="132"/>
      <c r="D45" s="132"/>
      <c r="E45" s="132"/>
      <c r="F45" s="132"/>
      <c r="G45" s="132"/>
      <c r="H45" s="132"/>
      <c r="I45" s="132"/>
      <c r="J45" s="126"/>
      <c r="K45" s="132"/>
      <c r="L45" s="132"/>
      <c r="M45" s="132"/>
      <c r="N45" s="22"/>
      <c r="O45" s="22"/>
    </row>
    <row r="46" spans="1:15" ht="12.75">
      <c r="A46" s="2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22"/>
      <c r="O46" s="22"/>
    </row>
    <row r="47" spans="1:15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8"/>
  <sheetViews>
    <sheetView zoomScale="86" zoomScaleNormal="86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.7109375" style="0" customWidth="1"/>
    <col min="3" max="3" width="3.421875" style="0" customWidth="1"/>
    <col min="4" max="4" width="1.421875" style="0" customWidth="1"/>
    <col min="5" max="5" width="11.00390625" style="0" customWidth="1"/>
    <col min="7" max="7" width="8.421875" style="0" customWidth="1"/>
    <col min="8" max="8" width="9.8515625" style="0" customWidth="1"/>
    <col min="9" max="9" width="7.8515625" style="0" customWidth="1"/>
    <col min="10" max="10" width="2.7109375" style="0" customWidth="1"/>
    <col min="11" max="11" width="12.7109375" style="0" customWidth="1"/>
    <col min="12" max="12" width="8.7109375" style="0" customWidth="1"/>
    <col min="13" max="13" width="9.7109375" style="0" customWidth="1"/>
    <col min="14" max="14" width="1.7109375" style="0" customWidth="1"/>
    <col min="15" max="15" width="6.28125" style="0" customWidth="1"/>
    <col min="17" max="17" width="10.28125" style="0" customWidth="1"/>
    <col min="18" max="18" width="15.28125" style="0" customWidth="1"/>
  </cols>
  <sheetData>
    <row r="1" spans="1:15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2"/>
    </row>
    <row r="2" spans="1:15" ht="15">
      <c r="A2" s="27"/>
      <c r="B2" s="296">
        <f>+'General Info'!$E$7</f>
        <v>0</v>
      </c>
      <c r="C2" s="296"/>
      <c r="D2" s="296"/>
      <c r="E2" s="296"/>
      <c r="F2" s="278"/>
      <c r="G2" s="278"/>
      <c r="H2" s="278"/>
      <c r="I2" s="278"/>
      <c r="J2" s="278"/>
      <c r="K2" s="278"/>
      <c r="L2" s="278"/>
      <c r="M2" s="297"/>
      <c r="N2" s="278"/>
      <c r="O2" s="22"/>
    </row>
    <row r="3" spans="1:15" ht="14.25">
      <c r="A3" s="27"/>
      <c r="B3" s="277" t="s">
        <v>346</v>
      </c>
      <c r="C3" s="277"/>
      <c r="D3" s="277"/>
      <c r="E3" s="277"/>
      <c r="F3" s="278"/>
      <c r="G3" s="278"/>
      <c r="H3" s="278"/>
      <c r="I3" s="278"/>
      <c r="J3" s="278"/>
      <c r="K3" s="278"/>
      <c r="L3" s="278"/>
      <c r="M3" s="297"/>
      <c r="N3" s="278"/>
      <c r="O3" s="22"/>
    </row>
    <row r="4" spans="1:15" ht="15">
      <c r="A4" s="27"/>
      <c r="B4" s="279"/>
      <c r="C4" s="279" t="s">
        <v>347</v>
      </c>
      <c r="D4" s="279"/>
      <c r="E4" s="279"/>
      <c r="F4" s="280"/>
      <c r="G4" s="280"/>
      <c r="H4" s="280"/>
      <c r="I4" s="280"/>
      <c r="J4" s="280"/>
      <c r="K4" s="280"/>
      <c r="L4" s="280"/>
      <c r="M4" s="298">
        <f ca="1">NOW()</f>
        <v>37813.4160630787</v>
      </c>
      <c r="N4" s="280"/>
      <c r="O4" s="22"/>
    </row>
    <row r="5" spans="1:15" ht="13.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spans="1:15" ht="13.5" thickBot="1">
      <c r="A6" s="27"/>
      <c r="B6" s="266"/>
      <c r="C6" s="295" t="s">
        <v>187</v>
      </c>
      <c r="D6" s="295"/>
      <c r="E6" s="295"/>
      <c r="F6" s="267"/>
      <c r="G6" s="299"/>
      <c r="H6" s="300"/>
      <c r="I6" s="84" t="s">
        <v>348</v>
      </c>
      <c r="J6" s="27"/>
      <c r="K6" s="301" t="s">
        <v>230</v>
      </c>
      <c r="L6" s="299"/>
      <c r="M6" s="299"/>
      <c r="N6" s="302"/>
      <c r="O6" s="22"/>
    </row>
    <row r="7" spans="1:15" ht="12.75">
      <c r="A7" s="27"/>
      <c r="B7" s="303"/>
      <c r="C7" s="304" t="s">
        <v>78</v>
      </c>
      <c r="D7" s="304"/>
      <c r="E7" s="62"/>
      <c r="F7" s="224"/>
      <c r="G7" s="62"/>
      <c r="H7" s="305"/>
      <c r="I7" s="85"/>
      <c r="J7" s="27"/>
      <c r="K7" s="306"/>
      <c r="L7" s="307"/>
      <c r="M7" s="307"/>
      <c r="N7" s="308"/>
      <c r="O7" s="22"/>
    </row>
    <row r="8" spans="1:15" ht="12.75">
      <c r="A8" s="27"/>
      <c r="B8" s="269"/>
      <c r="C8" s="309">
        <v>1</v>
      </c>
      <c r="D8" s="309"/>
      <c r="E8" s="310" t="s">
        <v>188</v>
      </c>
      <c r="F8" s="309"/>
      <c r="G8" s="309"/>
      <c r="H8" s="311">
        <f>+Input!H210</f>
        <v>0</v>
      </c>
      <c r="I8" s="95" t="e">
        <f>ROUND(H8/Rents!$D$21,2)</f>
        <v>#DIV/0!</v>
      </c>
      <c r="J8" s="27"/>
      <c r="K8" s="312" t="s">
        <v>231</v>
      </c>
      <c r="L8" s="69"/>
      <c r="M8" s="69"/>
      <c r="N8" s="226"/>
      <c r="O8" s="22"/>
    </row>
    <row r="9" spans="1:15" ht="12.75">
      <c r="A9" s="27"/>
      <c r="B9" s="269"/>
      <c r="C9" s="309">
        <f>C8+1</f>
        <v>2</v>
      </c>
      <c r="D9" s="309"/>
      <c r="E9" s="310" t="s">
        <v>189</v>
      </c>
      <c r="F9" s="309"/>
      <c r="G9" s="309"/>
      <c r="H9" s="313">
        <f>+Input!H211</f>
        <v>0</v>
      </c>
      <c r="I9" s="95" t="e">
        <f>ROUND(H9/Rents!$D$21,2)</f>
        <v>#DIV/0!</v>
      </c>
      <c r="J9" s="27"/>
      <c r="K9" s="166" t="s">
        <v>232</v>
      </c>
      <c r="L9" s="69"/>
      <c r="M9" s="314">
        <f>+Input!H257</f>
        <v>0</v>
      </c>
      <c r="N9" s="226"/>
      <c r="O9" s="22"/>
    </row>
    <row r="10" spans="1:15" ht="12.75">
      <c r="A10" s="27"/>
      <c r="B10" s="269"/>
      <c r="C10" s="309">
        <f aca="true" t="shared" si="0" ref="C10:C25">C9+1</f>
        <v>3</v>
      </c>
      <c r="D10" s="309"/>
      <c r="E10" s="310" t="s">
        <v>190</v>
      </c>
      <c r="F10" s="309"/>
      <c r="G10" s="309"/>
      <c r="H10" s="313">
        <f>+Input!H212</f>
        <v>0</v>
      </c>
      <c r="I10" s="95" t="e">
        <f>ROUND(H10/Rents!$D$21,2)</f>
        <v>#DIV/0!</v>
      </c>
      <c r="J10" s="27"/>
      <c r="K10" s="166" t="s">
        <v>233</v>
      </c>
      <c r="L10" s="69"/>
      <c r="M10" s="314">
        <f>+Input!H258</f>
        <v>0</v>
      </c>
      <c r="N10" s="226"/>
      <c r="O10" s="22"/>
    </row>
    <row r="11" spans="1:15" ht="12.75">
      <c r="A11" s="27"/>
      <c r="B11" s="315"/>
      <c r="C11" s="309">
        <f t="shared" si="0"/>
        <v>4</v>
      </c>
      <c r="D11" s="309"/>
      <c r="E11" s="310" t="s">
        <v>191</v>
      </c>
      <c r="F11" s="309"/>
      <c r="G11" s="309"/>
      <c r="H11" s="313">
        <f>+Input!H213</f>
        <v>0</v>
      </c>
      <c r="I11" s="95" t="e">
        <f>ROUND(H11/Rents!$D$21,2)</f>
        <v>#DIV/0!</v>
      </c>
      <c r="J11" s="27"/>
      <c r="K11" s="166" t="s">
        <v>234</v>
      </c>
      <c r="L11" s="69"/>
      <c r="M11" s="314">
        <f>+Input!H259</f>
        <v>0</v>
      </c>
      <c r="N11" s="226"/>
      <c r="O11" s="22"/>
    </row>
    <row r="12" spans="1:15" ht="12.75">
      <c r="A12" s="27"/>
      <c r="B12" s="166"/>
      <c r="C12" s="309">
        <f t="shared" si="0"/>
        <v>5</v>
      </c>
      <c r="D12" s="309"/>
      <c r="E12" s="310" t="s">
        <v>192</v>
      </c>
      <c r="F12" s="309"/>
      <c r="G12" s="309"/>
      <c r="H12" s="313">
        <f>+Input!H214</f>
        <v>0</v>
      </c>
      <c r="I12" s="95" t="e">
        <f>ROUND(H12/Rents!$D$21,2)</f>
        <v>#DIV/0!</v>
      </c>
      <c r="J12" s="27"/>
      <c r="K12" s="166"/>
      <c r="L12" s="69"/>
      <c r="M12" s="69"/>
      <c r="N12" s="226"/>
      <c r="O12" s="22"/>
    </row>
    <row r="13" spans="1:15" ht="12.75">
      <c r="A13" s="27"/>
      <c r="B13" s="166"/>
      <c r="C13" s="309">
        <f t="shared" si="0"/>
        <v>6</v>
      </c>
      <c r="D13" s="309"/>
      <c r="E13" s="310" t="s">
        <v>193</v>
      </c>
      <c r="F13" s="309"/>
      <c r="G13" s="309"/>
      <c r="H13" s="313">
        <f>+Input!H215</f>
        <v>0</v>
      </c>
      <c r="I13" s="95" t="e">
        <f>ROUND(H13/Rents!$D$21,2)</f>
        <v>#DIV/0!</v>
      </c>
      <c r="J13" s="27"/>
      <c r="K13" s="312" t="s">
        <v>235</v>
      </c>
      <c r="L13" s="62"/>
      <c r="M13" s="69"/>
      <c r="N13" s="226"/>
      <c r="O13" s="22"/>
    </row>
    <row r="14" spans="1:15" ht="12.75">
      <c r="A14" s="27"/>
      <c r="B14" s="166"/>
      <c r="C14" s="309">
        <f t="shared" si="0"/>
        <v>7</v>
      </c>
      <c r="D14" s="309"/>
      <c r="E14" s="310" t="s">
        <v>194</v>
      </c>
      <c r="F14" s="309"/>
      <c r="G14" s="309"/>
      <c r="H14" s="313">
        <f>+Input!H216</f>
        <v>0</v>
      </c>
      <c r="I14" s="95" t="e">
        <f>ROUND(H14/Rents!$D$21,2)</f>
        <v>#DIV/0!</v>
      </c>
      <c r="J14" s="27"/>
      <c r="K14" s="166" t="s">
        <v>180</v>
      </c>
      <c r="L14" s="62"/>
      <c r="M14" s="243">
        <f>+Input!H262</f>
        <v>0</v>
      </c>
      <c r="N14" s="226"/>
      <c r="O14" s="22"/>
    </row>
    <row r="15" spans="1:15" ht="12.75">
      <c r="A15" s="27"/>
      <c r="B15" s="166"/>
      <c r="C15" s="309">
        <f t="shared" si="0"/>
        <v>8</v>
      </c>
      <c r="D15" s="309"/>
      <c r="E15" s="310" t="s">
        <v>195</v>
      </c>
      <c r="F15" s="309"/>
      <c r="G15" s="309"/>
      <c r="H15" s="313">
        <f>+Input!H217</f>
        <v>0</v>
      </c>
      <c r="I15" s="95" t="e">
        <f>ROUND(H15/Rents!$D$21,2)</f>
        <v>#DIV/0!</v>
      </c>
      <c r="J15" s="27"/>
      <c r="K15" s="166" t="s">
        <v>181</v>
      </c>
      <c r="L15" s="62"/>
      <c r="M15" s="243">
        <f>+Input!H263</f>
        <v>0</v>
      </c>
      <c r="N15" s="226"/>
      <c r="O15" s="22"/>
    </row>
    <row r="16" spans="1:15" ht="12.75">
      <c r="A16" s="27"/>
      <c r="B16" s="166"/>
      <c r="C16" s="309">
        <f t="shared" si="0"/>
        <v>9</v>
      </c>
      <c r="D16" s="309"/>
      <c r="E16" s="310" t="s">
        <v>196</v>
      </c>
      <c r="F16" s="309"/>
      <c r="G16" s="309"/>
      <c r="H16" s="313">
        <f>+Input!H218</f>
        <v>0</v>
      </c>
      <c r="I16" s="95" t="e">
        <f>ROUND(H16/Rents!$D$21,2)</f>
        <v>#DIV/0!</v>
      </c>
      <c r="J16" s="27"/>
      <c r="K16" s="271" t="s">
        <v>178</v>
      </c>
      <c r="L16" s="62"/>
      <c r="M16" s="243">
        <f>+Input!H264</f>
        <v>0</v>
      </c>
      <c r="N16" s="226"/>
      <c r="O16" s="22"/>
    </row>
    <row r="17" spans="1:15" ht="13.5" thickBot="1">
      <c r="A17" s="27"/>
      <c r="B17" s="166"/>
      <c r="C17" s="309">
        <f t="shared" si="0"/>
        <v>10</v>
      </c>
      <c r="D17" s="309"/>
      <c r="E17" s="310" t="s">
        <v>197</v>
      </c>
      <c r="F17" s="309"/>
      <c r="G17" s="309"/>
      <c r="H17" s="313">
        <f>+Input!H219</f>
        <v>0</v>
      </c>
      <c r="I17" s="95" t="e">
        <f>ROUND(H17/Rents!$D$21,2)</f>
        <v>#DIV/0!</v>
      </c>
      <c r="J17" s="27"/>
      <c r="K17" s="273"/>
      <c r="L17" s="231"/>
      <c r="M17" s="231"/>
      <c r="N17" s="232"/>
      <c r="O17" s="22"/>
    </row>
    <row r="18" spans="1:15" ht="12.75">
      <c r="A18" s="27"/>
      <c r="B18" s="166"/>
      <c r="C18" s="309">
        <f t="shared" si="0"/>
        <v>11</v>
      </c>
      <c r="D18" s="462" t="s">
        <v>198</v>
      </c>
      <c r="E18" s="316"/>
      <c r="F18" s="62"/>
      <c r="G18" s="62"/>
      <c r="H18" s="236">
        <f>SUM(H8:H17)</f>
        <v>0</v>
      </c>
      <c r="I18" s="102" t="e">
        <f>ROUND(H18/Rents!$D$21,2)</f>
        <v>#DIV/0!</v>
      </c>
      <c r="J18" s="27"/>
      <c r="K18" s="27"/>
      <c r="L18" s="27"/>
      <c r="M18" s="27"/>
      <c r="N18" s="27"/>
      <c r="O18" s="22"/>
    </row>
    <row r="19" spans="1:15" ht="13.5" thickBot="1">
      <c r="A19" s="27"/>
      <c r="B19" s="166"/>
      <c r="C19" s="309">
        <f t="shared" si="0"/>
        <v>12</v>
      </c>
      <c r="D19" s="62"/>
      <c r="E19" s="310" t="s">
        <v>199</v>
      </c>
      <c r="F19" s="62"/>
      <c r="G19" s="62"/>
      <c r="H19" s="313">
        <f>+Input!H221</f>
        <v>0</v>
      </c>
      <c r="I19" s="95" t="e">
        <f>ROUND(H19/Rents!$D$21,2)</f>
        <v>#DIV/0!</v>
      </c>
      <c r="J19" s="27"/>
      <c r="K19" s="27"/>
      <c r="L19" s="27"/>
      <c r="M19" s="27"/>
      <c r="N19" s="27"/>
      <c r="O19" s="22"/>
    </row>
    <row r="20" spans="1:15" ht="13.5" thickBot="1">
      <c r="A20" s="27"/>
      <c r="B20" s="166"/>
      <c r="C20" s="309">
        <f t="shared" si="0"/>
        <v>13</v>
      </c>
      <c r="D20" s="62"/>
      <c r="E20" s="310" t="s">
        <v>200</v>
      </c>
      <c r="F20" s="62"/>
      <c r="G20" s="62"/>
      <c r="H20" s="313">
        <f>+Input!H222</f>
        <v>0</v>
      </c>
      <c r="I20" s="95" t="e">
        <f>ROUND(H20/Rents!$D$21,2)</f>
        <v>#DIV/0!</v>
      </c>
      <c r="J20" s="27"/>
      <c r="K20" s="266" t="s">
        <v>236</v>
      </c>
      <c r="L20" s="267"/>
      <c r="M20" s="267"/>
      <c r="N20" s="275"/>
      <c r="O20" s="22"/>
    </row>
    <row r="21" spans="1:15" ht="12.75">
      <c r="A21" s="27"/>
      <c r="B21" s="166"/>
      <c r="C21" s="309">
        <f t="shared" si="0"/>
        <v>14</v>
      </c>
      <c r="D21" s="62"/>
      <c r="E21" s="310" t="s">
        <v>201</v>
      </c>
      <c r="F21" s="62"/>
      <c r="G21" s="62"/>
      <c r="H21" s="313">
        <f>+Input!H223</f>
        <v>0</v>
      </c>
      <c r="I21" s="95" t="e">
        <f>ROUND(H21/Rents!$D$21,2)</f>
        <v>#DIV/0!</v>
      </c>
      <c r="J21" s="27"/>
      <c r="K21" s="315"/>
      <c r="L21" s="62"/>
      <c r="M21" s="62"/>
      <c r="N21" s="226"/>
      <c r="O21" s="22"/>
    </row>
    <row r="22" spans="1:15" ht="12.75">
      <c r="A22" s="27"/>
      <c r="B22" s="166"/>
      <c r="C22" s="309">
        <f t="shared" si="0"/>
        <v>15</v>
      </c>
      <c r="D22" s="62"/>
      <c r="E22" s="310" t="s">
        <v>202</v>
      </c>
      <c r="F22" s="62"/>
      <c r="G22" s="62"/>
      <c r="H22" s="313">
        <f>+Input!H224</f>
        <v>0</v>
      </c>
      <c r="I22" s="95" t="e">
        <f>ROUND(H22/Rents!$D$21,2)</f>
        <v>#DIV/0!</v>
      </c>
      <c r="J22" s="27"/>
      <c r="K22" s="166" t="s">
        <v>349</v>
      </c>
      <c r="L22" s="62"/>
      <c r="M22" s="62">
        <f>ROUND(K23*Rents!D21,0)</f>
        <v>0</v>
      </c>
      <c r="N22" s="226"/>
      <c r="O22" s="22"/>
    </row>
    <row r="23" spans="1:15" ht="12.75">
      <c r="A23" s="27"/>
      <c r="B23" s="166"/>
      <c r="C23" s="309">
        <f t="shared" si="0"/>
        <v>16</v>
      </c>
      <c r="D23" s="62"/>
      <c r="E23" s="310" t="s">
        <v>203</v>
      </c>
      <c r="F23" s="62"/>
      <c r="G23" s="62"/>
      <c r="H23" s="313">
        <f>+Input!H225</f>
        <v>0</v>
      </c>
      <c r="I23" s="95" t="e">
        <f>ROUND(H23/Rents!$D$21,2)</f>
        <v>#DIV/0!</v>
      </c>
      <c r="J23" s="27"/>
      <c r="K23" s="317">
        <f>Input!H267</f>
        <v>0</v>
      </c>
      <c r="L23" s="318" t="s">
        <v>350</v>
      </c>
      <c r="M23" s="69"/>
      <c r="N23" s="226"/>
      <c r="O23" s="22"/>
    </row>
    <row r="24" spans="1:15" ht="12.75">
      <c r="A24" s="27"/>
      <c r="B24" s="166"/>
      <c r="C24" s="309">
        <f t="shared" si="0"/>
        <v>17</v>
      </c>
      <c r="D24" s="62"/>
      <c r="E24" s="310" t="s">
        <v>204</v>
      </c>
      <c r="F24" s="62"/>
      <c r="G24" s="62"/>
      <c r="H24" s="313">
        <f>+Input!H226</f>
        <v>0</v>
      </c>
      <c r="I24" s="95" t="e">
        <f>ROUND(H24/Rents!$D$21,2)</f>
        <v>#DIV/0!</v>
      </c>
      <c r="J24" s="27"/>
      <c r="K24" s="166" t="s">
        <v>180</v>
      </c>
      <c r="L24" s="62"/>
      <c r="M24" s="243">
        <f>Input!H268</f>
        <v>0</v>
      </c>
      <c r="N24" s="226"/>
      <c r="O24" s="22"/>
    </row>
    <row r="25" spans="1:15" ht="12.75">
      <c r="A25" s="27"/>
      <c r="B25" s="166"/>
      <c r="C25" s="309">
        <f t="shared" si="0"/>
        <v>18</v>
      </c>
      <c r="D25" s="93" t="s">
        <v>205</v>
      </c>
      <c r="E25" s="92"/>
      <c r="F25" s="62"/>
      <c r="G25" s="62"/>
      <c r="H25" s="236">
        <f>SUM(H19:H24)</f>
        <v>0</v>
      </c>
      <c r="I25" s="102" t="e">
        <f>ROUND(H25/Rents!$D$21,2)</f>
        <v>#DIV/0!</v>
      </c>
      <c r="J25" s="27"/>
      <c r="K25" s="166" t="s">
        <v>181</v>
      </c>
      <c r="L25" s="62"/>
      <c r="M25" s="243">
        <f>Input!H269</f>
        <v>0</v>
      </c>
      <c r="N25" s="226"/>
      <c r="O25" s="22"/>
    </row>
    <row r="26" spans="1:15" ht="12.75">
      <c r="A26" s="27"/>
      <c r="B26" s="166"/>
      <c r="C26" s="309">
        <f aca="true" t="shared" si="1" ref="C26:C41">C25+1</f>
        <v>19</v>
      </c>
      <c r="D26" s="62"/>
      <c r="E26" s="310" t="s">
        <v>206</v>
      </c>
      <c r="F26" s="62"/>
      <c r="G26" s="62"/>
      <c r="H26" s="313">
        <f>+Input!H228</f>
        <v>0</v>
      </c>
      <c r="I26" s="95" t="e">
        <f>ROUND(H26/Rents!$D$21,2)</f>
        <v>#DIV/0!</v>
      </c>
      <c r="J26" s="27"/>
      <c r="K26" s="271" t="s">
        <v>178</v>
      </c>
      <c r="L26" s="62"/>
      <c r="M26" s="243">
        <f>Input!H270</f>
        <v>0</v>
      </c>
      <c r="N26" s="226"/>
      <c r="O26" s="22"/>
    </row>
    <row r="27" spans="1:15" ht="13.5" thickBot="1">
      <c r="A27" s="27"/>
      <c r="B27" s="166"/>
      <c r="C27" s="309">
        <f t="shared" si="1"/>
        <v>20</v>
      </c>
      <c r="D27" s="62"/>
      <c r="E27" s="310" t="s">
        <v>207</v>
      </c>
      <c r="F27" s="62"/>
      <c r="G27" s="62"/>
      <c r="H27" s="313">
        <f>+Input!H229</f>
        <v>0</v>
      </c>
      <c r="I27" s="95" t="e">
        <f>ROUND(H27/Rents!$D$21,2)</f>
        <v>#DIV/0!</v>
      </c>
      <c r="J27" s="27"/>
      <c r="K27" s="273"/>
      <c r="L27" s="231"/>
      <c r="M27" s="231"/>
      <c r="N27" s="272"/>
      <c r="O27" s="22"/>
    </row>
    <row r="28" spans="1:15" ht="12.75">
      <c r="A28" s="27"/>
      <c r="B28" s="166"/>
      <c r="C28" s="309">
        <f t="shared" si="1"/>
        <v>21</v>
      </c>
      <c r="D28" s="62"/>
      <c r="E28" s="310" t="s">
        <v>208</v>
      </c>
      <c r="F28" s="62"/>
      <c r="G28" s="62"/>
      <c r="H28" s="313">
        <f>+Input!H230</f>
        <v>0</v>
      </c>
      <c r="I28" s="95" t="e">
        <f>ROUND(H28/Rents!$D$21,2)</f>
        <v>#DIV/0!</v>
      </c>
      <c r="J28" s="27"/>
      <c r="K28" s="319"/>
      <c r="L28" s="319"/>
      <c r="M28" s="319"/>
      <c r="N28" s="319"/>
      <c r="O28" s="22"/>
    </row>
    <row r="29" spans="1:15" ht="13.5" thickBot="1">
      <c r="A29" s="27"/>
      <c r="B29" s="166"/>
      <c r="C29" s="309">
        <f t="shared" si="1"/>
        <v>22</v>
      </c>
      <c r="D29" s="62"/>
      <c r="E29" s="310" t="s">
        <v>209</v>
      </c>
      <c r="F29" s="62"/>
      <c r="G29" s="62"/>
      <c r="H29" s="313">
        <f>+Input!H231</f>
        <v>0</v>
      </c>
      <c r="I29" s="95" t="e">
        <f>ROUND(H29/Rents!$D$21,2)</f>
        <v>#DIV/0!</v>
      </c>
      <c r="J29" s="27"/>
      <c r="K29" s="319"/>
      <c r="L29" s="319"/>
      <c r="M29" s="319"/>
      <c r="N29" s="319"/>
      <c r="O29" s="22"/>
    </row>
    <row r="30" spans="1:17" ht="13.5" thickBot="1">
      <c r="A30" s="27"/>
      <c r="B30" s="166"/>
      <c r="C30" s="309">
        <f t="shared" si="1"/>
        <v>23</v>
      </c>
      <c r="D30" s="62"/>
      <c r="E30" s="310" t="s">
        <v>210</v>
      </c>
      <c r="F30" s="62"/>
      <c r="G30" s="62"/>
      <c r="H30" s="313">
        <f>+Input!H232</f>
        <v>0</v>
      </c>
      <c r="I30" s="95" t="e">
        <f>ROUND(H30/Rents!$D$21,2)</f>
        <v>#DIV/0!</v>
      </c>
      <c r="J30" s="27"/>
      <c r="K30" s="266" t="s">
        <v>351</v>
      </c>
      <c r="L30" s="267"/>
      <c r="M30" s="267"/>
      <c r="N30" s="275"/>
      <c r="O30" s="22"/>
      <c r="Q30" s="61"/>
    </row>
    <row r="31" spans="1:15" ht="12.75">
      <c r="A31" s="27"/>
      <c r="B31" s="166"/>
      <c r="C31" s="309">
        <f t="shared" si="1"/>
        <v>24</v>
      </c>
      <c r="D31" s="62"/>
      <c r="E31" s="310" t="s">
        <v>211</v>
      </c>
      <c r="F31" s="62"/>
      <c r="G31" s="62"/>
      <c r="H31" s="313">
        <f>+Input!H233</f>
        <v>0</v>
      </c>
      <c r="I31" s="95" t="e">
        <f>ROUND(H31/Rents!$D$21,2)</f>
        <v>#DIV/0!</v>
      </c>
      <c r="J31" s="27"/>
      <c r="K31" s="166"/>
      <c r="L31" s="62"/>
      <c r="M31" s="62"/>
      <c r="N31" s="226"/>
      <c r="O31" s="22"/>
    </row>
    <row r="32" spans="1:15" ht="12.75">
      <c r="A32" s="27"/>
      <c r="B32" s="166"/>
      <c r="C32" s="309">
        <f t="shared" si="1"/>
        <v>25</v>
      </c>
      <c r="D32" s="62"/>
      <c r="E32" s="310" t="s">
        <v>212</v>
      </c>
      <c r="F32" s="62"/>
      <c r="G32" s="62"/>
      <c r="H32" s="313">
        <f>+Input!H234</f>
        <v>0</v>
      </c>
      <c r="I32" s="95" t="e">
        <f>ROUND(H32/Rents!$D$21,2)</f>
        <v>#DIV/0!</v>
      </c>
      <c r="J32" s="27"/>
      <c r="K32" s="166" t="s">
        <v>343</v>
      </c>
      <c r="L32" s="62"/>
      <c r="M32" s="62">
        <f>Rents!G27</f>
        <v>0</v>
      </c>
      <c r="N32" s="226"/>
      <c r="O32" s="22"/>
    </row>
    <row r="33" spans="1:15" ht="12.75">
      <c r="A33" s="27"/>
      <c r="B33" s="166"/>
      <c r="C33" s="309">
        <f t="shared" si="1"/>
        <v>26</v>
      </c>
      <c r="D33" s="62"/>
      <c r="E33" s="310" t="s">
        <v>213</v>
      </c>
      <c r="F33" s="62"/>
      <c r="G33" s="62"/>
      <c r="H33" s="313">
        <f>+Input!H235</f>
        <v>0</v>
      </c>
      <c r="I33" s="95" t="e">
        <f>ROUND(H33/Rents!$D$21,2)</f>
        <v>#DIV/0!</v>
      </c>
      <c r="J33" s="27"/>
      <c r="K33" s="166" t="s">
        <v>352</v>
      </c>
      <c r="L33" s="62"/>
      <c r="M33" s="62">
        <f>ROUND(-M32*Rents!L30,0)</f>
        <v>0</v>
      </c>
      <c r="N33" s="226"/>
      <c r="O33" s="22"/>
    </row>
    <row r="34" spans="1:15" ht="12.75">
      <c r="A34" s="27"/>
      <c r="B34" s="166"/>
      <c r="C34" s="309">
        <f t="shared" si="1"/>
        <v>27</v>
      </c>
      <c r="D34" s="62"/>
      <c r="E34" s="310" t="s">
        <v>214</v>
      </c>
      <c r="F34" s="62"/>
      <c r="G34" s="62"/>
      <c r="H34" s="313">
        <f>+Input!H236</f>
        <v>0</v>
      </c>
      <c r="I34" s="95" t="e">
        <f>ROUND(H34/Rents!$D$21,2)</f>
        <v>#DIV/0!</v>
      </c>
      <c r="J34" s="27"/>
      <c r="K34" s="166" t="s">
        <v>345</v>
      </c>
      <c r="L34" s="62"/>
      <c r="M34" s="62">
        <f>Rents!L36</f>
        <v>0</v>
      </c>
      <c r="N34" s="226"/>
      <c r="O34" s="22"/>
    </row>
    <row r="35" spans="1:15" ht="12.75">
      <c r="A35" s="27"/>
      <c r="B35" s="166"/>
      <c r="C35" s="309">
        <f t="shared" si="1"/>
        <v>28</v>
      </c>
      <c r="D35" s="62"/>
      <c r="E35" s="310" t="s">
        <v>215</v>
      </c>
      <c r="F35" s="62"/>
      <c r="G35" s="62"/>
      <c r="H35" s="313">
        <f>+Input!H237</f>
        <v>0</v>
      </c>
      <c r="I35" s="95" t="e">
        <f>ROUND(H35/Rents!$D$21,2)</f>
        <v>#DIV/0!</v>
      </c>
      <c r="J35" s="27"/>
      <c r="K35" s="166" t="s">
        <v>353</v>
      </c>
      <c r="L35" s="62"/>
      <c r="M35" s="62">
        <f>-H49</f>
        <v>0</v>
      </c>
      <c r="N35" s="226"/>
      <c r="O35" s="22"/>
    </row>
    <row r="36" spans="1:15" ht="12.75">
      <c r="A36" s="27"/>
      <c r="B36" s="166"/>
      <c r="C36" s="309">
        <f t="shared" si="1"/>
        <v>29</v>
      </c>
      <c r="D36" s="62"/>
      <c r="E36" s="310" t="s">
        <v>216</v>
      </c>
      <c r="F36" s="62"/>
      <c r="G36" s="62"/>
      <c r="H36" s="313">
        <f>+Input!H238</f>
        <v>0</v>
      </c>
      <c r="I36" s="95" t="e">
        <f>ROUND(H36/Rents!$D$21,2)</f>
        <v>#DIV/0!</v>
      </c>
      <c r="J36" s="27"/>
      <c r="K36" s="166" t="s">
        <v>236</v>
      </c>
      <c r="L36" s="62"/>
      <c r="M36" s="62">
        <f>-M22</f>
        <v>0</v>
      </c>
      <c r="N36" s="226"/>
      <c r="O36" s="22"/>
    </row>
    <row r="37" spans="1:15" ht="13.5" thickBot="1">
      <c r="A37" s="27"/>
      <c r="B37" s="166"/>
      <c r="C37" s="309">
        <f t="shared" si="1"/>
        <v>30</v>
      </c>
      <c r="D37" s="69"/>
      <c r="E37" s="320" t="s">
        <v>217</v>
      </c>
      <c r="F37" s="69"/>
      <c r="G37" s="69"/>
      <c r="H37" s="313">
        <f>+Input!H239</f>
        <v>0</v>
      </c>
      <c r="I37" s="95" t="e">
        <f>ROUND(H37/Rents!$D$21,2)</f>
        <v>#DIV/0!</v>
      </c>
      <c r="J37" s="27"/>
      <c r="K37" s="166" t="s">
        <v>354</v>
      </c>
      <c r="L37" s="62"/>
      <c r="M37" s="321">
        <f>SUM(M32:M36)</f>
        <v>0</v>
      </c>
      <c r="N37" s="226"/>
      <c r="O37" s="22"/>
    </row>
    <row r="38" spans="1:15" ht="13.5" thickTop="1">
      <c r="A38" s="27"/>
      <c r="B38" s="166"/>
      <c r="C38" s="309">
        <f t="shared" si="1"/>
        <v>31</v>
      </c>
      <c r="D38" s="69"/>
      <c r="E38" s="320" t="s">
        <v>218</v>
      </c>
      <c r="F38" s="69"/>
      <c r="G38" s="69"/>
      <c r="H38" s="313">
        <f>+Input!H240</f>
        <v>0</v>
      </c>
      <c r="I38" s="95" t="e">
        <f>ROUND(H38/Rents!$D$21,2)</f>
        <v>#DIV/0!</v>
      </c>
      <c r="J38" s="27"/>
      <c r="K38" s="166" t="s">
        <v>355</v>
      </c>
      <c r="L38" s="62"/>
      <c r="M38" s="322">
        <v>1.1</v>
      </c>
      <c r="N38" s="226"/>
      <c r="O38" s="22"/>
    </row>
    <row r="39" spans="1:15" ht="12.75">
      <c r="A39" s="27"/>
      <c r="B39" s="166"/>
      <c r="C39" s="309">
        <f t="shared" si="1"/>
        <v>32</v>
      </c>
      <c r="D39" s="69"/>
      <c r="E39" s="320" t="s">
        <v>219</v>
      </c>
      <c r="F39" s="69"/>
      <c r="G39" s="69"/>
      <c r="H39" s="313">
        <f>+Input!H241</f>
        <v>0</v>
      </c>
      <c r="I39" s="95" t="e">
        <f>ROUND(H39/Rents!$D$21,2)</f>
        <v>#DIV/0!</v>
      </c>
      <c r="J39" s="27"/>
      <c r="K39" s="166"/>
      <c r="L39" s="62"/>
      <c r="M39" s="62"/>
      <c r="N39" s="226"/>
      <c r="O39" s="22"/>
    </row>
    <row r="40" spans="1:15" ht="12.75">
      <c r="A40" s="27"/>
      <c r="B40" s="166"/>
      <c r="C40" s="309">
        <f t="shared" si="1"/>
        <v>33</v>
      </c>
      <c r="D40" s="323" t="s">
        <v>220</v>
      </c>
      <c r="E40" s="324"/>
      <c r="F40" s="69"/>
      <c r="G40" s="69"/>
      <c r="H40" s="236">
        <f>SUM(H26:H39)</f>
        <v>0</v>
      </c>
      <c r="I40" s="102" t="e">
        <f>ROUND(H40/Rents!$D$21,2)</f>
        <v>#DIV/0!</v>
      </c>
      <c r="J40" s="27"/>
      <c r="K40" s="166" t="s">
        <v>356</v>
      </c>
      <c r="L40" s="62"/>
      <c r="M40" s="62">
        <f>ROUND(M37/M38,0)</f>
        <v>0</v>
      </c>
      <c r="N40" s="226"/>
      <c r="O40" s="22"/>
    </row>
    <row r="41" spans="1:15" ht="12.75">
      <c r="A41" s="27"/>
      <c r="B41" s="166"/>
      <c r="C41" s="309">
        <f t="shared" si="1"/>
        <v>34</v>
      </c>
      <c r="D41" s="69"/>
      <c r="E41" s="320" t="s">
        <v>221</v>
      </c>
      <c r="F41" s="69"/>
      <c r="G41" s="69"/>
      <c r="H41" s="313">
        <f>+Input!H243</f>
        <v>0</v>
      </c>
      <c r="I41" s="95" t="e">
        <f>ROUND(H41/Rents!$D$21,2)</f>
        <v>#DIV/0!</v>
      </c>
      <c r="J41" s="27"/>
      <c r="K41" s="166"/>
      <c r="L41" s="62"/>
      <c r="M41" s="62"/>
      <c r="N41" s="226"/>
      <c r="O41" s="22"/>
    </row>
    <row r="42" spans="1:15" ht="12.75">
      <c r="A42" s="27"/>
      <c r="B42" s="166"/>
      <c r="C42" s="309">
        <f aca="true" t="shared" si="2" ref="C42:C47">C41+1</f>
        <v>35</v>
      </c>
      <c r="D42" s="69"/>
      <c r="E42" s="320" t="s">
        <v>222</v>
      </c>
      <c r="F42" s="69"/>
      <c r="G42" s="69"/>
      <c r="H42" s="313">
        <f>+Input!H244</f>
        <v>0</v>
      </c>
      <c r="I42" s="95" t="e">
        <f>ROUND(H42/Rents!$D$21,2)</f>
        <v>#DIV/0!</v>
      </c>
      <c r="J42" s="27"/>
      <c r="K42" s="166" t="s">
        <v>357</v>
      </c>
      <c r="L42" s="62"/>
      <c r="M42" s="537" t="e">
        <f>ROUND((M40/12)*((1-(1+(Mortgages!E9/12))^-Mortgages!E11)/(Mortgages!E9/12)),0)</f>
        <v>#DIV/0!</v>
      </c>
      <c r="N42" s="226"/>
      <c r="O42" s="22"/>
    </row>
    <row r="43" spans="1:15" ht="13.5" thickBot="1">
      <c r="A43" s="27"/>
      <c r="B43" s="166"/>
      <c r="C43" s="309">
        <f t="shared" si="2"/>
        <v>36</v>
      </c>
      <c r="D43" s="69"/>
      <c r="E43" s="320" t="s">
        <v>223</v>
      </c>
      <c r="F43" s="69"/>
      <c r="G43" s="69"/>
      <c r="H43" s="313">
        <f>+Input!H245</f>
        <v>0</v>
      </c>
      <c r="I43" s="95" t="e">
        <f>ROUND(H43/Rents!$D$21,2)</f>
        <v>#DIV/0!</v>
      </c>
      <c r="J43" s="27"/>
      <c r="K43" s="273"/>
      <c r="L43" s="231"/>
      <c r="M43" s="231"/>
      <c r="N43" s="232"/>
      <c r="O43" s="22"/>
    </row>
    <row r="44" spans="1:15" ht="12.75">
      <c r="A44" s="27"/>
      <c r="B44" s="166"/>
      <c r="C44" s="309">
        <f t="shared" si="2"/>
        <v>37</v>
      </c>
      <c r="D44" s="69"/>
      <c r="E44" s="320" t="s">
        <v>224</v>
      </c>
      <c r="F44" s="69"/>
      <c r="G44" s="69"/>
      <c r="H44" s="313">
        <f>+Input!H246</f>
        <v>0</v>
      </c>
      <c r="I44" s="95" t="e">
        <f>ROUND(H44/Rents!$D$21,2)</f>
        <v>#DIV/0!</v>
      </c>
      <c r="J44" s="27"/>
      <c r="K44" s="27"/>
      <c r="L44" s="27"/>
      <c r="M44" s="27"/>
      <c r="N44" s="27"/>
      <c r="O44" s="22"/>
    </row>
    <row r="45" spans="1:15" ht="12.75">
      <c r="A45" s="27"/>
      <c r="B45" s="166"/>
      <c r="C45" s="309">
        <f t="shared" si="2"/>
        <v>38</v>
      </c>
      <c r="D45" s="69"/>
      <c r="E45" s="320" t="s">
        <v>225</v>
      </c>
      <c r="F45" s="69"/>
      <c r="G45" s="69"/>
      <c r="H45" s="313">
        <f>+Input!H247</f>
        <v>0</v>
      </c>
      <c r="I45" s="95" t="e">
        <f>ROUND(H45/Rents!$D$21,2)</f>
        <v>#DIV/0!</v>
      </c>
      <c r="J45" s="27"/>
      <c r="K45" s="27"/>
      <c r="L45" s="27"/>
      <c r="M45" s="27"/>
      <c r="N45" s="27"/>
      <c r="O45" s="22"/>
    </row>
    <row r="46" spans="1:15" ht="12.75">
      <c r="A46" s="27"/>
      <c r="B46" s="166"/>
      <c r="C46" s="309">
        <f t="shared" si="2"/>
        <v>39</v>
      </c>
      <c r="D46" s="69"/>
      <c r="E46" s="320" t="s">
        <v>226</v>
      </c>
      <c r="F46" s="69"/>
      <c r="G46" s="69"/>
      <c r="H46" s="313">
        <f>+Input!H248</f>
        <v>0</v>
      </c>
      <c r="I46" s="95" t="e">
        <f>ROUND(H46/Rents!$D$21,2)</f>
        <v>#DIV/0!</v>
      </c>
      <c r="J46" s="27"/>
      <c r="K46" s="27"/>
      <c r="L46" s="27"/>
      <c r="M46" s="27"/>
      <c r="N46" s="27"/>
      <c r="O46" s="22"/>
    </row>
    <row r="47" spans="1:15" ht="12.75">
      <c r="A47" s="27"/>
      <c r="B47" s="166"/>
      <c r="C47" s="309">
        <f t="shared" si="2"/>
        <v>40</v>
      </c>
      <c r="D47" s="323" t="s">
        <v>227</v>
      </c>
      <c r="E47" s="324"/>
      <c r="F47" s="69"/>
      <c r="G47" s="69"/>
      <c r="H47" s="236">
        <f>SUM(H41:H46)</f>
        <v>0</v>
      </c>
      <c r="I47" s="102" t="e">
        <f>ROUND(H47/Rents!$D$21,2)</f>
        <v>#DIV/0!</v>
      </c>
      <c r="J47" s="27"/>
      <c r="K47" s="27"/>
      <c r="L47" s="27"/>
      <c r="M47" s="27"/>
      <c r="N47" s="27"/>
      <c r="O47" s="22"/>
    </row>
    <row r="48" spans="1:15" ht="9.75" customHeight="1">
      <c r="A48" s="27"/>
      <c r="B48" s="166"/>
      <c r="C48" s="309"/>
      <c r="D48" s="323"/>
      <c r="E48" s="324"/>
      <c r="F48" s="69"/>
      <c r="G48" s="69"/>
      <c r="H48" s="236"/>
      <c r="I48" s="96"/>
      <c r="J48" s="27"/>
      <c r="K48" s="27"/>
      <c r="L48" s="27"/>
      <c r="M48" s="27"/>
      <c r="N48" s="27"/>
      <c r="O48" s="22"/>
    </row>
    <row r="49" spans="1:15" ht="13.5" thickBot="1">
      <c r="A49" s="27"/>
      <c r="B49" s="166"/>
      <c r="C49" s="309">
        <f>C47+1</f>
        <v>41</v>
      </c>
      <c r="D49" s="325" t="s">
        <v>228</v>
      </c>
      <c r="E49" s="62"/>
      <c r="F49" s="69"/>
      <c r="G49" s="62"/>
      <c r="H49" s="326">
        <f>H47+H40+H25+H18</f>
        <v>0</v>
      </c>
      <c r="I49" s="101" t="e">
        <f>ROUND(H49/Rents!$D$21,2)</f>
        <v>#DIV/0!</v>
      </c>
      <c r="J49" s="27"/>
      <c r="K49" s="27"/>
      <c r="L49" s="27"/>
      <c r="M49" s="27"/>
      <c r="N49" s="27"/>
      <c r="O49" s="22"/>
    </row>
    <row r="50" spans="1:15" ht="11.25" customHeight="1" thickBot="1" thickTop="1">
      <c r="A50" s="27"/>
      <c r="B50" s="273"/>
      <c r="C50" s="231"/>
      <c r="D50" s="231"/>
      <c r="E50" s="231"/>
      <c r="F50" s="231"/>
      <c r="G50" s="231"/>
      <c r="H50" s="231"/>
      <c r="I50" s="232"/>
      <c r="J50" s="27"/>
      <c r="K50" s="27"/>
      <c r="L50" s="27"/>
      <c r="M50" s="27"/>
      <c r="N50" s="27"/>
      <c r="O50" s="22"/>
    </row>
    <row r="51" spans="1:15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2"/>
    </row>
    <row r="52" spans="1:15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22"/>
    </row>
    <row r="54" spans="1:15" ht="12.75">
      <c r="A54" s="2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22"/>
    </row>
    <row r="55" spans="1:15" ht="12.75">
      <c r="A55" s="2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22"/>
    </row>
    <row r="56" spans="1:15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</sheetData>
  <sheetProtection sheet="1" objects="1" scenarios="1"/>
  <printOptions horizont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USDA~RHS Model</dc:title>
  <dc:subject/>
  <dc:creator>Roshni Patel</dc:creator>
  <cp:keywords/>
  <dc:description/>
  <cp:lastModifiedBy>usda</cp:lastModifiedBy>
  <dcterms:created xsi:type="dcterms:W3CDTF">2001-01-06T01:08:57Z</dcterms:created>
  <dcterms:modified xsi:type="dcterms:W3CDTF">2003-07-11T16:59:10Z</dcterms:modified>
  <cp:category/>
  <cp:version/>
  <cp:contentType/>
  <cp:contentStatus/>
</cp:coreProperties>
</file>