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WQB-IQB (hyst+avg)" sheetId="1" r:id="rId1"/>
    <sheet name="trim correction (hyst+avg)" sheetId="2" r:id="rId2"/>
    <sheet name="IQB310 excitation up ramps" sheetId="3" r:id="rId3"/>
    <sheet name="strength" sheetId="4" r:id="rId4"/>
    <sheet name="nonlin strength" sheetId="5" r:id="rId5"/>
    <sheet name="WQB-IQB strength" sheetId="6" r:id="rId6"/>
    <sheet name="trim correction chart" sheetId="7" r:id="rId7"/>
    <sheet name="harmonics chart" sheetId="8" r:id="rId8"/>
    <sheet name="harmonics WQB-IQB" sheetId="9" r:id="rId9"/>
    <sheet name="b6 vs i" sheetId="10" r:id="rId10"/>
    <sheet name="high current field nonlinearity" sheetId="11" r:id="rId11"/>
    <sheet name="nonlinearity at +2" sheetId="12" r:id="rId12"/>
    <sheet name="ssw chart" sheetId="13" r:id="rId13"/>
    <sheet name="ssw chart 2" sheetId="14" r:id="rId14"/>
    <sheet name="field nonlin (prelim)" sheetId="15" r:id="rId15"/>
    <sheet name="gradient shape" sheetId="16" r:id="rId16"/>
    <sheet name="excitation.4265967" sheetId="17" r:id="rId17"/>
    <sheet name="excitation.4261508" sheetId="18" r:id="rId18"/>
    <sheet name="excitation.4262483" sheetId="19" r:id="rId19"/>
    <sheet name="harmonics.4266288" sheetId="20" r:id="rId20"/>
    <sheet name="harmonics.4270235" sheetId="21" r:id="rId21"/>
    <sheet name="harmonics.4270730" sheetId="22" r:id="rId22"/>
    <sheet name="harmonics.4261623" sheetId="23" r:id="rId23"/>
    <sheet name="harmonics.4261995" sheetId="24" r:id="rId24"/>
    <sheet name="harmonics.4262191" sheetId="25" r:id="rId25"/>
    <sheet name="harmonics.4262686" sheetId="26" r:id="rId26"/>
    <sheet name="WQB002_fieldAndResidual_26Aug" sheetId="27" r:id="rId27"/>
    <sheet name="attributes" sheetId="28" r:id="rId28"/>
    <sheet name="IQB_excitation.4259428" sheetId="29" r:id="rId29"/>
    <sheet name="IQB_mean_excitation" sheetId="30" r:id="rId30"/>
    <sheet name="IQB_harmonics.4259001" sheetId="31" r:id="rId31"/>
  </sheets>
  <externalReferences>
    <externalReference r:id="rId34"/>
    <externalReference r:id="rId35"/>
  </externalReferences>
  <definedNames>
    <definedName name="solver_adj" localSheetId="26" hidden="1">'WQB002_fieldAndResidual_26Aug'!$O$40:$O$45</definedName>
    <definedName name="solver_cvg" localSheetId="26" hidden="1">0.0001</definedName>
    <definedName name="solver_drv" localSheetId="26" hidden="1">1</definedName>
    <definedName name="solver_est" localSheetId="26" hidden="1">1</definedName>
    <definedName name="solver_itr" localSheetId="26" hidden="1">100</definedName>
    <definedName name="solver_lin" localSheetId="26" hidden="1">1</definedName>
    <definedName name="solver_neg" localSheetId="26" hidden="1">2</definedName>
    <definedName name="solver_num" localSheetId="26" hidden="1">0</definedName>
    <definedName name="solver_nwt" localSheetId="26" hidden="1">1</definedName>
    <definedName name="solver_opt" localSheetId="26" hidden="1">'WQB002_fieldAndResidual_26Aug'!$P$51</definedName>
    <definedName name="solver_pre" localSheetId="26" hidden="1">0.00000001</definedName>
    <definedName name="solver_scl" localSheetId="26" hidden="1">2</definedName>
    <definedName name="solver_sho" localSheetId="26" hidden="1">2</definedName>
    <definedName name="solver_tim" localSheetId="26" hidden="1">100</definedName>
    <definedName name="solver_tol" localSheetId="26" hidden="1">0.01</definedName>
    <definedName name="solver_typ" localSheetId="26" hidden="1">2</definedName>
    <definedName name="solver_val" localSheetId="26" hidden="1">0</definedName>
    <definedName name="tf" localSheetId="28">'attributes'!$B$8</definedName>
    <definedName name="tf" localSheetId="2">'[2]attributes'!$B$8</definedName>
    <definedName name="tf">'attributes'!$B$8</definedName>
    <definedName name="tf_IQB">'attributes'!$G$8</definedName>
    <definedName name="tf_trim">'attributes'!$B$11</definedName>
  </definedNames>
  <calcPr fullCalcOnLoad="1"/>
</workbook>
</file>

<file path=xl/sharedStrings.xml><?xml version="1.0" encoding="utf-8"?>
<sst xmlns="http://schemas.openxmlformats.org/spreadsheetml/2006/main" count="3436" uniqueCount="172">
  <si>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</si>
  <si>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</si>
  <si>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</si>
  <si>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</si>
  <si>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</si>
  <si>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</si>
  <si>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</si>
  <si>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WQB attributes</t>
  </si>
  <si>
    <t>tf</t>
  </si>
  <si>
    <t>!</t>
  </si>
  <si>
    <t>Aug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</si>
  <si>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</si>
  <si>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</si>
  <si>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</si>
  <si>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</si>
  <si>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</si>
  <si>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</si>
  <si>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</si>
  <si>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</si>
  <si>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</si>
  <si>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</si>
  <si>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</si>
  <si>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</si>
  <si>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</si>
  <si>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</si>
  <si>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</si>
  <si>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</si>
  <si>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</si>
  <si>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ampl_lin</t>
  </si>
  <si>
    <t>ampl_nonlin</t>
  </si>
  <si>
    <t>Jul</t>
  </si>
  <si>
    <t>IQB320-1</t>
  </si>
  <si>
    <t>!_WQB001-0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</si>
  <si>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</si>
  <si>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</si>
  <si>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</si>
  <si>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</si>
  <si>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</si>
  <si>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</si>
  <si>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</si>
  <si>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</si>
  <si>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</si>
  <si>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</si>
  <si>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</si>
  <si>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</si>
  <si>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</si>
  <si>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!_harmonics</t>
  </si>
  <si>
    <t>reported</t>
  </si>
  <si>
    <t>in</t>
  </si>
  <si>
    <t>fixed</t>
  </si>
  <si>
    <t>frame</t>
  </si>
  <si>
    <t>!_psi_n0</t>
  </si>
  <si>
    <t>!_chi_n0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</si>
  <si>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</si>
  <si>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</si>
  <si>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</si>
  <si>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</si>
  <si>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</si>
  <si>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</si>
  <si>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</si>
  <si>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</si>
  <si>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</si>
  <si>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</si>
  <si>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</si>
  <si>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</si>
  <si>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</si>
  <si>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IQB TF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</si>
  <si>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</si>
  <si>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</si>
  <si>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</si>
  <si>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</si>
  <si>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</si>
  <si>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</si>
  <si>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</si>
  <si>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</si>
  <si>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</si>
  <si>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</si>
  <si>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</si>
  <si>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</si>
  <si>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</si>
  <si>
    <t>!_IQB320-1</t>
  </si>
  <si>
    <t>r_probe</t>
  </si>
  <si>
    <t>mm</t>
  </si>
  <si>
    <t>shape</t>
  </si>
  <si>
    <t>x</t>
  </si>
  <si>
    <t>strength</t>
  </si>
  <si>
    <t>x'</t>
  </si>
  <si>
    <t>shape+offset</t>
  </si>
  <si>
    <t>grad shape</t>
  </si>
  <si>
    <t>field shape</t>
  </si>
  <si>
    <t>shape + offset</t>
  </si>
  <si>
    <t>dx</t>
  </si>
  <si>
    <t>integral(g*dx)</t>
  </si>
  <si>
    <t>probe MH860207</t>
  </si>
  <si>
    <t>MH072397</t>
  </si>
  <si>
    <t>n_turns_trim</t>
  </si>
  <si>
    <t>tf_trim</t>
  </si>
  <si>
    <t>Sep</t>
  </si>
  <si>
    <t>Average of IQB magnets</t>
  </si>
  <si>
    <t>Current</t>
  </si>
  <si>
    <t>Average GL</t>
  </si>
  <si>
    <t>STDEV</t>
  </si>
  <si>
    <t>STDEV/Average</t>
  </si>
  <si>
    <t>IQB attributes</t>
  </si>
  <si>
    <t>mean IQB</t>
  </si>
  <si>
    <t>(WQB-IQB)/IQB</t>
  </si>
  <si>
    <t>relative strength</t>
  </si>
  <si>
    <t>strength diff</t>
  </si>
  <si>
    <t>(WQB - IQB)</t>
  </si>
  <si>
    <t>dg/di [T/A]</t>
  </si>
  <si>
    <t>correction current</t>
  </si>
  <si>
    <t>shape at 2.0"</t>
  </si>
  <si>
    <t>b6*x^5</t>
  </si>
  <si>
    <t>..+b10*x^9</t>
  </si>
  <si>
    <t>x(mm)</t>
  </si>
  <si>
    <t>residual_bdl (T)</t>
  </si>
  <si>
    <t>s.d.</t>
  </si>
  <si>
    <t>SSW</t>
  </si>
  <si>
    <t>2800 A</t>
  </si>
  <si>
    <t>x in</t>
  </si>
  <si>
    <t>bdl (T)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</si>
  <si>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</si>
  <si>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</si>
  <si>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</si>
  <si>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</si>
  <si>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</si>
  <si>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</si>
  <si>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</si>
  <si>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</si>
  <si>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</si>
  <si>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</si>
  <si>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</si>
  <si>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</si>
  <si>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</si>
  <si>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</si>
  <si>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</si>
  <si>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</si>
  <si>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</si>
  <si>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</si>
  <si>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</si>
  <si>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</si>
  <si>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</si>
  <si>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</si>
  <si>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</si>
  <si>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</si>
  <si>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</si>
  <si>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measurements:</t>
  </si>
  <si>
    <t>rotating coil strength</t>
  </si>
  <si>
    <t>T-m/m</t>
  </si>
  <si>
    <t>T-m/mm</t>
  </si>
  <si>
    <t>delta_B (T-m)</t>
  </si>
  <si>
    <t>res B (T-m)</t>
  </si>
  <si>
    <t>check</t>
  </si>
  <si>
    <t>rel diff</t>
  </si>
  <si>
    <t>MH860207</t>
  </si>
  <si>
    <t>corrected WQB</t>
  </si>
  <si>
    <t>corr rel str</t>
  </si>
  <si>
    <t>corr trim cur</t>
  </si>
  <si>
    <t>linear calc. trim cur</t>
  </si>
  <si>
    <t>IQB310-1_study_data.990315.dat.~1~ (bcbrown)</t>
  </si>
  <si>
    <t>nomcur</t>
  </si>
  <si>
    <t>meascur</t>
  </si>
  <si>
    <t>measstr</t>
  </si>
  <si>
    <t>meas_err</t>
  </si>
  <si>
    <t>rampdir</t>
  </si>
  <si>
    <t>ireset</t>
  </si>
  <si>
    <t>ipreset</t>
  </si>
  <si>
    <t>rampnum</t>
  </si>
  <si>
    <t>measstr corr for nomcur</t>
  </si>
  <si>
    <t>WQB-IQB</t>
  </si>
  <si>
    <t>(WQB/IQB)/IQB</t>
  </si>
  <si>
    <t>trim curr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</si>
</sst>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E+00"/>
    <numFmt numFmtId="166" formatCode="0.0000E+00"/>
    <numFmt numFmtId="167" formatCode="0.0000000"/>
    <numFmt numFmtId="168" formatCode="0.000000"/>
    <numFmt numFmtId="169" formatCode="0.0"/>
    <numFmt numFmtId="170" formatCode="0.000"/>
    <numFmt numFmtId="171" formatCode="0.00000000"/>
    <numFmt numFmtId="172" formatCode="0.0000"/>
    <numFmt numFmtId="173" formatCode="0.000000E+00"/>
    <numFmt numFmtId="174" formatCode="0.00000E+00"/>
    <numFmt numFmtId="175" formatCode="0.0E+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i/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worksheet" Target="worksheets/sheet7.xml" /><Relationship Id="rId23" Type="http://schemas.openxmlformats.org/officeDocument/2006/relationships/worksheet" Target="worksheets/sheet8.xml" /><Relationship Id="rId24" Type="http://schemas.openxmlformats.org/officeDocument/2006/relationships/worksheet" Target="worksheets/sheet9.xml" /><Relationship Id="rId25" Type="http://schemas.openxmlformats.org/officeDocument/2006/relationships/worksheet" Target="worksheets/sheet10.xml" /><Relationship Id="rId26" Type="http://schemas.openxmlformats.org/officeDocument/2006/relationships/worksheet" Target="worksheets/sheet11.xml" /><Relationship Id="rId27" Type="http://schemas.openxmlformats.org/officeDocument/2006/relationships/worksheet" Target="worksheets/sheet12.xml" /><Relationship Id="rId28" Type="http://schemas.openxmlformats.org/officeDocument/2006/relationships/worksheet" Target="worksheets/sheet13.xml" /><Relationship Id="rId29" Type="http://schemas.openxmlformats.org/officeDocument/2006/relationships/worksheet" Target="worksheets/sheet14.xml" /><Relationship Id="rId30" Type="http://schemas.openxmlformats.org/officeDocument/2006/relationships/worksheet" Target="work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strength difference WQB001 vs IQB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5"/>
          <c:w val="0.9272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using IQB310 hysteresis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'IQB310 excitation up ramps'!$A$264:$A$274</c:f>
              <c:numCache>
                <c:ptCount val="11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550</c:v>
                </c:pt>
                <c:pt idx="8">
                  <c:v>650</c:v>
                </c:pt>
                <c:pt idx="9">
                  <c:v>850</c:v>
                </c:pt>
                <c:pt idx="10">
                  <c:v>1150</c:v>
                </c:pt>
              </c:numCache>
            </c:numRef>
          </c:xVal>
          <c:yVal>
            <c:numRef>
              <c:f>'IQB310 excitation up ramps'!$N$264:$N$274</c:f>
              <c:numCache>
                <c:ptCount val="11"/>
                <c:pt idx="0">
                  <c:v>0.029872386159140875</c:v>
                </c:pt>
                <c:pt idx="1">
                  <c:v>0.023560913196470964</c:v>
                </c:pt>
                <c:pt idx="2">
                  <c:v>0.019622499815493036</c:v>
                </c:pt>
                <c:pt idx="3">
                  <c:v>0.01678088793151029</c:v>
                </c:pt>
                <c:pt idx="4">
                  <c:v>0.01540944797623879</c:v>
                </c:pt>
                <c:pt idx="5">
                  <c:v>0.013761144713208736</c:v>
                </c:pt>
                <c:pt idx="6">
                  <c:v>0.012609897541926181</c:v>
                </c:pt>
                <c:pt idx="7">
                  <c:v>0.010626260561141325</c:v>
                </c:pt>
                <c:pt idx="8">
                  <c:v>0.010215880823927496</c:v>
                </c:pt>
                <c:pt idx="9">
                  <c:v>0.009487214158297973</c:v>
                </c:pt>
                <c:pt idx="10">
                  <c:v>0.009258072798871092</c:v>
                </c:pt>
              </c:numCache>
            </c:numRef>
          </c:yVal>
          <c:smooth val="1"/>
        </c:ser>
        <c:ser>
          <c:idx val="1"/>
          <c:order val="1"/>
          <c:tx>
            <c:v>using IQB average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'excitation.4265967'!$T$5:$T$48</c:f>
              <c:numCache>
                <c:ptCount val="44"/>
                <c:pt idx="0">
                  <c:v>0.056289097439714456</c:v>
                </c:pt>
                <c:pt idx="1">
                  <c:v>0.03150081315518717</c:v>
                </c:pt>
                <c:pt idx="2">
                  <c:v>0.022566335069136922</c:v>
                </c:pt>
                <c:pt idx="3">
                  <c:v>0.018255722342853622</c:v>
                </c:pt>
                <c:pt idx="4">
                  <c:v>0.015598022951554782</c:v>
                </c:pt>
                <c:pt idx="5">
                  <c:v>0.013927730455010539</c:v>
                </c:pt>
                <c:pt idx="6">
                  <c:v>0.012765774810427056</c:v>
                </c:pt>
                <c:pt idx="7">
                  <c:v>0.011933330674350855</c:v>
                </c:pt>
                <c:pt idx="8">
                  <c:v>0.010852931421382555</c:v>
                </c:pt>
                <c:pt idx="9">
                  <c:v>0.01024990878033443</c:v>
                </c:pt>
                <c:pt idx="10">
                  <c:v>0.009843754672188247</c:v>
                </c:pt>
                <c:pt idx="11">
                  <c:v>0.009632084416779327</c:v>
                </c:pt>
                <c:pt idx="12">
                  <c:v>0.00955491557692979</c:v>
                </c:pt>
                <c:pt idx="13">
                  <c:v>0.009558341919225657</c:v>
                </c:pt>
                <c:pt idx="14">
                  <c:v>0.009540369051997368</c:v>
                </c:pt>
                <c:pt idx="15">
                  <c:v>0.009587535850288237</c:v>
                </c:pt>
                <c:pt idx="16">
                  <c:v>0.009701166181418397</c:v>
                </c:pt>
                <c:pt idx="17">
                  <c:v>0.009768191489305616</c:v>
                </c:pt>
                <c:pt idx="18">
                  <c:v>0.009827762569268097</c:v>
                </c:pt>
                <c:pt idx="19">
                  <c:v>0.009896922171485337</c:v>
                </c:pt>
                <c:pt idx="20">
                  <c:v>0.009908553190476326</c:v>
                </c:pt>
                <c:pt idx="21">
                  <c:v>0.009876716868670496</c:v>
                </c:pt>
                <c:pt idx="22">
                  <c:v>0.009892347593825285</c:v>
                </c:pt>
                <c:pt idx="23">
                  <c:v>0.009817589156155564</c:v>
                </c:pt>
                <c:pt idx="24">
                  <c:v>0.009704643952240608</c:v>
                </c:pt>
                <c:pt idx="25">
                  <c:v>0.009529978997856977</c:v>
                </c:pt>
                <c:pt idx="26">
                  <c:v>0.009384480256167132</c:v>
                </c:pt>
                <c:pt idx="27">
                  <c:v>0.009149212653104205</c:v>
                </c:pt>
                <c:pt idx="28">
                  <c:v>0.008857154896889749</c:v>
                </c:pt>
                <c:pt idx="29">
                  <c:v>0.008438837454656222</c:v>
                </c:pt>
                <c:pt idx="30">
                  <c:v>0.00789485026094609</c:v>
                </c:pt>
                <c:pt idx="31">
                  <c:v>0.007181146595422911</c:v>
                </c:pt>
                <c:pt idx="32">
                  <c:v>0.006310152368445434</c:v>
                </c:pt>
                <c:pt idx="33">
                  <c:v>0.005159396766775945</c:v>
                </c:pt>
                <c:pt idx="34">
                  <c:v>0.0032495582175451265</c:v>
                </c:pt>
                <c:pt idx="35">
                  <c:v>0.0009860398063228997</c:v>
                </c:pt>
                <c:pt idx="36">
                  <c:v>-0.0017320033185671986</c:v>
                </c:pt>
                <c:pt idx="37">
                  <c:v>-0.004840281308596815</c:v>
                </c:pt>
                <c:pt idx="38">
                  <c:v>-0.008194353058005473</c:v>
                </c:pt>
                <c:pt idx="39">
                  <c:v>-0.01176366280134668</c:v>
                </c:pt>
                <c:pt idx="40">
                  <c:v>-0.015383359535792947</c:v>
                </c:pt>
                <c:pt idx="41">
                  <c:v>-0.019143102623626593</c:v>
                </c:pt>
                <c:pt idx="42">
                  <c:v>-0.02297748134086419</c:v>
                </c:pt>
                <c:pt idx="43">
                  <c:v>-0.026951441144801826</c:v>
                </c:pt>
              </c:numCache>
            </c:numRef>
          </c:yVal>
          <c:smooth val="1"/>
        </c:ser>
        <c:axId val="13805142"/>
        <c:axId val="57137415"/>
      </c:scatterChart>
      <c:valAx>
        <c:axId val="13805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crossBetween val="midCat"/>
        <c:dispUnits/>
      </c:valAx>
      <c:valAx>
        <c:axId val="57137415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 gdl = (WQB - IQB)/IQB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3805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1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WQB001, field non-linearity at various currents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(field reconstruction using harmonics up to 12-pole)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0725"/>
          <c:h val="0.841"/>
        </c:manualLayout>
      </c:layout>
      <c:scatterChart>
        <c:scatterStyle val="smooth"/>
        <c:varyColors val="0"/>
        <c:ser>
          <c:idx val="3"/>
          <c:order val="0"/>
          <c:tx>
            <c:v>1000 A: x =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'harmonics.4266288'!$I$24:$I$48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'harmonics.4266288'!$Y$24:$Y$48</c:f>
              <c:numCache>
                <c:ptCount val="25"/>
                <c:pt idx="0">
                  <c:v>-2.7354554035199996</c:v>
                </c:pt>
                <c:pt idx="1">
                  <c:v>-1.9467237423700006</c:v>
                </c:pt>
                <c:pt idx="2">
                  <c:v>-1.3647438</c:v>
                </c:pt>
                <c:pt idx="3">
                  <c:v>-0.9421469939700002</c:v>
                </c:pt>
                <c:pt idx="4">
                  <c:v>-0.6399638579200027</c:v>
                </c:pt>
                <c:pt idx="5">
                  <c:v>-0.42679984557000167</c:v>
                </c:pt>
                <c:pt idx="6">
                  <c:v>-0.27801113472000116</c:v>
                </c:pt>
                <c:pt idx="7">
                  <c:v>-0.17488043125000083</c:v>
                </c:pt>
                <c:pt idx="8">
                  <c:v>-0.1037927731200006</c:v>
                </c:pt>
                <c:pt idx="9">
                  <c:v>-0.055411334370000384</c:v>
                </c:pt>
                <c:pt idx="10">
                  <c:v>-0.023853229120000242</c:v>
                </c:pt>
                <c:pt idx="11">
                  <c:v>-0.005865315569999988</c:v>
                </c:pt>
                <c:pt idx="12">
                  <c:v>0</c:v>
                </c:pt>
                <c:pt idx="13">
                  <c:v>-0.005791040770000001</c:v>
                </c:pt>
                <c:pt idx="14">
                  <c:v>-0.022929352320000006</c:v>
                </c:pt>
                <c:pt idx="15">
                  <c:v>-0.05043880917</c:v>
                </c:pt>
                <c:pt idx="16">
                  <c:v>-0.08585204992000002</c:v>
                </c:pt>
                <c:pt idx="17">
                  <c:v>-0.12438628125</c:v>
                </c:pt>
                <c:pt idx="18">
                  <c:v>-0.15811908192</c:v>
                </c:pt>
                <c:pt idx="19">
                  <c:v>-0.17516420677</c:v>
                </c:pt>
                <c:pt idx="20">
                  <c:v>-0.15884739071999995</c:v>
                </c:pt>
                <c:pt idx="21">
                  <c:v>-0.08688215276999989</c:v>
                </c:pt>
                <c:pt idx="22">
                  <c:v>0.06945440000000014</c:v>
                </c:pt>
                <c:pt idx="23">
                  <c:v>0.3461457684300002</c:v>
                </c:pt>
                <c:pt idx="24">
                  <c:v>0.78726025728</c:v>
                </c:pt>
              </c:numCache>
            </c:numRef>
          </c:yVal>
          <c:smooth val="1"/>
        </c:ser>
        <c:ser>
          <c:idx val="4"/>
          <c:order val="1"/>
          <c:tx>
            <c:v>1000 A: x = -0.98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'harmonics.4270235'!$J$24:$J$48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'harmonics.4270235'!$Z$24:$Z$48</c:f>
              <c:numCache>
                <c:ptCount val="25"/>
                <c:pt idx="0">
                  <c:v>-24.934907485809994</c:v>
                </c:pt>
                <c:pt idx="1">
                  <c:v>-19.352204781330002</c:v>
                </c:pt>
                <c:pt idx="2">
                  <c:v>-14.68307993125</c:v>
                </c:pt>
                <c:pt idx="3">
                  <c:v>-10.82492932717</c:v>
                </c:pt>
                <c:pt idx="4">
                  <c:v>-7.682047512690032</c:v>
                </c:pt>
                <c:pt idx="5">
                  <c:v>-5.165506333810022</c:v>
                </c:pt>
                <c:pt idx="6">
                  <c:v>-3.1930340893300175</c:v>
                </c:pt>
                <c:pt idx="7">
                  <c:v>-1.6888946812500134</c:v>
                </c:pt>
                <c:pt idx="8">
                  <c:v>-0.5837667651700099</c:v>
                </c:pt>
                <c:pt idx="9">
                  <c:v>0.18537709930999316</c:v>
                </c:pt>
                <c:pt idx="10">
                  <c:v>0.6753912981899955</c:v>
                </c:pt>
                <c:pt idx="11">
                  <c:v>0.9370780126699995</c:v>
                </c:pt>
                <c:pt idx="12">
                  <c:v>1.0153080687499993</c:v>
                </c:pt>
                <c:pt idx="13">
                  <c:v>0.9491417868299993</c:v>
                </c:pt>
                <c:pt idx="14">
                  <c:v>0.7719498313099992</c:v>
                </c:pt>
                <c:pt idx="15">
                  <c:v>0.5115340601899993</c:v>
                </c:pt>
                <c:pt idx="16">
                  <c:v>0.19024837466999925</c:v>
                </c:pt>
                <c:pt idx="17">
                  <c:v>-0.17488043125000083</c:v>
                </c:pt>
                <c:pt idx="18">
                  <c:v>-0.5720318211700007</c:v>
                </c:pt>
                <c:pt idx="19">
                  <c:v>-0.9944706666900002</c:v>
                </c:pt>
                <c:pt idx="20">
                  <c:v>-1.4404263978100007</c:v>
                </c:pt>
                <c:pt idx="21">
                  <c:v>-1.9129721533300004</c:v>
                </c:pt>
                <c:pt idx="22">
                  <c:v>-2.419903931250001</c:v>
                </c:pt>
                <c:pt idx="23">
                  <c:v>-2.973619739170001</c:v>
                </c:pt>
                <c:pt idx="24">
                  <c:v>-3.59099874469</c:v>
                </c:pt>
              </c:numCache>
            </c:numRef>
          </c:yVal>
          <c:smooth val="1"/>
        </c:ser>
        <c:ser>
          <c:idx val="5"/>
          <c:order val="2"/>
          <c:tx>
            <c:v>1000 A: x = +0.98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'harmonics.4270730'!$J$24:$J$48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'harmonics.4270730'!$Z$24:$Z$48</c:f>
              <c:numCache>
                <c:ptCount val="25"/>
                <c:pt idx="0">
                  <c:v>1.2695266821299973</c:v>
                </c:pt>
                <c:pt idx="1">
                  <c:v>1.0764497595899978</c:v>
                </c:pt>
                <c:pt idx="2">
                  <c:v>0.8886860312499977</c:v>
                </c:pt>
                <c:pt idx="3">
                  <c:v>0.6996572249099977</c:v>
                </c:pt>
                <c:pt idx="4">
                  <c:v>0.5047305323699995</c:v>
                </c:pt>
                <c:pt idx="5">
                  <c:v>0.30160892862999983</c:v>
                </c:pt>
                <c:pt idx="6">
                  <c:v>0.09072149108999968</c:v>
                </c:pt>
                <c:pt idx="7">
                  <c:v>-0.12438628125</c:v>
                </c:pt>
                <c:pt idx="8">
                  <c:v>-0.33666214858999993</c:v>
                </c:pt>
                <c:pt idx="9">
                  <c:v>-0.5351568111300002</c:v>
                </c:pt>
                <c:pt idx="10">
                  <c:v>-0.7046335898700006</c:v>
                </c:pt>
                <c:pt idx="11">
                  <c:v>-0.8251781074100021</c:v>
                </c:pt>
                <c:pt idx="12">
                  <c:v>-0.871807968750002</c:v>
                </c:pt>
                <c:pt idx="13">
                  <c:v>-0.814082442090002</c:v>
                </c:pt>
                <c:pt idx="14">
                  <c:v>-0.615712139630002</c:v>
                </c:pt>
                <c:pt idx="15">
                  <c:v>-0.23416869837000215</c:v>
                </c:pt>
                <c:pt idx="16">
                  <c:v>0.3797055390899981</c:v>
                </c:pt>
                <c:pt idx="17">
                  <c:v>1.282087843749998</c:v>
                </c:pt>
                <c:pt idx="18">
                  <c:v>2.536565419409998</c:v>
                </c:pt>
                <c:pt idx="19">
                  <c:v>4.214525721869997</c:v>
                </c:pt>
                <c:pt idx="20">
                  <c:v>6.395546778129999</c:v>
                </c:pt>
                <c:pt idx="21">
                  <c:v>9.167787505589997</c:v>
                </c:pt>
                <c:pt idx="22">
                  <c:v>12.628378031249996</c:v>
                </c:pt>
                <c:pt idx="23">
                  <c:v>16.88381001091</c:v>
                </c:pt>
                <c:pt idx="24">
                  <c:v>22.050326948369992</c:v>
                </c:pt>
              </c:numCache>
            </c:numRef>
          </c:yVal>
          <c:smooth val="1"/>
        </c:ser>
        <c:ser>
          <c:idx val="0"/>
          <c:order val="3"/>
          <c:tx>
            <c:v>2800 A: x = 0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'harmonics.4266288'!$I$55:$I$79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'harmonics.4266288'!$Y$55:$Y$79</c:f>
              <c:numCache>
                <c:ptCount val="25"/>
                <c:pt idx="0">
                  <c:v>-1.8628112678399997</c:v>
                </c:pt>
                <c:pt idx="1">
                  <c:v>-1.3684822450200003</c:v>
                </c:pt>
                <c:pt idx="2">
                  <c:v>-0.9946545999999999</c:v>
                </c:pt>
                <c:pt idx="3">
                  <c:v>-0.7147027207800001</c:v>
                </c:pt>
                <c:pt idx="4">
                  <c:v>-0.5067250329600018</c:v>
                </c:pt>
                <c:pt idx="5">
                  <c:v>-0.3530834973400012</c:v>
                </c:pt>
                <c:pt idx="6">
                  <c:v>-0.23994310752000092</c:v>
                </c:pt>
                <c:pt idx="7">
                  <c:v>-0.15681138750000073</c:v>
                </c:pt>
                <c:pt idx="8">
                  <c:v>-0.09607788928000051</c:v>
                </c:pt>
                <c:pt idx="9">
                  <c:v>-0.05255369046000036</c:v>
                </c:pt>
                <c:pt idx="10">
                  <c:v>-0.023010891840000235</c:v>
                </c:pt>
                <c:pt idx="11">
                  <c:v>-0.005722115019999988</c:v>
                </c:pt>
                <c:pt idx="12">
                  <c:v>0</c:v>
                </c:pt>
                <c:pt idx="13">
                  <c:v>-0.005736702780000001</c:v>
                </c:pt>
                <c:pt idx="14">
                  <c:v>-0.022943392960000003</c:v>
                </c:pt>
                <c:pt idx="15">
                  <c:v>-0.051289751339999995</c:v>
                </c:pt>
                <c:pt idx="16">
                  <c:v>-0.08964346752</c:v>
                </c:pt>
                <c:pt idx="17">
                  <c:v>-0.1356097375</c:v>
                </c:pt>
                <c:pt idx="18">
                  <c:v>-0.18507076127999997</c:v>
                </c:pt>
                <c:pt idx="19">
                  <c:v>-0.23172524045999998</c:v>
                </c:pt>
                <c:pt idx="20">
                  <c:v>-0.2666278758399999</c:v>
                </c:pt>
                <c:pt idx="21">
                  <c:v>-0.27772886502</c:v>
                </c:pt>
                <c:pt idx="22">
                  <c:v>-0.2494134</c:v>
                </c:pt>
                <c:pt idx="23">
                  <c:v>-0.16204116477999997</c:v>
                </c:pt>
                <c:pt idx="24">
                  <c:v>0.008514167039999854</c:v>
                </c:pt>
              </c:numCache>
            </c:numRef>
          </c:yVal>
          <c:smooth val="1"/>
        </c:ser>
        <c:ser>
          <c:idx val="1"/>
          <c:order val="4"/>
          <c:tx>
            <c:v>2800 A: x = -0.98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'harmonics.4270235'!$J$55:$J$79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'harmonics.4270235'!$Z$55:$Z$79</c:f>
              <c:numCache>
                <c:ptCount val="25"/>
                <c:pt idx="0">
                  <c:v>-10.779383644190002</c:v>
                </c:pt>
                <c:pt idx="1">
                  <c:v>-8.608798358220003</c:v>
                </c:pt>
                <c:pt idx="2">
                  <c:v>-6.709863918750001</c:v>
                </c:pt>
                <c:pt idx="3">
                  <c:v>-5.072764514480001</c:v>
                </c:pt>
                <c:pt idx="4">
                  <c:v>-3.684839316510015</c:v>
                </c:pt>
                <c:pt idx="5">
                  <c:v>-2.5310315339400105</c:v>
                </c:pt>
                <c:pt idx="6">
                  <c:v>-1.5943374694700085</c:v>
                </c:pt>
                <c:pt idx="7">
                  <c:v>-0.8562555750000069</c:v>
                </c:pt>
                <c:pt idx="8">
                  <c:v>-0.2972355072300054</c:v>
                </c:pt>
                <c:pt idx="9">
                  <c:v>0.10287281673999615</c:v>
                </c:pt>
                <c:pt idx="10">
                  <c:v>0.36437016380999737</c:v>
                </c:pt>
                <c:pt idx="11">
                  <c:v>0.5072589292799994</c:v>
                </c:pt>
                <c:pt idx="12">
                  <c:v>0.5507940812499994</c:v>
                </c:pt>
                <c:pt idx="13">
                  <c:v>0.5130341050199994</c:v>
                </c:pt>
                <c:pt idx="14">
                  <c:v>0.41039194748999935</c:v>
                </c:pt>
                <c:pt idx="15">
                  <c:v>0.25718596155999934</c:v>
                </c:pt>
                <c:pt idx="16">
                  <c:v>0.06519085052999923</c:v>
                </c:pt>
                <c:pt idx="17">
                  <c:v>-0.15681138750000073</c:v>
                </c:pt>
                <c:pt idx="18">
                  <c:v>-0.40348051523000067</c:v>
                </c:pt>
                <c:pt idx="19">
                  <c:v>-0.6733671117600004</c:v>
                </c:pt>
                <c:pt idx="20">
                  <c:v>-0.969361628190001</c:v>
                </c:pt>
                <c:pt idx="21">
                  <c:v>-1.299143443220001</c:v>
                </c:pt>
                <c:pt idx="22">
                  <c:v>-1.6756299187500008</c:v>
                </c:pt>
                <c:pt idx="23">
                  <c:v>-2.1174254554800003</c:v>
                </c:pt>
                <c:pt idx="24">
                  <c:v>-2.6492705485100005</c:v>
                </c:pt>
              </c:numCache>
            </c:numRef>
          </c:yVal>
          <c:smooth val="1"/>
        </c:ser>
        <c:ser>
          <c:idx val="2"/>
          <c:order val="5"/>
          <c:tx>
            <c:v>2800 A: x = +0.98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'harmonics.4270730'!$J$55:$J$79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'harmonics.4270730'!$Z$55:$Z$79</c:f>
              <c:numCache>
                <c:ptCount val="25"/>
                <c:pt idx="0">
                  <c:v>0.4398753851599982</c:v>
                </c:pt>
                <c:pt idx="1">
                  <c:v>0.3247145403799985</c:v>
                </c:pt>
                <c:pt idx="2">
                  <c:v>0.236803324999999</c:v>
                </c:pt>
                <c:pt idx="3">
                  <c:v>0.16309749361999903</c:v>
                </c:pt>
                <c:pt idx="4">
                  <c:v>0.0939150088399997</c:v>
                </c:pt>
                <c:pt idx="5">
                  <c:v>0.02280603565999967</c:v>
                </c:pt>
                <c:pt idx="6">
                  <c:v>-0.05357706412000013</c:v>
                </c:pt>
                <c:pt idx="7">
                  <c:v>-0.1356097375</c:v>
                </c:pt>
                <c:pt idx="8">
                  <c:v>-0.22082524587999988</c:v>
                </c:pt>
                <c:pt idx="9">
                  <c:v>-0.30404467065999996</c:v>
                </c:pt>
                <c:pt idx="10">
                  <c:v>-0.3775069188400001</c:v>
                </c:pt>
                <c:pt idx="11">
                  <c:v>-0.43099872862000077</c:v>
                </c:pt>
                <c:pt idx="12">
                  <c:v>-0.4519846750000007</c:v>
                </c:pt>
                <c:pt idx="13">
                  <c:v>-0.4257371753800007</c:v>
                </c:pt>
                <c:pt idx="14">
                  <c:v>-0.3354664951600007</c:v>
                </c:pt>
                <c:pt idx="15">
                  <c:v>-0.1624507533400007</c:v>
                </c:pt>
                <c:pt idx="16">
                  <c:v>0.11383407187999928</c:v>
                </c:pt>
                <c:pt idx="17">
                  <c:v>0.5155841374999992</c:v>
                </c:pt>
                <c:pt idx="18">
                  <c:v>1.0665377301199992</c:v>
                </c:pt>
                <c:pt idx="19">
                  <c:v>1.7918452603399988</c:v>
                </c:pt>
                <c:pt idx="20">
                  <c:v>2.71793925716</c:v>
                </c:pt>
                <c:pt idx="21">
                  <c:v>3.8724043623799997</c:v>
                </c:pt>
                <c:pt idx="22">
                  <c:v>5.283847324999999</c:v>
                </c:pt>
                <c:pt idx="23">
                  <c:v>6.98176699562</c:v>
                </c:pt>
                <c:pt idx="24">
                  <c:v>8.996424320840001</c:v>
                </c:pt>
              </c:numCache>
            </c:numRef>
          </c:yVal>
          <c:smooth val="1"/>
        </c:ser>
        <c:ser>
          <c:idx val="6"/>
          <c:order val="6"/>
          <c:tx>
            <c:v>3600 A: x = 0</c:v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'harmonics.4266288'!$I$86:$I$110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'harmonics.4266288'!$Y$86:$Y$110</c:f>
              <c:numCache>
                <c:ptCount val="25"/>
                <c:pt idx="0">
                  <c:v>-0.6489224328959999</c:v>
                </c:pt>
                <c:pt idx="1">
                  <c:v>-0.5500471836530001</c:v>
                </c:pt>
                <c:pt idx="2">
                  <c:v>-0.45740073000000003</c:v>
                </c:pt>
                <c:pt idx="3">
                  <c:v>-0.371994383007</c:v>
                </c:pt>
                <c:pt idx="4">
                  <c:v>-0.29459336806400077</c:v>
                </c:pt>
                <c:pt idx="5">
                  <c:v>-0.22574940572100058</c:v>
                </c:pt>
                <c:pt idx="6">
                  <c:v>-0.16583329252800053</c:v>
                </c:pt>
                <c:pt idx="7">
                  <c:v>-0.11506748187500046</c:v>
                </c:pt>
                <c:pt idx="8">
                  <c:v>-0.07355866483200038</c:v>
                </c:pt>
                <c:pt idx="9">
                  <c:v>-0.041330350989000265</c:v>
                </c:pt>
                <c:pt idx="10">
                  <c:v>-0.018355449296000186</c:v>
                </c:pt>
                <c:pt idx="11">
                  <c:v>-0.004588848902999991</c:v>
                </c:pt>
                <c:pt idx="12">
                  <c:v>0</c:v>
                </c:pt>
                <c:pt idx="13">
                  <c:v>-0.004605494657</c:v>
                </c:pt>
                <c:pt idx="14">
                  <c:v>-0.018501647664000004</c:v>
                </c:pt>
                <c:pt idx="15">
                  <c:v>-0.04189707737099999</c:v>
                </c:pt>
                <c:pt idx="16">
                  <c:v>-0.07514528652800002</c:v>
                </c:pt>
                <c:pt idx="17">
                  <c:v>-0.118777243125</c:v>
                </c:pt>
                <c:pt idx="18">
                  <c:v>-0.173533961232</c:v>
                </c:pt>
                <c:pt idx="19">
                  <c:v>-0.24039908183899994</c:v>
                </c:pt>
                <c:pt idx="20">
                  <c:v>-0.32063145369600005</c:v>
                </c:pt>
                <c:pt idx="21">
                  <c:v>-0.415797714153</c:v>
                </c:pt>
                <c:pt idx="22">
                  <c:v>-0.52780487</c:v>
                </c:pt>
                <c:pt idx="23">
                  <c:v>-0.6589328783070001</c:v>
                </c:pt>
                <c:pt idx="24">
                  <c:v>-0.811867227264</c:v>
                </c:pt>
              </c:numCache>
            </c:numRef>
          </c:yVal>
          <c:smooth val="1"/>
        </c:ser>
        <c:ser>
          <c:idx val="7"/>
          <c:order val="7"/>
          <c:tx>
            <c:v>3600 A: x = -0.98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'harmonics.4270235'!$J$86:$J$110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'harmonics.4270235'!$Z$86:$Z$110</c:f>
              <c:numCache>
                <c:ptCount val="25"/>
                <c:pt idx="0">
                  <c:v>8.568838504524999</c:v>
                </c:pt>
                <c:pt idx="1">
                  <c:v>6.031845513325002</c:v>
                </c:pt>
                <c:pt idx="2">
                  <c:v>4.125339518125</c:v>
                </c:pt>
                <c:pt idx="3">
                  <c:v>2.7251005929249996</c:v>
                </c:pt>
                <c:pt idx="4">
                  <c:v>1.7243208117250084</c:v>
                </c:pt>
                <c:pt idx="5">
                  <c:v>1.0322674245250052</c:v>
                </c:pt>
                <c:pt idx="6">
                  <c:v>0.5729460333250029</c:v>
                </c:pt>
                <c:pt idx="7">
                  <c:v>0.2837637681250017</c:v>
                </c:pt>
                <c:pt idx="8">
                  <c:v>0.11419246292500077</c:v>
                </c:pt>
                <c:pt idx="9">
                  <c:v>0.024431831725000103</c:v>
                </c:pt>
                <c:pt idx="10">
                  <c:v>-0.01592735547500025</c:v>
                </c:pt>
                <c:pt idx="11">
                  <c:v>-0.029240096675000493</c:v>
                </c:pt>
                <c:pt idx="12">
                  <c:v>-0.03114398187500049</c:v>
                </c:pt>
                <c:pt idx="13">
                  <c:v>-0.03189601707500049</c:v>
                </c:pt>
                <c:pt idx="14">
                  <c:v>-0.03770944827500049</c:v>
                </c:pt>
                <c:pt idx="15">
                  <c:v>-0.05209058547500049</c:v>
                </c:pt>
                <c:pt idx="16">
                  <c:v>-0.07717562667500048</c:v>
                </c:pt>
                <c:pt idx="17">
                  <c:v>-0.11506748187500046</c:v>
                </c:pt>
                <c:pt idx="18">
                  <c:v>-0.16917259707500043</c:v>
                </c:pt>
                <c:pt idx="19">
                  <c:v>-0.24553777827500042</c:v>
                </c:pt>
                <c:pt idx="20">
                  <c:v>-0.35418701547500053</c:v>
                </c:pt>
                <c:pt idx="21">
                  <c:v>-0.5104583066750004</c:v>
                </c:pt>
                <c:pt idx="22">
                  <c:v>-0.7363404818750003</c:v>
                </c:pt>
                <c:pt idx="23">
                  <c:v>-1.0618100270750008</c:v>
                </c:pt>
                <c:pt idx="24">
                  <c:v>-1.526167908275</c:v>
                </c:pt>
              </c:numCache>
            </c:numRef>
          </c:yVal>
          <c:smooth val="1"/>
        </c:ser>
        <c:ser>
          <c:idx val="8"/>
          <c:order val="8"/>
          <c:tx>
            <c:v>3600 A: x = +0.98</c:v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'harmonics.4270730'!$J$86:$J$110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'harmonics.4270730'!$Z$86:$Z$110</c:f>
              <c:numCache>
                <c:ptCount val="25"/>
                <c:pt idx="0">
                  <c:v>-0.23928738567499963</c:v>
                </c:pt>
                <c:pt idx="1">
                  <c:v>-0.36111139702499917</c:v>
                </c:pt>
                <c:pt idx="2">
                  <c:v>-0.39929083687499944</c:v>
                </c:pt>
                <c:pt idx="3">
                  <c:v>-0.3824321737249995</c:v>
                </c:pt>
                <c:pt idx="4">
                  <c:v>-0.332288640075</c:v>
                </c:pt>
                <c:pt idx="5">
                  <c:v>-0.26480283442499997</c:v>
                </c:pt>
                <c:pt idx="6">
                  <c:v>-0.191149323275</c:v>
                </c:pt>
                <c:pt idx="7">
                  <c:v>-0.118777243125</c:v>
                </c:pt>
                <c:pt idx="8">
                  <c:v>-0.05245290247499991</c:v>
                </c:pt>
                <c:pt idx="9">
                  <c:v>0.0046976161750002104</c:v>
                </c:pt>
                <c:pt idx="10">
                  <c:v>0.050145854325000336</c:v>
                </c:pt>
                <c:pt idx="11">
                  <c:v>0.08091837547500076</c:v>
                </c:pt>
                <c:pt idx="12">
                  <c:v>0.09255416312500074</c:v>
                </c:pt>
                <c:pt idx="13">
                  <c:v>0.07806201877500073</c:v>
                </c:pt>
                <c:pt idx="14">
                  <c:v>0.026877959925000736</c:v>
                </c:pt>
                <c:pt idx="15">
                  <c:v>-0.07617738192499925</c:v>
                </c:pt>
                <c:pt idx="16">
                  <c:v>-0.25194136327499933</c:v>
                </c:pt>
                <c:pt idx="17">
                  <c:v>-0.5279519306249992</c:v>
                </c:pt>
                <c:pt idx="18">
                  <c:v>-0.9394902224749992</c:v>
                </c:pt>
                <c:pt idx="19">
                  <c:v>-1.5306231713249991</c:v>
                </c:pt>
                <c:pt idx="20">
                  <c:v>-2.355246105675</c:v>
                </c:pt>
                <c:pt idx="21">
                  <c:v>-3.4781253520249997</c:v>
                </c:pt>
                <c:pt idx="22">
                  <c:v>-4.975940836874998</c:v>
                </c:pt>
                <c:pt idx="23">
                  <c:v>-6.938328688725</c:v>
                </c:pt>
                <c:pt idx="24">
                  <c:v>-9.468923840075</c:v>
                </c:pt>
              </c:numCache>
            </c:numRef>
          </c:yVal>
          <c:smooth val="1"/>
        </c:ser>
        <c:axId val="46696720"/>
        <c:axId val="17617297"/>
      </c:scatterChart>
      <c:valAx>
        <c:axId val="4669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17297"/>
        <c:crosses val="autoZero"/>
        <c:crossBetween val="midCat"/>
        <c:dispUnits/>
      </c:valAx>
      <c:valAx>
        <c:axId val="1761729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(B(x) - g*x)/g*x,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6696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05175"/>
          <c:w val="0.197"/>
          <c:h val="0.2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WQB001-0 field error at x = +2.0 inches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(and comparison with extrapolation from central field)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33"/>
          <c:h val="0.841"/>
        </c:manualLayout>
      </c:layout>
      <c:scatterChart>
        <c:scatterStyle val="smoothMarker"/>
        <c:varyColors val="0"/>
        <c:ser>
          <c:idx val="0"/>
          <c:order val="0"/>
          <c:tx>
            <c:v>measurement with probe at +0.98"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'harmonics.4270730'!$I$4:$I$17</c:f>
              <c:numCache>
                <c:ptCount val="14"/>
                <c:pt idx="0">
                  <c:v>202.59</c:v>
                </c:pt>
                <c:pt idx="1">
                  <c:v>426.93</c:v>
                </c:pt>
                <c:pt idx="2">
                  <c:v>1000.54</c:v>
                </c:pt>
                <c:pt idx="3">
                  <c:v>1499.29</c:v>
                </c:pt>
                <c:pt idx="4">
                  <c:v>1998.06</c:v>
                </c:pt>
                <c:pt idx="5">
                  <c:v>2397.13</c:v>
                </c:pt>
                <c:pt idx="6">
                  <c:v>2796.14</c:v>
                </c:pt>
                <c:pt idx="7">
                  <c:v>3195.16</c:v>
                </c:pt>
                <c:pt idx="8">
                  <c:v>3594.11</c:v>
                </c:pt>
                <c:pt idx="9">
                  <c:v>3993.15</c:v>
                </c:pt>
                <c:pt idx="10">
                  <c:v>2995.68</c:v>
                </c:pt>
                <c:pt idx="11">
                  <c:v>1998.09</c:v>
                </c:pt>
                <c:pt idx="12">
                  <c:v>1000.56</c:v>
                </c:pt>
                <c:pt idx="13">
                  <c:v>202.6</c:v>
                </c:pt>
              </c:numCache>
            </c:numRef>
          </c:xVal>
          <c:yVal>
            <c:numRef>
              <c:f>'harmonics.4270730'!$V$4:$V$17</c:f>
              <c:numCache>
                <c:ptCount val="14"/>
                <c:pt idx="0">
                  <c:v>10.780118999999997</c:v>
                </c:pt>
                <c:pt idx="1">
                  <c:v>12.417888</c:v>
                </c:pt>
                <c:pt idx="2">
                  <c:v>13.500186</c:v>
                </c:pt>
                <c:pt idx="3">
                  <c:v>12.831103</c:v>
                </c:pt>
                <c:pt idx="4">
                  <c:v>11.027147000000001</c:v>
                </c:pt>
                <c:pt idx="5">
                  <c:v>8.7855697</c:v>
                </c:pt>
                <c:pt idx="6">
                  <c:v>5.735832</c:v>
                </c:pt>
                <c:pt idx="7">
                  <c:v>1.6161972999999998</c:v>
                </c:pt>
                <c:pt idx="8">
                  <c:v>-5.0684949999999995</c:v>
                </c:pt>
                <c:pt idx="9">
                  <c:v>-14.453689999999998</c:v>
                </c:pt>
                <c:pt idx="10">
                  <c:v>4.159561999999999</c:v>
                </c:pt>
                <c:pt idx="11">
                  <c:v>10.823110999999999</c:v>
                </c:pt>
                <c:pt idx="12">
                  <c:v>12.294289</c:v>
                </c:pt>
                <c:pt idx="13">
                  <c:v>10.472233000000001</c:v>
                </c:pt>
              </c:numCache>
            </c:numRef>
          </c:yVal>
          <c:smooth val="1"/>
        </c:ser>
        <c:ser>
          <c:idx val="1"/>
          <c:order val="1"/>
          <c:tx>
            <c:v>b6(0)*x^5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'harmonics.4270730'!$I$4:$I$17</c:f>
              <c:numCache>
                <c:ptCount val="14"/>
                <c:pt idx="0">
                  <c:v>202.59</c:v>
                </c:pt>
                <c:pt idx="1">
                  <c:v>426.93</c:v>
                </c:pt>
                <c:pt idx="2">
                  <c:v>1000.54</c:v>
                </c:pt>
                <c:pt idx="3">
                  <c:v>1499.29</c:v>
                </c:pt>
                <c:pt idx="4">
                  <c:v>1998.06</c:v>
                </c:pt>
                <c:pt idx="5">
                  <c:v>2397.13</c:v>
                </c:pt>
                <c:pt idx="6">
                  <c:v>2796.14</c:v>
                </c:pt>
                <c:pt idx="7">
                  <c:v>3195.16</c:v>
                </c:pt>
                <c:pt idx="8">
                  <c:v>3594.11</c:v>
                </c:pt>
                <c:pt idx="9">
                  <c:v>3993.15</c:v>
                </c:pt>
                <c:pt idx="10">
                  <c:v>2995.68</c:v>
                </c:pt>
                <c:pt idx="11">
                  <c:v>1998.09</c:v>
                </c:pt>
                <c:pt idx="12">
                  <c:v>1000.56</c:v>
                </c:pt>
                <c:pt idx="13">
                  <c:v>202.6</c:v>
                </c:pt>
              </c:numCache>
            </c:numRef>
          </c:xVal>
          <c:yVal>
            <c:numRef>
              <c:f>'harmonics.4266288'!$V$4:$V$17</c:f>
              <c:numCache>
                <c:ptCount val="14"/>
                <c:pt idx="0">
                  <c:v>17.824896</c:v>
                </c:pt>
                <c:pt idx="1">
                  <c:v>20.435295999999997</c:v>
                </c:pt>
                <c:pt idx="2">
                  <c:v>21.97856</c:v>
                </c:pt>
                <c:pt idx="3">
                  <c:v>21.120032</c:v>
                </c:pt>
                <c:pt idx="4">
                  <c:v>18.912672</c:v>
                </c:pt>
                <c:pt idx="5">
                  <c:v>16.113856000000002</c:v>
                </c:pt>
                <c:pt idx="6">
                  <c:v>12.280064</c:v>
                </c:pt>
                <c:pt idx="7">
                  <c:v>7.07216</c:v>
                </c:pt>
                <c:pt idx="8">
                  <c:v>-0.8688224</c:v>
                </c:pt>
                <c:pt idx="9">
                  <c:v>-11.517152000000001</c:v>
                </c:pt>
                <c:pt idx="10">
                  <c:v>10.121920000000001</c:v>
                </c:pt>
                <c:pt idx="11">
                  <c:v>18.47024</c:v>
                </c:pt>
                <c:pt idx="12">
                  <c:v>20.234912</c:v>
                </c:pt>
                <c:pt idx="13">
                  <c:v>17.152928</c:v>
                </c:pt>
              </c:numCache>
            </c:numRef>
          </c:yVal>
          <c:smooth val="1"/>
        </c:ser>
        <c:ser>
          <c:idx val="2"/>
          <c:order val="2"/>
          <c:tx>
            <c:v>b6(0)*x^5 + b10(0)*x^9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'harmonics.4270730'!$I$4:$I$17</c:f>
              <c:numCache>
                <c:ptCount val="14"/>
                <c:pt idx="0">
                  <c:v>202.59</c:v>
                </c:pt>
                <c:pt idx="1">
                  <c:v>426.93</c:v>
                </c:pt>
                <c:pt idx="2">
                  <c:v>1000.54</c:v>
                </c:pt>
                <c:pt idx="3">
                  <c:v>1499.29</c:v>
                </c:pt>
                <c:pt idx="4">
                  <c:v>1998.06</c:v>
                </c:pt>
                <c:pt idx="5">
                  <c:v>2397.13</c:v>
                </c:pt>
                <c:pt idx="6">
                  <c:v>2796.14</c:v>
                </c:pt>
                <c:pt idx="7">
                  <c:v>3195.16</c:v>
                </c:pt>
                <c:pt idx="8">
                  <c:v>3594.11</c:v>
                </c:pt>
                <c:pt idx="9">
                  <c:v>3993.15</c:v>
                </c:pt>
                <c:pt idx="10">
                  <c:v>2995.68</c:v>
                </c:pt>
                <c:pt idx="11">
                  <c:v>1998.09</c:v>
                </c:pt>
                <c:pt idx="12">
                  <c:v>1000.56</c:v>
                </c:pt>
                <c:pt idx="13">
                  <c:v>202.6</c:v>
                </c:pt>
              </c:numCache>
            </c:numRef>
          </c:xVal>
          <c:yVal>
            <c:numRef>
              <c:f>'harmonics.4266288'!$W$4:$W$17</c:f>
              <c:numCache>
                <c:ptCount val="14"/>
                <c:pt idx="0">
                  <c:v>10.380211199999998</c:v>
                </c:pt>
                <c:pt idx="1">
                  <c:v>12.377900799999997</c:v>
                </c:pt>
                <c:pt idx="2">
                  <c:v>13.769305600000001</c:v>
                </c:pt>
                <c:pt idx="3">
                  <c:v>12.784057599999999</c:v>
                </c:pt>
                <c:pt idx="4">
                  <c:v>10.4172608</c:v>
                </c:pt>
                <c:pt idx="5">
                  <c:v>7.3061760000000024</c:v>
                </c:pt>
                <c:pt idx="6">
                  <c:v>3.143782399999999</c:v>
                </c:pt>
                <c:pt idx="7">
                  <c:v>-2.6021311999999988</c:v>
                </c:pt>
                <c:pt idx="8">
                  <c:v>-11.989974400000001</c:v>
                </c:pt>
                <c:pt idx="9">
                  <c:v>-24.885574400000003</c:v>
                </c:pt>
                <c:pt idx="10">
                  <c:v>0.7630208000000014</c:v>
                </c:pt>
                <c:pt idx="11">
                  <c:v>10.017836800000001</c:v>
                </c:pt>
                <c:pt idx="12">
                  <c:v>12.176288000000001</c:v>
                </c:pt>
                <c:pt idx="13">
                  <c:v>9.612192</c:v>
                </c:pt>
              </c:numCache>
            </c:numRef>
          </c:yVal>
          <c:smooth val="1"/>
        </c:ser>
        <c:axId val="24337946"/>
        <c:axId val="17714923"/>
      </c:scatterChart>
      <c:valAx>
        <c:axId val="2433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714923"/>
        <c:crosses val="autoZero"/>
        <c:crossBetween val="midCat"/>
        <c:dispUnits/>
      </c:valAx>
      <c:valAx>
        <c:axId val="177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(B(x) - g*x)/(g*x),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3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7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WQB: comparison of SSW and rotating coil @ 2800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3"/>
          <c:h val="0.841"/>
        </c:manualLayout>
      </c:layout>
      <c:scatterChart>
        <c:scatterStyle val="smoothMarker"/>
        <c:varyColors val="0"/>
        <c:ser>
          <c:idx val="0"/>
          <c:order val="0"/>
          <c:tx>
            <c:v>stretched wire (SSW)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WQB002_fieldAndResidual_26Aug!$L$2:$L$27</c:f>
              <c:numCache>
                <c:ptCount val="26"/>
                <c:pt idx="0">
                  <c:v>-2.4606299212598426</c:v>
                </c:pt>
                <c:pt idx="1">
                  <c:v>-2.263779527559055</c:v>
                </c:pt>
                <c:pt idx="2">
                  <c:v>-2.066929133858268</c:v>
                </c:pt>
                <c:pt idx="3">
                  <c:v>-1.8700787401574803</c:v>
                </c:pt>
                <c:pt idx="4">
                  <c:v>-1.673228346456693</c:v>
                </c:pt>
                <c:pt idx="5">
                  <c:v>-1.4763779527559056</c:v>
                </c:pt>
                <c:pt idx="6">
                  <c:v>-1.2795275590551183</c:v>
                </c:pt>
                <c:pt idx="7">
                  <c:v>-1.0826771653543308</c:v>
                </c:pt>
                <c:pt idx="8">
                  <c:v>-0.8858267716535434</c:v>
                </c:pt>
                <c:pt idx="9">
                  <c:v>-0.6889763779527559</c:v>
                </c:pt>
                <c:pt idx="10">
                  <c:v>-0.4921259842519685</c:v>
                </c:pt>
                <c:pt idx="11">
                  <c:v>-0.29527559055118113</c:v>
                </c:pt>
                <c:pt idx="12">
                  <c:v>-0.0984251968503937</c:v>
                </c:pt>
                <c:pt idx="13">
                  <c:v>0.0984251968503937</c:v>
                </c:pt>
                <c:pt idx="14">
                  <c:v>0.29527559055118113</c:v>
                </c:pt>
                <c:pt idx="15">
                  <c:v>0.4921259842519685</c:v>
                </c:pt>
                <c:pt idx="16">
                  <c:v>0.6889763779527559</c:v>
                </c:pt>
                <c:pt idx="17">
                  <c:v>0.8858267716535434</c:v>
                </c:pt>
                <c:pt idx="18">
                  <c:v>1.0826771653543308</c:v>
                </c:pt>
                <c:pt idx="19">
                  <c:v>1.2795275590551183</c:v>
                </c:pt>
                <c:pt idx="20">
                  <c:v>1.4763779527559056</c:v>
                </c:pt>
                <c:pt idx="21">
                  <c:v>1.673228346456693</c:v>
                </c:pt>
                <c:pt idx="22">
                  <c:v>1.8700787401574803</c:v>
                </c:pt>
                <c:pt idx="23">
                  <c:v>2.066929133858268</c:v>
                </c:pt>
                <c:pt idx="24">
                  <c:v>2.263779527559055</c:v>
                </c:pt>
                <c:pt idx="25">
                  <c:v>2.4606299212598426</c:v>
                </c:pt>
              </c:numCache>
            </c:numRef>
          </c:xVal>
          <c:yVal>
            <c:numRef>
              <c:f>WQB002_fieldAndResidual_26Aug!$M$2:$M$27</c:f>
              <c:numCache>
                <c:ptCount val="26"/>
                <c:pt idx="0">
                  <c:v>0.02502</c:v>
                </c:pt>
                <c:pt idx="1">
                  <c:v>0.00682</c:v>
                </c:pt>
                <c:pt idx="2">
                  <c:v>0.001163</c:v>
                </c:pt>
                <c:pt idx="3">
                  <c:v>-0.000104</c:v>
                </c:pt>
                <c:pt idx="4">
                  <c:v>-0.000229</c:v>
                </c:pt>
                <c:pt idx="5">
                  <c:v>8E-05</c:v>
                </c:pt>
                <c:pt idx="6">
                  <c:v>9.6E-05</c:v>
                </c:pt>
                <c:pt idx="7">
                  <c:v>0.000127</c:v>
                </c:pt>
                <c:pt idx="8">
                  <c:v>0.000122</c:v>
                </c:pt>
                <c:pt idx="9">
                  <c:v>0.000101</c:v>
                </c:pt>
                <c:pt idx="10">
                  <c:v>6E-05</c:v>
                </c:pt>
                <c:pt idx="11">
                  <c:v>0.00013</c:v>
                </c:pt>
                <c:pt idx="12">
                  <c:v>-2.8E-05</c:v>
                </c:pt>
                <c:pt idx="13">
                  <c:v>4.54E-05</c:v>
                </c:pt>
                <c:pt idx="14">
                  <c:v>2.7E-05</c:v>
                </c:pt>
                <c:pt idx="15">
                  <c:v>5.3E-05</c:v>
                </c:pt>
                <c:pt idx="16">
                  <c:v>-8.9E-05</c:v>
                </c:pt>
                <c:pt idx="17">
                  <c:v>-0.000162</c:v>
                </c:pt>
                <c:pt idx="18">
                  <c:v>-1.9E-05</c:v>
                </c:pt>
                <c:pt idx="19">
                  <c:v>-9.4E-05</c:v>
                </c:pt>
                <c:pt idx="20">
                  <c:v>-0.000124</c:v>
                </c:pt>
                <c:pt idx="21">
                  <c:v>4.9E-05</c:v>
                </c:pt>
                <c:pt idx="22">
                  <c:v>-2.5E-05</c:v>
                </c:pt>
                <c:pt idx="23">
                  <c:v>-0.001333</c:v>
                </c:pt>
                <c:pt idx="24">
                  <c:v>-0.006995</c:v>
                </c:pt>
                <c:pt idx="25">
                  <c:v>-0.02546</c:v>
                </c:pt>
              </c:numCache>
            </c:numRef>
          </c:yVal>
          <c:smooth val="1"/>
        </c:ser>
        <c:ser>
          <c:idx val="1"/>
          <c:order val="1"/>
          <c:tx>
            <c:v>rotating coil, probe ctr = -1.0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'harmonics.4270730'!$J$55:$J$79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'harmonics.4270730'!$AA$55:$AA$79</c:f>
              <c:numCache>
                <c:ptCount val="25"/>
                <c:pt idx="0">
                  <c:v>3.8409859688869434E-05</c:v>
                </c:pt>
                <c:pt idx="1">
                  <c:v>2.835403015423305E-05</c:v>
                </c:pt>
                <c:pt idx="2">
                  <c:v>2.067763460735436E-05</c:v>
                </c:pt>
                <c:pt idx="3">
                  <c:v>1.424165128783417E-05</c:v>
                </c:pt>
                <c:pt idx="4">
                  <c:v>8.200645987297589E-06</c:v>
                </c:pt>
                <c:pt idx="5">
                  <c:v>1.9914199778223924E-06</c:v>
                </c:pt>
                <c:pt idx="6">
                  <c:v>-4.678342059631819E-06</c:v>
                </c:pt>
                <c:pt idx="7">
                  <c:v>-1.1841424106795171E-05</c:v>
                </c:pt>
                <c:pt idx="8">
                  <c:v>-1.928243087965864E-05</c:v>
                </c:pt>
                <c:pt idx="9">
                  <c:v>-2.6549139900045327E-05</c:v>
                </c:pt>
                <c:pt idx="10">
                  <c:v>-3.296385356718168E-05</c:v>
                </c:pt>
                <c:pt idx="11">
                  <c:v>-3.763475122926883E-05</c:v>
                </c:pt>
                <c:pt idx="12">
                  <c:v>-3.946724125505361E-05</c:v>
                </c:pt>
                <c:pt idx="13">
                  <c:v>-3.717531310540016E-05</c:v>
                </c:pt>
                <c:pt idx="14">
                  <c:v>-2.929288940486091E-05</c:v>
                </c:pt>
                <c:pt idx="15">
                  <c:v>-1.4185178013247911E-05</c:v>
                </c:pt>
                <c:pt idx="16">
                  <c:v>9.939975902795904E-06</c:v>
                </c:pt>
                <c:pt idx="17">
                  <c:v>4.50207377982255E-05</c:v>
                </c:pt>
                <c:pt idx="18">
                  <c:v>9.312993167802249E-05</c:v>
                </c:pt>
                <c:pt idx="19">
                  <c:v>0.00015646368802562383</c:v>
                </c:pt>
                <c:pt idx="20">
                  <c:v>0.0002373300917313507</c:v>
                </c:pt>
                <c:pt idx="21">
                  <c:v>0.00033813783002083697</c:v>
                </c:pt>
                <c:pt idx="22">
                  <c:v>0.00046138484038345836</c:v>
                </c:pt>
                <c:pt idx="23">
                  <c:v>0.0006096469585007609</c:v>
                </c:pt>
                <c:pt idx="24">
                  <c:v>0.0007855665661748899</c:v>
                </c:pt>
              </c:numCache>
            </c:numRef>
          </c:yVal>
          <c:smooth val="1"/>
        </c:ser>
        <c:ser>
          <c:idx val="2"/>
          <c:order val="2"/>
          <c:tx>
            <c:v>rotating coil, probe ctr = +1.0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'harmonics.4270235'!$J$55:$J$79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'harmonics.4270235'!$AA$55:$AA$79</c:f>
              <c:numCache>
                <c:ptCount val="25"/>
                <c:pt idx="0">
                  <c:v>-0.0009414898002295863</c:v>
                </c:pt>
                <c:pt idx="1">
                  <c:v>-0.0007519071696521275</c:v>
                </c:pt>
                <c:pt idx="2">
                  <c:v>-0.0005860509885309261</c:v>
                </c:pt>
                <c:pt idx="3">
                  <c:v>-0.000443063927122003</c:v>
                </c:pt>
                <c:pt idx="4">
                  <c:v>-0.00032184016697921593</c:v>
                </c:pt>
                <c:pt idx="5">
                  <c:v>-0.00022106462223824358</c:v>
                </c:pt>
                <c:pt idx="6">
                  <c:v>-0.00013925216090058333</c:v>
                </c:pt>
                <c:pt idx="7">
                  <c:v>-7.478682611753385E-05</c:v>
                </c:pt>
                <c:pt idx="8">
                  <c:v>-2.5961057474186036E-05</c:v>
                </c:pt>
                <c:pt idx="9">
                  <c:v>8.985087726587889E-06</c:v>
                </c:pt>
                <c:pt idx="10">
                  <c:v>3.182471318014528E-05</c:v>
                </c:pt>
                <c:pt idx="11">
                  <c:v>4.430486229608421E-05</c:v>
                </c:pt>
                <c:pt idx="12">
                  <c:v>4.810729691425388E-05</c:v>
                </c:pt>
                <c:pt idx="13">
                  <c:v>4.4809276020766326E-05</c:v>
                </c:pt>
                <c:pt idx="14">
                  <c:v>3.5844334464006754E-05</c:v>
                </c:pt>
                <c:pt idx="15">
                  <c:v>2.246306167064461E-05</c:v>
                </c:pt>
                <c:pt idx="16">
                  <c:v>5.693880361644539E-06</c:v>
                </c:pt>
                <c:pt idx="17">
                  <c:v>-1.3696174731722688E-05</c:v>
                </c:pt>
                <c:pt idx="18">
                  <c:v>-3.52406781518693E-05</c:v>
                </c:pt>
                <c:pt idx="19">
                  <c:v>-5.8813034998879535E-05</c:v>
                </c:pt>
                <c:pt idx="20">
                  <c:v>-8.466570221449889E-05</c:v>
                </c:pt>
                <c:pt idx="21">
                  <c:v>-0.00011346940986612278</c:v>
                </c:pt>
                <c:pt idx="22">
                  <c:v>-0.00014635238243078613</c:v>
                </c:pt>
                <c:pt idx="23">
                  <c:v>-0.0001849395600791521</c:v>
                </c:pt>
                <c:pt idx="24">
                  <c:v>-0.0002313918199595014</c:v>
                </c:pt>
              </c:numCache>
            </c:numRef>
          </c:yVal>
          <c:smooth val="1"/>
        </c:ser>
        <c:axId val="25216580"/>
        <c:axId val="25622629"/>
      </c:scatterChart>
      <c:valAx>
        <c:axId val="25216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2629"/>
        <c:crosses val="autoZero"/>
        <c:crossBetween val="midCat"/>
        <c:dispUnits/>
      </c:valAx>
      <c:valAx>
        <c:axId val="2562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Bdl [T-m]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165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5"/>
          <c:y val="0.1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WQB001, field non-linearity - ssw vs rotating coil @2800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0725"/>
          <c:h val="0.841"/>
        </c:manualLayout>
      </c:layout>
      <c:scatterChart>
        <c:scatterStyle val="smooth"/>
        <c:varyColors val="0"/>
        <c:ser>
          <c:idx val="0"/>
          <c:order val="0"/>
          <c:tx>
            <c:v>2800 A: x = 0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'harmonics.4266288'!$I$55:$I$79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'harmonics.4266288'!$Y$55:$Y$79</c:f>
              <c:numCache>
                <c:ptCount val="25"/>
                <c:pt idx="0">
                  <c:v>-1.8628112678399997</c:v>
                </c:pt>
                <c:pt idx="1">
                  <c:v>-1.3684822450200003</c:v>
                </c:pt>
                <c:pt idx="2">
                  <c:v>-0.9946545999999999</c:v>
                </c:pt>
                <c:pt idx="3">
                  <c:v>-0.7147027207800001</c:v>
                </c:pt>
                <c:pt idx="4">
                  <c:v>-0.5067250329600018</c:v>
                </c:pt>
                <c:pt idx="5">
                  <c:v>-0.3530834973400012</c:v>
                </c:pt>
                <c:pt idx="6">
                  <c:v>-0.23994310752000092</c:v>
                </c:pt>
                <c:pt idx="7">
                  <c:v>-0.15681138750000073</c:v>
                </c:pt>
                <c:pt idx="8">
                  <c:v>-0.09607788928000051</c:v>
                </c:pt>
                <c:pt idx="9">
                  <c:v>-0.05255369046000036</c:v>
                </c:pt>
                <c:pt idx="10">
                  <c:v>-0.023010891840000235</c:v>
                </c:pt>
                <c:pt idx="11">
                  <c:v>-0.005722115019999988</c:v>
                </c:pt>
                <c:pt idx="12">
                  <c:v>0</c:v>
                </c:pt>
                <c:pt idx="13">
                  <c:v>-0.005736702780000001</c:v>
                </c:pt>
                <c:pt idx="14">
                  <c:v>-0.022943392960000003</c:v>
                </c:pt>
                <c:pt idx="15">
                  <c:v>-0.051289751339999995</c:v>
                </c:pt>
                <c:pt idx="16">
                  <c:v>-0.08964346752</c:v>
                </c:pt>
                <c:pt idx="17">
                  <c:v>-0.1356097375</c:v>
                </c:pt>
                <c:pt idx="18">
                  <c:v>-0.18507076127999997</c:v>
                </c:pt>
                <c:pt idx="19">
                  <c:v>-0.23172524045999998</c:v>
                </c:pt>
                <c:pt idx="20">
                  <c:v>-0.2666278758399999</c:v>
                </c:pt>
                <c:pt idx="21">
                  <c:v>-0.27772886502</c:v>
                </c:pt>
                <c:pt idx="22">
                  <c:v>-0.2494134</c:v>
                </c:pt>
                <c:pt idx="23">
                  <c:v>-0.16204116477999997</c:v>
                </c:pt>
                <c:pt idx="24">
                  <c:v>0.008514167039999854</c:v>
                </c:pt>
              </c:numCache>
            </c:numRef>
          </c:yVal>
          <c:smooth val="1"/>
        </c:ser>
        <c:ser>
          <c:idx val="1"/>
          <c:order val="1"/>
          <c:tx>
            <c:v>2800 A: x = -0.98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'harmonics.4270235'!$J$55:$J$79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'harmonics.4270235'!$Z$55:$Z$79</c:f>
              <c:numCache>
                <c:ptCount val="25"/>
                <c:pt idx="0">
                  <c:v>-10.779383644190002</c:v>
                </c:pt>
                <c:pt idx="1">
                  <c:v>-8.608798358220003</c:v>
                </c:pt>
                <c:pt idx="2">
                  <c:v>-6.709863918750001</c:v>
                </c:pt>
                <c:pt idx="3">
                  <c:v>-5.072764514480001</c:v>
                </c:pt>
                <c:pt idx="4">
                  <c:v>-3.684839316510015</c:v>
                </c:pt>
                <c:pt idx="5">
                  <c:v>-2.5310315339400105</c:v>
                </c:pt>
                <c:pt idx="6">
                  <c:v>-1.5943374694700085</c:v>
                </c:pt>
                <c:pt idx="7">
                  <c:v>-0.8562555750000069</c:v>
                </c:pt>
                <c:pt idx="8">
                  <c:v>-0.2972355072300054</c:v>
                </c:pt>
                <c:pt idx="9">
                  <c:v>0.10287281673999615</c:v>
                </c:pt>
                <c:pt idx="10">
                  <c:v>0.36437016380999737</c:v>
                </c:pt>
                <c:pt idx="11">
                  <c:v>0.5072589292799994</c:v>
                </c:pt>
                <c:pt idx="12">
                  <c:v>0.5507940812499994</c:v>
                </c:pt>
                <c:pt idx="13">
                  <c:v>0.5130341050199994</c:v>
                </c:pt>
                <c:pt idx="14">
                  <c:v>0.41039194748999935</c:v>
                </c:pt>
                <c:pt idx="15">
                  <c:v>0.25718596155999934</c:v>
                </c:pt>
                <c:pt idx="16">
                  <c:v>0.06519085052999923</c:v>
                </c:pt>
                <c:pt idx="17">
                  <c:v>-0.15681138750000073</c:v>
                </c:pt>
                <c:pt idx="18">
                  <c:v>-0.40348051523000067</c:v>
                </c:pt>
                <c:pt idx="19">
                  <c:v>-0.6733671117600004</c:v>
                </c:pt>
                <c:pt idx="20">
                  <c:v>-0.969361628190001</c:v>
                </c:pt>
                <c:pt idx="21">
                  <c:v>-1.299143443220001</c:v>
                </c:pt>
                <c:pt idx="22">
                  <c:v>-1.6756299187500008</c:v>
                </c:pt>
                <c:pt idx="23">
                  <c:v>-2.1174254554800003</c:v>
                </c:pt>
                <c:pt idx="24">
                  <c:v>-2.6492705485100005</c:v>
                </c:pt>
              </c:numCache>
            </c:numRef>
          </c:yVal>
          <c:smooth val="1"/>
        </c:ser>
        <c:ser>
          <c:idx val="2"/>
          <c:order val="2"/>
          <c:tx>
            <c:v>2800 A: x = +0.98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'harmonics.4270730'!$J$55:$J$79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'harmonics.4270730'!$Z$55:$Z$79</c:f>
              <c:numCache>
                <c:ptCount val="25"/>
                <c:pt idx="0">
                  <c:v>0.4398753851599982</c:v>
                </c:pt>
                <c:pt idx="1">
                  <c:v>0.3247145403799985</c:v>
                </c:pt>
                <c:pt idx="2">
                  <c:v>0.236803324999999</c:v>
                </c:pt>
                <c:pt idx="3">
                  <c:v>0.16309749361999903</c:v>
                </c:pt>
                <c:pt idx="4">
                  <c:v>0.0939150088399997</c:v>
                </c:pt>
                <c:pt idx="5">
                  <c:v>0.02280603565999967</c:v>
                </c:pt>
                <c:pt idx="6">
                  <c:v>-0.05357706412000013</c:v>
                </c:pt>
                <c:pt idx="7">
                  <c:v>-0.1356097375</c:v>
                </c:pt>
                <c:pt idx="8">
                  <c:v>-0.22082524587999988</c:v>
                </c:pt>
                <c:pt idx="9">
                  <c:v>-0.30404467065999996</c:v>
                </c:pt>
                <c:pt idx="10">
                  <c:v>-0.3775069188400001</c:v>
                </c:pt>
                <c:pt idx="11">
                  <c:v>-0.43099872862000077</c:v>
                </c:pt>
                <c:pt idx="12">
                  <c:v>-0.4519846750000007</c:v>
                </c:pt>
                <c:pt idx="13">
                  <c:v>-0.4257371753800007</c:v>
                </c:pt>
                <c:pt idx="14">
                  <c:v>-0.3354664951600007</c:v>
                </c:pt>
                <c:pt idx="15">
                  <c:v>-0.1624507533400007</c:v>
                </c:pt>
                <c:pt idx="16">
                  <c:v>0.11383407187999928</c:v>
                </c:pt>
                <c:pt idx="17">
                  <c:v>0.5155841374999992</c:v>
                </c:pt>
                <c:pt idx="18">
                  <c:v>1.0665377301199992</c:v>
                </c:pt>
                <c:pt idx="19">
                  <c:v>1.7918452603399988</c:v>
                </c:pt>
                <c:pt idx="20">
                  <c:v>2.71793925716</c:v>
                </c:pt>
                <c:pt idx="21">
                  <c:v>3.8724043623799997</c:v>
                </c:pt>
                <c:pt idx="22">
                  <c:v>5.283847324999999</c:v>
                </c:pt>
                <c:pt idx="23">
                  <c:v>6.98176699562</c:v>
                </c:pt>
                <c:pt idx="24">
                  <c:v>8.996424320840001</c:v>
                </c:pt>
              </c:numCache>
            </c:numRef>
          </c:yVal>
          <c:smooth val="1"/>
        </c:ser>
        <c:ser>
          <c:idx val="3"/>
          <c:order val="3"/>
          <c:tx>
            <c:v>stretched wire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WQB002_fieldAndResidual_26Aug!$L$2:$L$27</c:f>
              <c:numCache>
                <c:ptCount val="26"/>
                <c:pt idx="0">
                  <c:v>-2.4606299212598426</c:v>
                </c:pt>
                <c:pt idx="1">
                  <c:v>-2.263779527559055</c:v>
                </c:pt>
                <c:pt idx="2">
                  <c:v>-2.066929133858268</c:v>
                </c:pt>
                <c:pt idx="3">
                  <c:v>-1.8700787401574803</c:v>
                </c:pt>
                <c:pt idx="4">
                  <c:v>-1.673228346456693</c:v>
                </c:pt>
                <c:pt idx="5">
                  <c:v>-1.4763779527559056</c:v>
                </c:pt>
                <c:pt idx="6">
                  <c:v>-1.2795275590551183</c:v>
                </c:pt>
                <c:pt idx="7">
                  <c:v>-1.0826771653543308</c:v>
                </c:pt>
                <c:pt idx="8">
                  <c:v>-0.8858267716535434</c:v>
                </c:pt>
                <c:pt idx="9">
                  <c:v>-0.6889763779527559</c:v>
                </c:pt>
                <c:pt idx="10">
                  <c:v>-0.4921259842519685</c:v>
                </c:pt>
                <c:pt idx="11">
                  <c:v>-0.29527559055118113</c:v>
                </c:pt>
                <c:pt idx="12">
                  <c:v>-0.0984251968503937</c:v>
                </c:pt>
                <c:pt idx="13">
                  <c:v>0.0984251968503937</c:v>
                </c:pt>
                <c:pt idx="14">
                  <c:v>0.29527559055118113</c:v>
                </c:pt>
                <c:pt idx="15">
                  <c:v>0.4921259842519685</c:v>
                </c:pt>
                <c:pt idx="16">
                  <c:v>0.6889763779527559</c:v>
                </c:pt>
                <c:pt idx="17">
                  <c:v>0.8858267716535434</c:v>
                </c:pt>
                <c:pt idx="18">
                  <c:v>1.0826771653543308</c:v>
                </c:pt>
                <c:pt idx="19">
                  <c:v>1.2795275590551183</c:v>
                </c:pt>
                <c:pt idx="20">
                  <c:v>1.4763779527559056</c:v>
                </c:pt>
                <c:pt idx="21">
                  <c:v>1.673228346456693</c:v>
                </c:pt>
                <c:pt idx="22">
                  <c:v>1.8700787401574803</c:v>
                </c:pt>
                <c:pt idx="23">
                  <c:v>2.066929133858268</c:v>
                </c:pt>
                <c:pt idx="24">
                  <c:v>2.263779527559055</c:v>
                </c:pt>
                <c:pt idx="25">
                  <c:v>2.4606299212598426</c:v>
                </c:pt>
              </c:numCache>
            </c:numRef>
          </c:xVal>
          <c:yVal>
            <c:numRef>
              <c:f>WQB002_fieldAndResidual_26Aug!$O$2:$O$27</c:f>
              <c:numCache>
                <c:ptCount val="26"/>
                <c:pt idx="0">
                  <c:v>116.32196044727348</c:v>
                </c:pt>
                <c:pt idx="1">
                  <c:v>34.302780533778034</c:v>
                </c:pt>
                <c:pt idx="2">
                  <c:v>6.202782166169159</c:v>
                </c:pt>
                <c:pt idx="3">
                  <c:v>-0.843854230491986</c:v>
                </c:pt>
                <c:pt idx="4">
                  <c:v>-1.8075110341498184</c:v>
                </c:pt>
                <c:pt idx="5">
                  <c:v>0.3879494873398768</c:v>
                </c:pt>
                <c:pt idx="6">
                  <c:v>0.6610338307162759</c:v>
                </c:pt>
                <c:pt idx="7">
                  <c:v>1.1075310158237954</c:v>
                </c:pt>
                <c:pt idx="8">
                  <c:v>1.3383995794284271</c:v>
                </c:pt>
                <c:pt idx="9">
                  <c:v>1.4350040126692618</c:v>
                </c:pt>
                <c:pt idx="10">
                  <c:v>1.1430612007582552</c:v>
                </c:pt>
                <c:pt idx="11">
                  <c:v>4.770796129928404</c:v>
                </c:pt>
                <c:pt idx="12">
                  <c:v>-3.6428843536206794</c:v>
                </c:pt>
                <c:pt idx="13">
                  <c:v>5.350154205363846</c:v>
                </c:pt>
                <c:pt idx="14">
                  <c:v>1.2174586979402078</c:v>
                </c:pt>
                <c:pt idx="15">
                  <c:v>1.4250639541275785</c:v>
                </c:pt>
                <c:pt idx="16">
                  <c:v>-1.280947115112621</c:v>
                </c:pt>
                <c:pt idx="17">
                  <c:v>-1.891444247181997</c:v>
                </c:pt>
                <c:pt idx="18">
                  <c:v>0.006863282788825922</c:v>
                </c:pt>
                <c:pt idx="19">
                  <c:v>-0.6855795301268176</c:v>
                </c:pt>
                <c:pt idx="20">
                  <c:v>-0.7197762879920188</c:v>
                </c:pt>
                <c:pt idx="21">
                  <c:v>0.555659285865877</c:v>
                </c:pt>
                <c:pt idx="22">
                  <c:v>0.09153750182502272</c:v>
                </c:pt>
                <c:pt idx="23">
                  <c:v>-7.160729915763688</c:v>
                </c:pt>
                <c:pt idx="24">
                  <c:v>-35.17742847906</c:v>
                </c:pt>
                <c:pt idx="25">
                  <c:v>-118.38437969463969</c:v>
                </c:pt>
              </c:numCache>
            </c:numRef>
          </c:yVal>
          <c:smooth val="1"/>
        </c:ser>
        <c:axId val="29277070"/>
        <c:axId val="62167039"/>
      </c:scatterChart>
      <c:valAx>
        <c:axId val="2927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crossBetween val="midCat"/>
        <c:dispUnits/>
      </c:valAx>
      <c:valAx>
        <c:axId val="6216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(B(x) - g*x)/g*x,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277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129"/>
          <c:w val="0.2235"/>
          <c:h val="0.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WQB001, field non-linearity @ 1000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0725"/>
          <c:h val="0.841"/>
        </c:manualLayout>
      </c:layout>
      <c:scatterChart>
        <c:scatterStyle val="smooth"/>
        <c:varyColors val="0"/>
        <c:ser>
          <c:idx val="3"/>
          <c:order val="0"/>
          <c:tx>
            <c:v>x =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'harmonics.4261623'!$I$15:$I$39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'harmonics.4261623'!$R$15:$R$39</c:f>
              <c:numCache>
                <c:ptCount val="25"/>
                <c:pt idx="0">
                  <c:v>-3.0463601318800033</c:v>
                </c:pt>
                <c:pt idx="1">
                  <c:v>-2.164679282920003</c:v>
                </c:pt>
                <c:pt idx="2">
                  <c:v>-1.5133258899000028</c:v>
                </c:pt>
                <c:pt idx="3">
                  <c:v>-1.0405683399000027</c:v>
                </c:pt>
                <c:pt idx="4">
                  <c:v>-0.7034994415200027</c:v>
                </c:pt>
                <c:pt idx="5">
                  <c:v>-0.46720948568000176</c:v>
                </c:pt>
                <c:pt idx="6">
                  <c:v>-0.3039593064200012</c:v>
                </c:pt>
                <c:pt idx="7">
                  <c:v>-0.19235334170000076</c:v>
                </c:pt>
                <c:pt idx="8">
                  <c:v>-0.11651269420000046</c:v>
                </c:pt>
                <c:pt idx="9">
                  <c:v>-0.06524819212000026</c:v>
                </c:pt>
                <c:pt idx="10">
                  <c:v>-0.031233449980000105</c:v>
                </c:pt>
                <c:pt idx="11">
                  <c:v>-0.01017792941999999</c:v>
                </c:pt>
                <c:pt idx="12">
                  <c:v>0</c:v>
                </c:pt>
                <c:pt idx="13">
                  <c:v>-0.010033297220000001</c:v>
                </c:pt>
                <c:pt idx="14">
                  <c:v>-0.029683349780000003</c:v>
                </c:pt>
                <c:pt idx="15">
                  <c:v>-0.057434766920000005</c:v>
                </c:pt>
                <c:pt idx="16">
                  <c:v>-0.0898463698</c:v>
                </c:pt>
                <c:pt idx="17">
                  <c:v>-0.12072425230000002</c:v>
                </c:pt>
                <c:pt idx="18">
                  <c:v>-0.14029484182000004</c:v>
                </c:pt>
                <c:pt idx="19">
                  <c:v>-0.13437796008000005</c:v>
                </c:pt>
                <c:pt idx="20">
                  <c:v>-0.08355988391999997</c:v>
                </c:pt>
                <c:pt idx="21">
                  <c:v>0.03763359390000011</c:v>
                </c:pt>
                <c:pt idx="22">
                  <c:v>0.2615641039000001</c:v>
                </c:pt>
                <c:pt idx="23">
                  <c:v>0.6283076390800004</c:v>
                </c:pt>
                <c:pt idx="24">
                  <c:v>1.1864814941200004</c:v>
                </c:pt>
              </c:numCache>
            </c:numRef>
          </c:yVal>
          <c:smooth val="1"/>
        </c:ser>
        <c:ser>
          <c:idx val="4"/>
          <c:order val="1"/>
          <c:tx>
            <c:v>x = -0.98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'harmonics.4261995'!$J$15:$J$39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'harmonics.4261995'!$T$15:$T$39</c:f>
              <c:numCache>
                <c:ptCount val="25"/>
                <c:pt idx="0">
                  <c:v>-26.21905008122003</c:v>
                </c:pt>
                <c:pt idx="1">
                  <c:v>-20.42325099002003</c:v>
                </c:pt>
                <c:pt idx="2">
                  <c:v>-15.612676177570028</c:v>
                </c:pt>
                <c:pt idx="3">
                  <c:v>-11.666048677570029</c:v>
                </c:pt>
                <c:pt idx="4">
                  <c:v>-8.471891077120029</c:v>
                </c:pt>
                <c:pt idx="5">
                  <c:v>-5.928164881920021</c:v>
                </c:pt>
                <c:pt idx="6">
                  <c:v>-3.9419098814700164</c:v>
                </c:pt>
                <c:pt idx="7">
                  <c:v>-2.4288835142700123</c:v>
                </c:pt>
                <c:pt idx="8">
                  <c:v>-1.3132002330200088</c:v>
                </c:pt>
                <c:pt idx="9">
                  <c:v>-0.5269708698200053</c:v>
                </c:pt>
                <c:pt idx="10">
                  <c:v>-0.009942001370003117</c:v>
                </c:pt>
                <c:pt idx="11">
                  <c:v>0.29086468582999886</c:v>
                </c:pt>
                <c:pt idx="12">
                  <c:v>0.4215130302799987</c:v>
                </c:pt>
                <c:pt idx="13">
                  <c:v>0.32418147872999864</c:v>
                </c:pt>
                <c:pt idx="14">
                  <c:v>0.1570025979299987</c:v>
                </c:pt>
                <c:pt idx="15">
                  <c:v>-0.058011325620001275</c:v>
                </c:pt>
                <c:pt idx="16">
                  <c:v>-0.3039593064200012</c:v>
                </c:pt>
                <c:pt idx="17">
                  <c:v>-0.568691025170001</c:v>
                </c:pt>
                <c:pt idx="18">
                  <c:v>-0.844446193970001</c:v>
                </c:pt>
                <c:pt idx="19">
                  <c:v>-1.1274939215200008</c:v>
                </c:pt>
                <c:pt idx="20">
                  <c:v>-1.417772078320001</c:v>
                </c:pt>
                <c:pt idx="21">
                  <c:v>-1.7185266618700004</c:v>
                </c:pt>
                <c:pt idx="22">
                  <c:v>-2.0359511618700004</c:v>
                </c:pt>
                <c:pt idx="23">
                  <c:v>-2.3788259254200006</c:v>
                </c:pt>
                <c:pt idx="24">
                  <c:v>-2.7581575222200008</c:v>
                </c:pt>
              </c:numCache>
            </c:numRef>
          </c:yVal>
          <c:smooth val="1"/>
        </c:ser>
        <c:ser>
          <c:idx val="5"/>
          <c:order val="2"/>
          <c:tx>
            <c:v>x = +0.98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'harmonics.4262191'!$J$15:$J$39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'harmonics.4262191'!$T$15:$T$39</c:f>
              <c:numCache>
                <c:ptCount val="25"/>
                <c:pt idx="0">
                  <c:v>2.103562413780001</c:v>
                </c:pt>
                <c:pt idx="1">
                  <c:v>1.824013140180001</c:v>
                </c:pt>
                <c:pt idx="2">
                  <c:v>1.5511558510800005</c:v>
                </c:pt>
                <c:pt idx="3">
                  <c:v>1.2786908510800006</c:v>
                </c:pt>
                <c:pt idx="4">
                  <c:v>1.0022772899800005</c:v>
                </c:pt>
                <c:pt idx="5">
                  <c:v>0.7199050403800004</c:v>
                </c:pt>
                <c:pt idx="6">
                  <c:v>0.43226657528000023</c:v>
                </c:pt>
                <c:pt idx="7">
                  <c:v>0.1431288456800001</c:v>
                </c:pt>
                <c:pt idx="8">
                  <c:v>-0.14029484182000004</c:v>
                </c:pt>
                <c:pt idx="9">
                  <c:v>-0.40697294742000045</c:v>
                </c:pt>
                <c:pt idx="10">
                  <c:v>-0.6416838205200008</c:v>
                </c:pt>
                <c:pt idx="11">
                  <c:v>-0.8246438221200014</c:v>
                </c:pt>
                <c:pt idx="12">
                  <c:v>-0.9311354472200014</c:v>
                </c:pt>
                <c:pt idx="13">
                  <c:v>-0.7889429523200013</c:v>
                </c:pt>
                <c:pt idx="14">
                  <c:v>-0.46280759392000137</c:v>
                </c:pt>
                <c:pt idx="15">
                  <c:v>0.09544237297999861</c:v>
                </c:pt>
                <c:pt idx="16">
                  <c:v>0.9407719473799989</c:v>
                </c:pt>
                <c:pt idx="17">
                  <c:v>2.135311259879999</c:v>
                </c:pt>
                <c:pt idx="18">
                  <c:v>3.748727450279999</c:v>
                </c:pt>
                <c:pt idx="19">
                  <c:v>5.858596545179998</c:v>
                </c:pt>
                <c:pt idx="20">
                  <c:v>8.55077533558</c:v>
                </c:pt>
                <c:pt idx="21">
                  <c:v>11.91977325448</c:v>
                </c:pt>
                <c:pt idx="22">
                  <c:v>16.06912425448</c:v>
                </c:pt>
                <c:pt idx="23">
                  <c:v>21.11175868538</c:v>
                </c:pt>
                <c:pt idx="24">
                  <c:v>27.170375171779998</c:v>
                </c:pt>
              </c:numCache>
            </c:numRef>
          </c:yVal>
          <c:smooth val="1"/>
        </c:ser>
        <c:ser>
          <c:idx val="0"/>
          <c:order val="3"/>
          <c:tx>
            <c:v>x = 0, MH860207</c:v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'harmonics.4262686'!$I$15:$I$41</c:f>
              <c:numCache>
                <c:ptCount val="27"/>
                <c:pt idx="0">
                  <c:v>-1.3</c:v>
                </c:pt>
                <c:pt idx="1">
                  <c:v>-1.2</c:v>
                </c:pt>
                <c:pt idx="2">
                  <c:v>-1.1</c:v>
                </c:pt>
                <c:pt idx="3">
                  <c:v>-1</c:v>
                </c:pt>
                <c:pt idx="4">
                  <c:v>-0.9</c:v>
                </c:pt>
                <c:pt idx="5">
                  <c:v>-0.800000000000001</c:v>
                </c:pt>
                <c:pt idx="6">
                  <c:v>-0.700000000000001</c:v>
                </c:pt>
                <c:pt idx="7">
                  <c:v>-0.600000000000001</c:v>
                </c:pt>
                <c:pt idx="8">
                  <c:v>-0.500000000000001</c:v>
                </c:pt>
                <c:pt idx="9">
                  <c:v>-0.400000000000001</c:v>
                </c:pt>
                <c:pt idx="10">
                  <c:v>-0.300000000000001</c:v>
                </c:pt>
                <c:pt idx="11">
                  <c:v>-0.200000000000001</c:v>
                </c:pt>
                <c:pt idx="12">
                  <c:v>-0.0999999999999999</c:v>
                </c:pt>
                <c:pt idx="13">
                  <c:v>0</c:v>
                </c:pt>
                <c:pt idx="14">
                  <c:v>0.1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0.8</c:v>
                </c:pt>
                <c:pt idx="22">
                  <c:v>0.9</c:v>
                </c:pt>
                <c:pt idx="23">
                  <c:v>1</c:v>
                </c:pt>
                <c:pt idx="24">
                  <c:v>1.1</c:v>
                </c:pt>
                <c:pt idx="25">
                  <c:v>1.2</c:v>
                </c:pt>
                <c:pt idx="26">
                  <c:v>1.3</c:v>
                </c:pt>
              </c:numCache>
            </c:numRef>
          </c:xVal>
          <c:yVal>
            <c:numRef>
              <c:f>'harmonics.4262686'!$R$15:$R$41</c:f>
              <c:numCache>
                <c:ptCount val="27"/>
                <c:pt idx="0">
                  <c:v>-3.651192844026003</c:v>
                </c:pt>
                <c:pt idx="1">
                  <c:v>-2.583478448304003</c:v>
                </c:pt>
                <c:pt idx="2">
                  <c:v>-1.7921237436960027</c:v>
                </c:pt>
                <c:pt idx="3">
                  <c:v>-1.2174786706500025</c:v>
                </c:pt>
                <c:pt idx="4">
                  <c:v>-0.8093987536500024</c:v>
                </c:pt>
                <c:pt idx="5">
                  <c:v>-0.5264187320160023</c:v>
                </c:pt>
                <c:pt idx="6">
                  <c:v>-0.3349261907040014</c:v>
                </c:pt>
                <c:pt idx="7">
                  <c:v>-0.20833519110600093</c:v>
                </c:pt>
                <c:pt idx="8">
                  <c:v>-0.12625990185000055</c:v>
                </c:pt>
                <c:pt idx="9">
                  <c:v>-0.07368822960000032</c:v>
                </c:pt>
                <c:pt idx="10">
                  <c:v>-0.04015544985600017</c:v>
                </c:pt>
                <c:pt idx="11">
                  <c:v>-0.018917837754000067</c:v>
                </c:pt>
                <c:pt idx="12">
                  <c:v>-0.006126298865999994</c:v>
                </c:pt>
                <c:pt idx="13">
                  <c:v>0</c:v>
                </c:pt>
                <c:pt idx="14">
                  <c:v>-0.006002880546000001</c:v>
                </c:pt>
                <c:pt idx="15">
                  <c:v>-0.017474376954</c:v>
                </c:pt>
                <c:pt idx="16">
                  <c:v>-0.032643008976</c:v>
                </c:pt>
                <c:pt idx="17">
                  <c:v>-0.0476737116</c:v>
                </c:pt>
                <c:pt idx="18">
                  <c:v>-0.055841465849999994</c:v>
                </c:pt>
                <c:pt idx="19">
                  <c:v>-0.04670492958599999</c:v>
                </c:pt>
                <c:pt idx="20">
                  <c:v>-0.005280068304000002</c:v>
                </c:pt>
                <c:pt idx="21">
                  <c:v>0.08878621406400007</c:v>
                </c:pt>
                <c:pt idx="22">
                  <c:v>0.2620424443500001</c:v>
                </c:pt>
                <c:pt idx="23">
                  <c:v>0.5480589493500002</c:v>
                </c:pt>
                <c:pt idx="24">
                  <c:v>0.9882542250240004</c:v>
                </c:pt>
                <c:pt idx="25">
                  <c:v>1.6327213056960006</c:v>
                </c:pt>
                <c:pt idx="26">
                  <c:v>2.5410541332540006</c:v>
                </c:pt>
              </c:numCache>
            </c:numRef>
          </c:yVal>
          <c:smooth val="1"/>
        </c:ser>
        <c:axId val="22632440"/>
        <c:axId val="2365369"/>
      </c:scatterChart>
      <c:valAx>
        <c:axId val="2263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369"/>
        <c:crosses val="autoZero"/>
        <c:crossBetween val="midCat"/>
        <c:dispUnits/>
      </c:valAx>
      <c:valAx>
        <c:axId val="236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(B(x) - g*x)/g*x,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632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WQB001-0 gradient shape (gradient-subtracted) at 1000 A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(probe MH072397 unless specified otherwise)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1775"/>
          <c:h val="0.841"/>
        </c:manualLayout>
      </c:layout>
      <c:scatterChart>
        <c:scatterStyle val="smooth"/>
        <c:varyColors val="0"/>
        <c:ser>
          <c:idx val="0"/>
          <c:order val="0"/>
          <c:tx>
            <c:v>x =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'harmonics.4261623'!$I$15:$I$39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'harmonics.4261623'!$O$15:$O$39</c:f>
              <c:numCache>
                <c:ptCount val="25"/>
                <c:pt idx="0">
                  <c:v>8.816808489600001</c:v>
                </c:pt>
                <c:pt idx="1">
                  <c:v>6.513533930200003</c:v>
                </c:pt>
                <c:pt idx="2">
                  <c:v>4.7275755</c:v>
                </c:pt>
                <c:pt idx="3">
                  <c:v>3.370688983800001</c:v>
                </c:pt>
                <c:pt idx="4">
                  <c:v>2.3628995584000094</c:v>
                </c:pt>
                <c:pt idx="5">
                  <c:v>1.6325017926000058</c:v>
                </c:pt>
                <c:pt idx="6">
                  <c:v>1.1160596472000042</c:v>
                </c:pt>
                <c:pt idx="7">
                  <c:v>0.758406475000003</c:v>
                </c:pt>
                <c:pt idx="8">
                  <c:v>0.5126450208000021</c:v>
                </c:pt>
                <c:pt idx="9">
                  <c:v>0.3401474214000015</c:v>
                </c:pt>
                <c:pt idx="10">
                  <c:v>0.21055520560000118</c:v>
                </c:pt>
                <c:pt idx="11">
                  <c:v>0.1017792941999999</c:v>
                </c:pt>
                <c:pt idx="12">
                  <c:v>0</c:v>
                </c:pt>
                <c:pt idx="13">
                  <c:v>-0.10033297220000001</c:v>
                </c:pt>
                <c:pt idx="14">
                  <c:v>-0.19650052560000003</c:v>
                </c:pt>
                <c:pt idx="15">
                  <c:v>-0.2775141714</c:v>
                </c:pt>
                <c:pt idx="16">
                  <c:v>-0.32411602879999996</c:v>
                </c:pt>
                <c:pt idx="17">
                  <c:v>-0.30877882500000003</c:v>
                </c:pt>
                <c:pt idx="18">
                  <c:v>-0.19570589520000004</c:v>
                </c:pt>
                <c:pt idx="19">
                  <c:v>0.05916881739999991</c:v>
                </c:pt>
                <c:pt idx="20">
                  <c:v>0.5081807616000008</c:v>
                </c:pt>
                <c:pt idx="21">
                  <c:v>1.2119347782000007</c:v>
                </c:pt>
                <c:pt idx="22">
                  <c:v>2.2393051</c:v>
                </c:pt>
                <c:pt idx="23">
                  <c:v>3.6674353518000022</c:v>
                </c:pt>
                <c:pt idx="24">
                  <c:v>5.581738550400001</c:v>
                </c:pt>
              </c:numCache>
            </c:numRef>
          </c:yVal>
          <c:smooth val="1"/>
        </c:ser>
        <c:ser>
          <c:idx val="1"/>
          <c:order val="1"/>
          <c:tx>
            <c:v>x = -0.98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'harmonics.4261995'!$J$15:$J$39</c:f>
              <c:numCache>
                <c:ptCount val="25"/>
                <c:pt idx="0">
                  <c:v>-2.1799999999999997</c:v>
                </c:pt>
                <c:pt idx="1">
                  <c:v>-2.08</c:v>
                </c:pt>
                <c:pt idx="2">
                  <c:v>-1.98</c:v>
                </c:pt>
                <c:pt idx="3">
                  <c:v>-1.88</c:v>
                </c:pt>
                <c:pt idx="4">
                  <c:v>-1.7800000000000011</c:v>
                </c:pt>
                <c:pt idx="5">
                  <c:v>-1.680000000000001</c:v>
                </c:pt>
                <c:pt idx="6">
                  <c:v>-1.580000000000001</c:v>
                </c:pt>
                <c:pt idx="7">
                  <c:v>-1.4800000000000009</c:v>
                </c:pt>
                <c:pt idx="8">
                  <c:v>-1.380000000000001</c:v>
                </c:pt>
                <c:pt idx="9">
                  <c:v>-1.280000000000001</c:v>
                </c:pt>
                <c:pt idx="10">
                  <c:v>-1.180000000000001</c:v>
                </c:pt>
                <c:pt idx="11">
                  <c:v>-1.0799999999999998</c:v>
                </c:pt>
                <c:pt idx="12">
                  <c:v>-0.98</c:v>
                </c:pt>
                <c:pt idx="13">
                  <c:v>-0.88</c:v>
                </c:pt>
                <c:pt idx="14">
                  <c:v>-0.78</c:v>
                </c:pt>
                <c:pt idx="15">
                  <c:v>-0.6799999999999999</c:v>
                </c:pt>
                <c:pt idx="16">
                  <c:v>-0.58</c:v>
                </c:pt>
                <c:pt idx="17">
                  <c:v>-0.48</c:v>
                </c:pt>
                <c:pt idx="18">
                  <c:v>-0.38</c:v>
                </c:pt>
                <c:pt idx="19">
                  <c:v>-0.28</c:v>
                </c:pt>
                <c:pt idx="20">
                  <c:v>-0.17999999999999994</c:v>
                </c:pt>
                <c:pt idx="21">
                  <c:v>-0.07999999999999996</c:v>
                </c:pt>
                <c:pt idx="22">
                  <c:v>0.020000000000000018</c:v>
                </c:pt>
                <c:pt idx="23">
                  <c:v>0.1200000000000001</c:v>
                </c:pt>
                <c:pt idx="24">
                  <c:v>0.21999999999999997</c:v>
                </c:pt>
              </c:numCache>
            </c:numRef>
          </c:xVal>
          <c:yVal>
            <c:numRef>
              <c:f>'harmonics.4261995'!$P$15:$P$39</c:f>
              <c:numCache>
                <c:ptCount val="25"/>
                <c:pt idx="0">
                  <c:v>61.533530367199994</c:v>
                </c:pt>
                <c:pt idx="1">
                  <c:v>51.68128757970001</c:v>
                </c:pt>
                <c:pt idx="2">
                  <c:v>43.0418144552</c:v>
                </c:pt>
                <c:pt idx="3">
                  <c:v>35.5171154597</c:v>
                </c:pt>
                <c:pt idx="4">
                  <c:v>29.012801407200065</c:v>
                </c:pt>
                <c:pt idx="5">
                  <c:v>23.438089459700052</c:v>
                </c:pt>
                <c:pt idx="6">
                  <c:v>18.705803127200046</c:v>
                </c:pt>
                <c:pt idx="7">
                  <c:v>14.73237226770004</c:v>
                </c:pt>
                <c:pt idx="8">
                  <c:v>11.437833087200033</c:v>
                </c:pt>
                <c:pt idx="9">
                  <c:v>8.745828139700027</c:v>
                </c:pt>
                <c:pt idx="10">
                  <c:v>6.583606327200023</c:v>
                </c:pt>
                <c:pt idx="11">
                  <c:v>4.882022899700002</c:v>
                </c:pt>
                <c:pt idx="12">
                  <c:v>3.5755394552000035</c:v>
                </c:pt>
                <c:pt idx="13">
                  <c:v>2.6022239397000035</c:v>
                </c:pt>
                <c:pt idx="14">
                  <c:v>1.9037506472000036</c:v>
                </c:pt>
                <c:pt idx="15">
                  <c:v>1.4254002197000037</c:v>
                </c:pt>
                <c:pt idx="16">
                  <c:v>1.1160596472000042</c:v>
                </c:pt>
                <c:pt idx="17">
                  <c:v>0.9282222677000043</c:v>
                </c:pt>
                <c:pt idx="18">
                  <c:v>0.817987767200004</c:v>
                </c:pt>
                <c:pt idx="19">
                  <c:v>0.745062179700005</c:v>
                </c:pt>
                <c:pt idx="20">
                  <c:v>0.6727578872000057</c:v>
                </c:pt>
                <c:pt idx="21">
                  <c:v>0.567993619700006</c:v>
                </c:pt>
                <c:pt idx="22">
                  <c:v>0.4012944552000053</c:v>
                </c:pt>
                <c:pt idx="23">
                  <c:v>0.14679181970000243</c:v>
                </c:pt>
                <c:pt idx="24">
                  <c:v>-0.21777651279999644</c:v>
                </c:pt>
              </c:numCache>
            </c:numRef>
          </c:yVal>
          <c:smooth val="1"/>
        </c:ser>
        <c:ser>
          <c:idx val="2"/>
          <c:order val="2"/>
          <c:tx>
            <c:v>x = +0.98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'harmonics.4262191'!$J$15:$J$39</c:f>
              <c:numCache>
                <c:ptCount val="25"/>
                <c:pt idx="0">
                  <c:v>-0.21999999999999997</c:v>
                </c:pt>
                <c:pt idx="1">
                  <c:v>-0.1200000000000001</c:v>
                </c:pt>
                <c:pt idx="2">
                  <c:v>-0.020000000000000018</c:v>
                </c:pt>
                <c:pt idx="3">
                  <c:v>0.07999999999999996</c:v>
                </c:pt>
                <c:pt idx="4">
                  <c:v>0.17999999999999894</c:v>
                </c:pt>
                <c:pt idx="5">
                  <c:v>0.279999999999999</c:v>
                </c:pt>
                <c:pt idx="6">
                  <c:v>0.379999999999999</c:v>
                </c:pt>
                <c:pt idx="7">
                  <c:v>0.479999999999999</c:v>
                </c:pt>
                <c:pt idx="8">
                  <c:v>0.579999999999999</c:v>
                </c:pt>
                <c:pt idx="9">
                  <c:v>0.679999999999999</c:v>
                </c:pt>
                <c:pt idx="10">
                  <c:v>0.7799999999999989</c:v>
                </c:pt>
                <c:pt idx="11">
                  <c:v>0.8800000000000001</c:v>
                </c:pt>
                <c:pt idx="12">
                  <c:v>0.98</c:v>
                </c:pt>
                <c:pt idx="13">
                  <c:v>1.08</c:v>
                </c:pt>
                <c:pt idx="14">
                  <c:v>1.18</c:v>
                </c:pt>
                <c:pt idx="15">
                  <c:v>1.28</c:v>
                </c:pt>
                <c:pt idx="16">
                  <c:v>1.38</c:v>
                </c:pt>
                <c:pt idx="17">
                  <c:v>1.48</c:v>
                </c:pt>
                <c:pt idx="18">
                  <c:v>1.58</c:v>
                </c:pt>
                <c:pt idx="19">
                  <c:v>1.68</c:v>
                </c:pt>
                <c:pt idx="20">
                  <c:v>1.78</c:v>
                </c:pt>
                <c:pt idx="21">
                  <c:v>1.88</c:v>
                </c:pt>
                <c:pt idx="22">
                  <c:v>1.98</c:v>
                </c:pt>
                <c:pt idx="23">
                  <c:v>2.08</c:v>
                </c:pt>
                <c:pt idx="24">
                  <c:v>2.1799999999999997</c:v>
                </c:pt>
              </c:numCache>
            </c:numRef>
          </c:xVal>
          <c:yVal>
            <c:numRef>
              <c:f>'harmonics.4262191'!$P$15:$P$39</c:f>
              <c:numCache>
                <c:ptCount val="25"/>
                <c:pt idx="0">
                  <c:v>-0.32441757519999903</c:v>
                </c:pt>
                <c:pt idx="1">
                  <c:v>-0.25749773019999844</c:v>
                </c:pt>
                <c:pt idx="2">
                  <c:v>-0.25357483919999824</c:v>
                </c:pt>
                <c:pt idx="3">
                  <c:v>-0.2930604501999964</c:v>
                </c:pt>
                <c:pt idx="4">
                  <c:v>-0.3526473351999976</c:v>
                </c:pt>
                <c:pt idx="5">
                  <c:v>-0.4053094901999995</c:v>
                </c:pt>
                <c:pt idx="6">
                  <c:v>-0.42030213519999815</c:v>
                </c:pt>
                <c:pt idx="7">
                  <c:v>-0.3631617141999989</c:v>
                </c:pt>
                <c:pt idx="8">
                  <c:v>-0.19570589520000004</c:v>
                </c:pt>
                <c:pt idx="9">
                  <c:v>0.12396642979999861</c:v>
                </c:pt>
                <c:pt idx="10">
                  <c:v>0.6414751447999959</c:v>
                </c:pt>
                <c:pt idx="11">
                  <c:v>1.4061589098000034</c:v>
                </c:pt>
                <c:pt idx="12">
                  <c:v>2.4710751608000026</c:v>
                </c:pt>
                <c:pt idx="13">
                  <c:v>3.893000109800002</c:v>
                </c:pt>
                <c:pt idx="14">
                  <c:v>5.7324287448000035</c:v>
                </c:pt>
                <c:pt idx="15">
                  <c:v>8.053574829800002</c:v>
                </c:pt>
                <c:pt idx="16">
                  <c:v>10.924370904800004</c:v>
                </c:pt>
                <c:pt idx="17">
                  <c:v>14.416468285800002</c:v>
                </c:pt>
                <c:pt idx="18">
                  <c:v>18.6052370648</c:v>
                </c:pt>
                <c:pt idx="19">
                  <c:v>23.5697661098</c:v>
                </c:pt>
                <c:pt idx="20">
                  <c:v>29.392863064800007</c:v>
                </c:pt>
                <c:pt idx="21">
                  <c:v>36.16105434980001</c:v>
                </c:pt>
                <c:pt idx="22">
                  <c:v>43.9645851608</c:v>
                </c:pt>
                <c:pt idx="23">
                  <c:v>52.89741946980001</c:v>
                </c:pt>
                <c:pt idx="24">
                  <c:v>63.0572400248</c:v>
                </c:pt>
              </c:numCache>
            </c:numRef>
          </c:yVal>
          <c:smooth val="1"/>
        </c:ser>
        <c:ser>
          <c:idx val="4"/>
          <c:order val="3"/>
          <c:tx>
            <c:v>x = 0, MH860207</c:v>
          </c:tx>
          <c:spPr>
            <a:ln w="127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'harmonics.4262686'!$I$15:$I$41</c:f>
              <c:numCache>
                <c:ptCount val="27"/>
                <c:pt idx="0">
                  <c:v>-1.3</c:v>
                </c:pt>
                <c:pt idx="1">
                  <c:v>-1.2</c:v>
                </c:pt>
                <c:pt idx="2">
                  <c:v>-1.1</c:v>
                </c:pt>
                <c:pt idx="3">
                  <c:v>-1</c:v>
                </c:pt>
                <c:pt idx="4">
                  <c:v>-0.9</c:v>
                </c:pt>
                <c:pt idx="5">
                  <c:v>-0.800000000000001</c:v>
                </c:pt>
                <c:pt idx="6">
                  <c:v>-0.700000000000001</c:v>
                </c:pt>
                <c:pt idx="7">
                  <c:v>-0.600000000000001</c:v>
                </c:pt>
                <c:pt idx="8">
                  <c:v>-0.500000000000001</c:v>
                </c:pt>
                <c:pt idx="9">
                  <c:v>-0.400000000000001</c:v>
                </c:pt>
                <c:pt idx="10">
                  <c:v>-0.300000000000001</c:v>
                </c:pt>
                <c:pt idx="11">
                  <c:v>-0.200000000000001</c:v>
                </c:pt>
                <c:pt idx="12">
                  <c:v>-0.0999999999999999</c:v>
                </c:pt>
                <c:pt idx="13">
                  <c:v>0</c:v>
                </c:pt>
                <c:pt idx="14">
                  <c:v>0.1</c:v>
                </c:pt>
                <c:pt idx="15">
                  <c:v>0.2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0.6</c:v>
                </c:pt>
                <c:pt idx="20">
                  <c:v>0.7</c:v>
                </c:pt>
                <c:pt idx="21">
                  <c:v>0.8</c:v>
                </c:pt>
                <c:pt idx="22">
                  <c:v>0.9</c:v>
                </c:pt>
                <c:pt idx="23">
                  <c:v>1</c:v>
                </c:pt>
                <c:pt idx="24">
                  <c:v>1.1</c:v>
                </c:pt>
                <c:pt idx="25">
                  <c:v>1.2</c:v>
                </c:pt>
                <c:pt idx="26">
                  <c:v>1.3</c:v>
                </c:pt>
              </c:numCache>
            </c:numRef>
          </c:xVal>
          <c:yVal>
            <c:numRef>
              <c:f>'harmonics.4262686'!$O$15:$O$41</c:f>
              <c:numCache>
                <c:ptCount val="27"/>
                <c:pt idx="0">
                  <c:v>10.677143957220002</c:v>
                </c:pt>
                <c:pt idx="1">
                  <c:v>7.913547046080001</c:v>
                </c:pt>
                <c:pt idx="2">
                  <c:v>5.746450730460002</c:v>
                </c:pt>
                <c:pt idx="3">
                  <c:v>4.080799170000001</c:v>
                </c:pt>
                <c:pt idx="4">
                  <c:v>2.8298002163400002</c:v>
                </c:pt>
                <c:pt idx="5">
                  <c:v>1.9149254131200082</c:v>
                </c:pt>
                <c:pt idx="6">
                  <c:v>1.265909995980005</c:v>
                </c:pt>
                <c:pt idx="7">
                  <c:v>0.8207528925600034</c:v>
                </c:pt>
                <c:pt idx="8">
                  <c:v>0.5257167225000023</c:v>
                </c:pt>
                <c:pt idx="9">
                  <c:v>0.3353277974400015</c:v>
                </c:pt>
                <c:pt idx="10">
                  <c:v>0.21237612102000097</c:v>
                </c:pt>
                <c:pt idx="11">
                  <c:v>0.12791538888000073</c:v>
                </c:pt>
                <c:pt idx="12">
                  <c:v>0.061262988659999934</c:v>
                </c:pt>
                <c:pt idx="13">
                  <c:v>0</c:v>
                </c:pt>
                <c:pt idx="14">
                  <c:v>-0.06002880546</c:v>
                </c:pt>
                <c:pt idx="15">
                  <c:v>-0.11471496408000001</c:v>
                </c:pt>
                <c:pt idx="16">
                  <c:v>-0.15168632021999998</c:v>
                </c:pt>
                <c:pt idx="17">
                  <c:v>-0.15030702623999997</c:v>
                </c:pt>
                <c:pt idx="18">
                  <c:v>-0.08167754249999995</c:v>
                </c:pt>
                <c:pt idx="19">
                  <c:v>0.09136536264000006</c:v>
                </c:pt>
                <c:pt idx="20">
                  <c:v>0.41424861281999986</c:v>
                </c:pt>
                <c:pt idx="21">
                  <c:v>0.9406628236800008</c:v>
                </c:pt>
                <c:pt idx="22">
                  <c:v>1.7325623028600003</c:v>
                </c:pt>
                <c:pt idx="23">
                  <c:v>2.8601650500000004</c:v>
                </c:pt>
                <c:pt idx="24">
                  <c:v>4.401952756740002</c:v>
                </c:pt>
                <c:pt idx="25">
                  <c:v>6.4446708067200005</c:v>
                </c:pt>
                <c:pt idx="26">
                  <c:v>9.083328275580003</c:v>
                </c:pt>
              </c:numCache>
            </c:numRef>
          </c:yVal>
          <c:smooth val="1"/>
        </c:ser>
        <c:ser>
          <c:idx val="3"/>
          <c:order val="4"/>
          <c:tx>
            <c:v>IQB320-1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'IQB_harmonics.4259001'!$I$22:$I$46</c:f>
              <c:numCache>
                <c:ptCount val="25"/>
                <c:pt idx="0">
                  <c:v>-1.2</c:v>
                </c:pt>
                <c:pt idx="1">
                  <c:v>-1.1</c:v>
                </c:pt>
                <c:pt idx="2">
                  <c:v>-1</c:v>
                </c:pt>
                <c:pt idx="3">
                  <c:v>-0.9</c:v>
                </c:pt>
                <c:pt idx="4">
                  <c:v>-0.800000000000001</c:v>
                </c:pt>
                <c:pt idx="5">
                  <c:v>-0.700000000000001</c:v>
                </c:pt>
                <c:pt idx="6">
                  <c:v>-0.600000000000001</c:v>
                </c:pt>
                <c:pt idx="7">
                  <c:v>-0.500000000000001</c:v>
                </c:pt>
                <c:pt idx="8">
                  <c:v>-0.400000000000001</c:v>
                </c:pt>
                <c:pt idx="9">
                  <c:v>-0.300000000000001</c:v>
                </c:pt>
                <c:pt idx="10">
                  <c:v>-0.200000000000001</c:v>
                </c:pt>
                <c:pt idx="11">
                  <c:v>-0.0999999999999999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0.3</c:v>
                </c:pt>
                <c:pt idx="16">
                  <c:v>0.4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1.2</c:v>
                </c:pt>
              </c:numCache>
            </c:numRef>
          </c:xVal>
          <c:yVal>
            <c:numRef>
              <c:f>'IQB_harmonics.4259001'!$N$22:$N$46</c:f>
              <c:numCache>
                <c:ptCount val="25"/>
                <c:pt idx="0">
                  <c:v>14.713079040000007</c:v>
                </c:pt>
                <c:pt idx="1">
                  <c:v>15.827201445000004</c:v>
                </c:pt>
                <c:pt idx="2">
                  <c:v>15.798300000000005</c:v>
                </c:pt>
                <c:pt idx="3">
                  <c:v>14.898464325000004</c:v>
                </c:pt>
                <c:pt idx="4">
                  <c:v>13.374526080000024</c:v>
                </c:pt>
                <c:pt idx="5">
                  <c:v>11.448058965000023</c:v>
                </c:pt>
                <c:pt idx="6">
                  <c:v>9.315378720000023</c:v>
                </c:pt>
                <c:pt idx="7">
                  <c:v>7.1475431250000225</c:v>
                </c:pt>
                <c:pt idx="8">
                  <c:v>5.09035200000002</c:v>
                </c:pt>
                <c:pt idx="9">
                  <c:v>3.2643472050000164</c:v>
                </c:pt>
                <c:pt idx="10">
                  <c:v>1.7648126400000135</c:v>
                </c:pt>
                <c:pt idx="11">
                  <c:v>0.6617742449999992</c:v>
                </c:pt>
                <c:pt idx="12">
                  <c:v>0</c:v>
                </c:pt>
                <c:pt idx="13">
                  <c:v>-0.2010000749999999</c:v>
                </c:pt>
                <c:pt idx="14">
                  <c:v>0.05302608000000035</c:v>
                </c:pt>
                <c:pt idx="15">
                  <c:v>0.7310725650000003</c:v>
                </c:pt>
                <c:pt idx="16">
                  <c:v>1.7768755200000015</c:v>
                </c:pt>
                <c:pt idx="17">
                  <c:v>3.1089131250000013</c:v>
                </c:pt>
                <c:pt idx="18">
                  <c:v>4.620405600000001</c:v>
                </c:pt>
                <c:pt idx="19">
                  <c:v>6.179315205000001</c:v>
                </c:pt>
                <c:pt idx="20">
                  <c:v>7.6283462400000035</c:v>
                </c:pt>
                <c:pt idx="21">
                  <c:v>8.784945045000006</c:v>
                </c:pt>
                <c:pt idx="22">
                  <c:v>9.441300000000005</c:v>
                </c:pt>
                <c:pt idx="23">
                  <c:v>9.364341525000007</c:v>
                </c:pt>
                <c:pt idx="24">
                  <c:v>8.29574208000001</c:v>
                </c:pt>
              </c:numCache>
            </c:numRef>
          </c:yVal>
          <c:smooth val="1"/>
        </c:ser>
        <c:axId val="21288322"/>
        <c:axId val="57377171"/>
      </c:scatterChart>
      <c:valAx>
        <c:axId val="21288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crossBetween val="midCat"/>
        <c:dispUnits/>
      </c:valAx>
      <c:valAx>
        <c:axId val="57377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dg/g,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288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"/>
          <c:y val="0.1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trim current required to correct WQB-IQB mismatch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using IQB310 hysteresis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'IQB310 excitation up ramps'!$A$264:$A$274</c:f>
              <c:numCache>
                <c:ptCount val="11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  <c:pt idx="6">
                  <c:v>450</c:v>
                </c:pt>
                <c:pt idx="7">
                  <c:v>550</c:v>
                </c:pt>
                <c:pt idx="8">
                  <c:v>650</c:v>
                </c:pt>
                <c:pt idx="9">
                  <c:v>850</c:v>
                </c:pt>
                <c:pt idx="10">
                  <c:v>1150</c:v>
                </c:pt>
              </c:numCache>
            </c:numRef>
          </c:xVal>
          <c:yVal>
            <c:numRef>
              <c:f>'IQB310 excitation up ramps'!$P$264:$P$274</c:f>
              <c:numCache>
                <c:ptCount val="11"/>
                <c:pt idx="0">
                  <c:v>-1.8446956275564428</c:v>
                </c:pt>
                <c:pt idx="1">
                  <c:v>-1.9130281280308787</c:v>
                </c:pt>
                <c:pt idx="2">
                  <c:v>-1.9511466461046996</c:v>
                </c:pt>
                <c:pt idx="3">
                  <c:v>-1.9862531290518253</c:v>
                </c:pt>
                <c:pt idx="4">
                  <c:v>-2.1262108893470697</c:v>
                </c:pt>
                <c:pt idx="5">
                  <c:v>-2.153913693309109</c:v>
                </c:pt>
                <c:pt idx="6">
                  <c:v>-2.2177685045990683</c:v>
                </c:pt>
                <c:pt idx="7">
                  <c:v>-2.2747644704313426</c:v>
                </c:pt>
                <c:pt idx="8">
                  <c:v>-2.592669050932402</c:v>
                </c:pt>
                <c:pt idx="9">
                  <c:v>-3.138142334397836</c:v>
                </c:pt>
                <c:pt idx="10">
                  <c:v>-4.140585350097092</c:v>
                </c:pt>
              </c:numCache>
            </c:numRef>
          </c:yVal>
          <c:smooth val="1"/>
        </c:ser>
        <c:ser>
          <c:idx val="1"/>
          <c:order val="1"/>
          <c:tx>
            <c:v>using IQB average dat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'excitation.4265967'!$U$5:$U$48</c:f>
              <c:numCache>
                <c:ptCount val="44"/>
                <c:pt idx="0">
                  <c:v>-1.1906134779709359</c:v>
                </c:pt>
                <c:pt idx="1">
                  <c:v>-1.2657055102226928</c:v>
                </c:pt>
                <c:pt idx="2">
                  <c:v>-1.3397318974777201</c:v>
                </c:pt>
                <c:pt idx="3">
                  <c:v>-1.4329602564326076</c:v>
                </c:pt>
                <c:pt idx="4">
                  <c:v>-1.5241440090084886</c:v>
                </c:pt>
                <c:pt idx="5">
                  <c:v>-1.6277625277713799</c:v>
                </c:pt>
                <c:pt idx="6">
                  <c:v>-1.7364325228981694</c:v>
                </c:pt>
                <c:pt idx="7">
                  <c:v>-1.8517700783754307</c:v>
                </c:pt>
                <c:pt idx="8">
                  <c:v>-2.1005808563351756</c:v>
                </c:pt>
                <c:pt idx="9">
                  <c:v>-2.375801404050019</c:v>
                </c:pt>
                <c:pt idx="10">
                  <c:v>-2.659376635669953</c:v>
                </c:pt>
                <c:pt idx="11">
                  <c:v>-2.9705283972545455</c:v>
                </c:pt>
                <c:pt idx="12">
                  <c:v>-3.3125580214911925</c:v>
                </c:pt>
                <c:pt idx="13">
                  <c:v>-3.680072543262766</c:v>
                </c:pt>
                <c:pt idx="14">
                  <c:v>-4.043029110137946</c:v>
                </c:pt>
                <c:pt idx="15">
                  <c:v>-4.4304239869820705</c:v>
                </c:pt>
                <c:pt idx="16">
                  <c:v>-4.854996013382498</c:v>
                </c:pt>
                <c:pt idx="17">
                  <c:v>-5.268438362786551</c:v>
                </c:pt>
                <c:pt idx="18">
                  <c:v>-5.681396893136897</c:v>
                </c:pt>
                <c:pt idx="19">
                  <c:v>-6.102862301658099</c:v>
                </c:pt>
                <c:pt idx="20">
                  <c:v>-6.500217107355327</c:v>
                </c:pt>
                <c:pt idx="21">
                  <c:v>-6.865989429424018</c:v>
                </c:pt>
                <c:pt idx="22">
                  <c:v>-7.255125212853222</c:v>
                </c:pt>
                <c:pt idx="23">
                  <c:v>-7.595910703651701</c:v>
                </c:pt>
                <c:pt idx="24">
                  <c:v>-7.891681605358786</c:v>
                </c:pt>
                <c:pt idx="25">
                  <c:v>-8.136516870522671</c:v>
                </c:pt>
                <c:pt idx="26">
                  <c:v>-8.381116265634915</c:v>
                </c:pt>
                <c:pt idx="27">
                  <c:v>-8.547436020012075</c:v>
                </c:pt>
                <c:pt idx="28">
                  <c:v>-8.644635059610863</c:v>
                </c:pt>
                <c:pt idx="29">
                  <c:v>-8.605778453761433</c:v>
                </c:pt>
                <c:pt idx="30">
                  <c:v>-8.40429721226732</c:v>
                </c:pt>
                <c:pt idx="31">
                  <c:v>-7.984433515381228</c:v>
                </c:pt>
                <c:pt idx="32">
                  <c:v>-7.321620998277197</c:v>
                </c:pt>
                <c:pt idx="33">
                  <c:v>-6.2678107162757195</c:v>
                </c:pt>
                <c:pt idx="34">
                  <c:v>-4.198124888022874</c:v>
                </c:pt>
                <c:pt idx="35">
                  <c:v>-1.3407828771764079</c:v>
                </c:pt>
                <c:pt idx="36">
                  <c:v>2.491079761618314</c:v>
                </c:pt>
                <c:pt idx="37">
                  <c:v>7.371749655211875</c:v>
                </c:pt>
                <c:pt idx="38">
                  <c:v>13.195542624479735</c:v>
                </c:pt>
                <c:pt idx="39">
                  <c:v>20.076900157706408</c:v>
                </c:pt>
                <c:pt idx="40">
                  <c:v>27.72885280491912</c:v>
                </c:pt>
                <c:pt idx="41">
                  <c:v>36.61307732591252</c:v>
                </c:pt>
                <c:pt idx="42">
                  <c:v>46.63768936306033</c:v>
                </c:pt>
                <c:pt idx="43">
                  <c:v>58.244387983629814</c:v>
                </c:pt>
              </c:numCache>
            </c:numRef>
          </c:yVal>
          <c:smooth val="1"/>
        </c:ser>
        <c:axId val="44474688"/>
        <c:axId val="64727873"/>
      </c:scatterChart>
      <c:valAx>
        <c:axId val="4447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main coil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7873"/>
        <c:crosses val="autoZero"/>
        <c:crossBetween val="midCat"/>
        <c:dispUnits/>
      </c:valAx>
      <c:valAx>
        <c:axId val="64727873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4688"/>
        <c:crosses val="autoZero"/>
        <c:crossBetween val="midCat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quadrupole strength (rotating coil)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"/>
          <c:w val="0.914"/>
          <c:h val="0.83975"/>
        </c:manualLayout>
      </c:layout>
      <c:scatterChart>
        <c:scatterStyle val="smoothMarker"/>
        <c:varyColors val="0"/>
        <c:ser>
          <c:idx val="2"/>
          <c:order val="0"/>
          <c:tx>
            <c:v>WQB001, seq 4265967, MH072397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'excitation.4265967'!$C$4:$C$70</c:f>
              <c:numCache>
                <c:ptCount val="67"/>
                <c:pt idx="0">
                  <c:v>-0.021</c:v>
                </c:pt>
                <c:pt idx="1">
                  <c:v>52.76</c:v>
                </c:pt>
                <c:pt idx="2">
                  <c:v>102.551</c:v>
                </c:pt>
                <c:pt idx="3">
                  <c:v>152.487</c:v>
                </c:pt>
                <c:pt idx="4">
                  <c:v>202.385</c:v>
                </c:pt>
                <c:pt idx="5">
                  <c:v>252.184</c:v>
                </c:pt>
                <c:pt idx="6">
                  <c:v>302.106</c:v>
                </c:pt>
                <c:pt idx="7">
                  <c:v>351.96</c:v>
                </c:pt>
                <c:pt idx="8">
                  <c:v>401.725</c:v>
                </c:pt>
                <c:pt idx="9">
                  <c:v>501.581</c:v>
                </c:pt>
                <c:pt idx="10">
                  <c:v>601.271</c:v>
                </c:pt>
                <c:pt idx="11">
                  <c:v>701.108</c:v>
                </c:pt>
                <c:pt idx="12">
                  <c:v>800.818</c:v>
                </c:pt>
                <c:pt idx="13">
                  <c:v>900.524</c:v>
                </c:pt>
                <c:pt idx="14">
                  <c:v>1000.318</c:v>
                </c:pt>
                <c:pt idx="15">
                  <c:v>1100.024</c:v>
                </c:pt>
                <c:pt idx="16">
                  <c:v>1199.76</c:v>
                </c:pt>
                <c:pt idx="17">
                  <c:v>1299.612</c:v>
                </c:pt>
                <c:pt idx="18">
                  <c:v>1399.356</c:v>
                </c:pt>
                <c:pt idx="19">
                  <c:v>1499.062</c:v>
                </c:pt>
                <c:pt idx="20">
                  <c:v>1598.847</c:v>
                </c:pt>
                <c:pt idx="21">
                  <c:v>1698.556</c:v>
                </c:pt>
                <c:pt idx="22">
                  <c:v>1798.265</c:v>
                </c:pt>
                <c:pt idx="23">
                  <c:v>1898.113</c:v>
                </c:pt>
                <c:pt idx="24">
                  <c:v>1997.817</c:v>
                </c:pt>
                <c:pt idx="25">
                  <c:v>2097.672</c:v>
                </c:pt>
                <c:pt idx="26">
                  <c:v>2197.3</c:v>
                </c:pt>
                <c:pt idx="27">
                  <c:v>2297.04</c:v>
                </c:pt>
                <c:pt idx="28">
                  <c:v>2396.868</c:v>
                </c:pt>
                <c:pt idx="29">
                  <c:v>2496.592</c:v>
                </c:pt>
                <c:pt idx="30">
                  <c:v>2596.318</c:v>
                </c:pt>
                <c:pt idx="31">
                  <c:v>2696.144</c:v>
                </c:pt>
                <c:pt idx="32">
                  <c:v>2795.88</c:v>
                </c:pt>
                <c:pt idx="33">
                  <c:v>2895.504</c:v>
                </c:pt>
                <c:pt idx="34">
                  <c:v>2995.356</c:v>
                </c:pt>
                <c:pt idx="35">
                  <c:v>3095.041</c:v>
                </c:pt>
                <c:pt idx="36">
                  <c:v>3194.888</c:v>
                </c:pt>
                <c:pt idx="37">
                  <c:v>3294.602</c:v>
                </c:pt>
                <c:pt idx="38">
                  <c:v>3394.322</c:v>
                </c:pt>
                <c:pt idx="39">
                  <c:v>3494.118</c:v>
                </c:pt>
                <c:pt idx="40">
                  <c:v>3593.829</c:v>
                </c:pt>
                <c:pt idx="41">
                  <c:v>3693.566</c:v>
                </c:pt>
                <c:pt idx="42">
                  <c:v>3793.401</c:v>
                </c:pt>
                <c:pt idx="43">
                  <c:v>3893.143</c:v>
                </c:pt>
                <c:pt idx="44">
                  <c:v>3992.834</c:v>
                </c:pt>
                <c:pt idx="45">
                  <c:v>3793.416</c:v>
                </c:pt>
                <c:pt idx="46">
                  <c:v>3593.846</c:v>
                </c:pt>
                <c:pt idx="47">
                  <c:v>3394.345</c:v>
                </c:pt>
                <c:pt idx="48">
                  <c:v>3194.917</c:v>
                </c:pt>
                <c:pt idx="49">
                  <c:v>2995.364</c:v>
                </c:pt>
                <c:pt idx="50">
                  <c:v>2795.877</c:v>
                </c:pt>
                <c:pt idx="51">
                  <c:v>2596.305</c:v>
                </c:pt>
                <c:pt idx="52">
                  <c:v>2396.878</c:v>
                </c:pt>
                <c:pt idx="53">
                  <c:v>2197.301</c:v>
                </c:pt>
                <c:pt idx="54">
                  <c:v>1997.812</c:v>
                </c:pt>
                <c:pt idx="55">
                  <c:v>1798.261</c:v>
                </c:pt>
                <c:pt idx="56">
                  <c:v>1598.836</c:v>
                </c:pt>
                <c:pt idx="57">
                  <c:v>1399.339</c:v>
                </c:pt>
                <c:pt idx="58">
                  <c:v>1199.749</c:v>
                </c:pt>
                <c:pt idx="59">
                  <c:v>1000.316</c:v>
                </c:pt>
                <c:pt idx="60">
                  <c:v>800.815</c:v>
                </c:pt>
                <c:pt idx="61">
                  <c:v>601.266</c:v>
                </c:pt>
                <c:pt idx="62">
                  <c:v>401.715</c:v>
                </c:pt>
                <c:pt idx="63">
                  <c:v>302.09</c:v>
                </c:pt>
                <c:pt idx="64">
                  <c:v>202.37</c:v>
                </c:pt>
                <c:pt idx="65">
                  <c:v>102.539</c:v>
                </c:pt>
                <c:pt idx="66">
                  <c:v>-0.024</c:v>
                </c:pt>
              </c:numCache>
            </c:numRef>
          </c:xVal>
          <c:yVal>
            <c:numRef>
              <c:f>'excitation.4265967'!$D$4:$D$70</c:f>
              <c:numCache>
                <c:ptCount val="67"/>
                <c:pt idx="0">
                  <c:v>0.08860493</c:v>
                </c:pt>
                <c:pt idx="1">
                  <c:v>0.7179646</c:v>
                </c:pt>
                <c:pt idx="2">
                  <c:v>1.320446</c:v>
                </c:pt>
                <c:pt idx="3">
                  <c:v>1.927283</c:v>
                </c:pt>
                <c:pt idx="4">
                  <c:v>2.535889</c:v>
                </c:pt>
                <c:pt idx="5">
                  <c:v>3.144289</c:v>
                </c:pt>
                <c:pt idx="6">
                  <c:v>3.755307</c:v>
                </c:pt>
                <c:pt idx="7">
                  <c:v>4.366442</c:v>
                </c:pt>
                <c:pt idx="8">
                  <c:v>4.977259</c:v>
                </c:pt>
                <c:pt idx="9">
                  <c:v>6.204971</c:v>
                </c:pt>
                <c:pt idx="10">
                  <c:v>7.432993</c:v>
                </c:pt>
                <c:pt idx="11">
                  <c:v>8.664054</c:v>
                </c:pt>
                <c:pt idx="12">
                  <c:v>9.895068</c:v>
                </c:pt>
                <c:pt idx="13">
                  <c:v>11.12706</c:v>
                </c:pt>
                <c:pt idx="14">
                  <c:v>12.36083</c:v>
                </c:pt>
                <c:pt idx="15">
                  <c:v>13.59274</c:v>
                </c:pt>
                <c:pt idx="16">
                  <c:v>14.82554</c:v>
                </c:pt>
                <c:pt idx="17">
                  <c:v>16.06007</c:v>
                </c:pt>
                <c:pt idx="18">
                  <c:v>17.29225</c:v>
                </c:pt>
                <c:pt idx="19">
                  <c:v>18.52334</c:v>
                </c:pt>
                <c:pt idx="20">
                  <c:v>19.75524</c:v>
                </c:pt>
                <c:pt idx="21">
                  <c:v>20.98445</c:v>
                </c:pt>
                <c:pt idx="22">
                  <c:v>22.2125</c:v>
                </c:pt>
                <c:pt idx="23">
                  <c:v>23.44272</c:v>
                </c:pt>
                <c:pt idx="24">
                  <c:v>24.66827</c:v>
                </c:pt>
                <c:pt idx="25">
                  <c:v>25.89428</c:v>
                </c:pt>
                <c:pt idx="26">
                  <c:v>27.1146</c:v>
                </c:pt>
                <c:pt idx="27">
                  <c:v>28.33536</c:v>
                </c:pt>
                <c:pt idx="28">
                  <c:v>29.55392</c:v>
                </c:pt>
                <c:pt idx="29">
                  <c:v>30.76736</c:v>
                </c:pt>
                <c:pt idx="30">
                  <c:v>31.97487</c:v>
                </c:pt>
                <c:pt idx="31">
                  <c:v>33.17697</c:v>
                </c:pt>
                <c:pt idx="32">
                  <c:v>34.36906</c:v>
                </c:pt>
                <c:pt idx="33">
                  <c:v>35.55043</c:v>
                </c:pt>
                <c:pt idx="34">
                  <c:v>36.71986</c:v>
                </c:pt>
                <c:pt idx="35">
                  <c:v>37.85375</c:v>
                </c:pt>
                <c:pt idx="36">
                  <c:v>38.96702</c:v>
                </c:pt>
                <c:pt idx="37">
                  <c:v>40.05029</c:v>
                </c:pt>
                <c:pt idx="38">
                  <c:v>41.10353</c:v>
                </c:pt>
                <c:pt idx="39">
                  <c:v>42.12871</c:v>
                </c:pt>
                <c:pt idx="40">
                  <c:v>43.12152</c:v>
                </c:pt>
                <c:pt idx="41">
                  <c:v>44.08635</c:v>
                </c:pt>
                <c:pt idx="42">
                  <c:v>45.01933</c:v>
                </c:pt>
                <c:pt idx="43">
                  <c:v>45.9187</c:v>
                </c:pt>
                <c:pt idx="44">
                  <c:v>46.78234</c:v>
                </c:pt>
                <c:pt idx="45">
                  <c:v>45.08966</c:v>
                </c:pt>
                <c:pt idx="46">
                  <c:v>43.23072</c:v>
                </c:pt>
                <c:pt idx="47">
                  <c:v>41.23772</c:v>
                </c:pt>
                <c:pt idx="48">
                  <c:v>39.11958</c:v>
                </c:pt>
                <c:pt idx="49">
                  <c:v>36.88132</c:v>
                </c:pt>
                <c:pt idx="50">
                  <c:v>34.53805</c:v>
                </c:pt>
                <c:pt idx="51">
                  <c:v>32.13508</c:v>
                </c:pt>
                <c:pt idx="52">
                  <c:v>29.70228</c:v>
                </c:pt>
                <c:pt idx="53">
                  <c:v>27.25735</c:v>
                </c:pt>
                <c:pt idx="54">
                  <c:v>24.80281</c:v>
                </c:pt>
                <c:pt idx="55">
                  <c:v>22.34176</c:v>
                </c:pt>
                <c:pt idx="56">
                  <c:v>19.87882</c:v>
                </c:pt>
                <c:pt idx="57">
                  <c:v>17.41222</c:v>
                </c:pt>
                <c:pt idx="58">
                  <c:v>14.94209</c:v>
                </c:pt>
                <c:pt idx="59">
                  <c:v>12.47387</c:v>
                </c:pt>
                <c:pt idx="60">
                  <c:v>10.00456</c:v>
                </c:pt>
                <c:pt idx="61">
                  <c:v>7.533827</c:v>
                </c:pt>
                <c:pt idx="62">
                  <c:v>5.062929</c:v>
                </c:pt>
                <c:pt idx="63">
                  <c:v>3.829917</c:v>
                </c:pt>
                <c:pt idx="64">
                  <c:v>2.595606</c:v>
                </c:pt>
                <c:pt idx="65">
                  <c:v>1.359732</c:v>
                </c:pt>
                <c:pt idx="66">
                  <c:v>0.08974863</c:v>
                </c:pt>
              </c:numCache>
            </c:numRef>
          </c:yVal>
          <c:smooth val="1"/>
        </c:ser>
        <c:ser>
          <c:idx val="0"/>
          <c:order val="1"/>
          <c:tx>
            <c:v>WQB001, seq 4261508, MH072397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'excitation.4261508'!$C$4:$C$24</c:f>
              <c:numCache>
                <c:ptCount val="21"/>
                <c:pt idx="0">
                  <c:v>-0.247</c:v>
                </c:pt>
                <c:pt idx="1">
                  <c:v>99.826</c:v>
                </c:pt>
                <c:pt idx="2">
                  <c:v>199.69</c:v>
                </c:pt>
                <c:pt idx="3">
                  <c:v>299.526</c:v>
                </c:pt>
                <c:pt idx="4">
                  <c:v>399.485</c:v>
                </c:pt>
                <c:pt idx="5">
                  <c:v>499.349</c:v>
                </c:pt>
                <c:pt idx="6">
                  <c:v>599.194</c:v>
                </c:pt>
                <c:pt idx="7">
                  <c:v>699.068</c:v>
                </c:pt>
                <c:pt idx="8">
                  <c:v>798.923</c:v>
                </c:pt>
                <c:pt idx="9">
                  <c:v>898.762</c:v>
                </c:pt>
                <c:pt idx="10">
                  <c:v>998.642</c:v>
                </c:pt>
                <c:pt idx="11">
                  <c:v>898.791</c:v>
                </c:pt>
                <c:pt idx="12">
                  <c:v>798.913</c:v>
                </c:pt>
                <c:pt idx="13">
                  <c:v>699.065</c:v>
                </c:pt>
                <c:pt idx="14">
                  <c:v>599.204</c:v>
                </c:pt>
                <c:pt idx="15">
                  <c:v>499.349</c:v>
                </c:pt>
                <c:pt idx="16">
                  <c:v>399.455</c:v>
                </c:pt>
                <c:pt idx="17">
                  <c:v>299.536</c:v>
                </c:pt>
                <c:pt idx="18">
                  <c:v>199.671</c:v>
                </c:pt>
                <c:pt idx="19">
                  <c:v>99.793</c:v>
                </c:pt>
                <c:pt idx="20">
                  <c:v>-0.256</c:v>
                </c:pt>
              </c:numCache>
            </c:numRef>
          </c:xVal>
          <c:yVal>
            <c:numRef>
              <c:f>'excitation.4261508'!$D$4:$D$24</c:f>
              <c:numCache>
                <c:ptCount val="21"/>
                <c:pt idx="0">
                  <c:v>0.08770559</c:v>
                </c:pt>
                <c:pt idx="1">
                  <c:v>1.286516</c:v>
                </c:pt>
                <c:pt idx="2">
                  <c:v>2.50036</c:v>
                </c:pt>
                <c:pt idx="3">
                  <c:v>3.720219</c:v>
                </c:pt>
                <c:pt idx="4">
                  <c:v>4.945305</c:v>
                </c:pt>
                <c:pt idx="5">
                  <c:v>6.172353</c:v>
                </c:pt>
                <c:pt idx="6">
                  <c:v>7.40155</c:v>
                </c:pt>
                <c:pt idx="7">
                  <c:v>8.632503</c:v>
                </c:pt>
                <c:pt idx="8">
                  <c:v>9.863817</c:v>
                </c:pt>
                <c:pt idx="9">
                  <c:v>11.09622</c:v>
                </c:pt>
                <c:pt idx="10">
                  <c:v>12.32847</c:v>
                </c:pt>
                <c:pt idx="11">
                  <c:v>11.12982</c:v>
                </c:pt>
                <c:pt idx="12">
                  <c:v>9.913984</c:v>
                </c:pt>
                <c:pt idx="13">
                  <c:v>8.692177</c:v>
                </c:pt>
                <c:pt idx="14">
                  <c:v>7.465809</c:v>
                </c:pt>
                <c:pt idx="15">
                  <c:v>6.237603</c:v>
                </c:pt>
                <c:pt idx="16">
                  <c:v>5.008415</c:v>
                </c:pt>
                <c:pt idx="17">
                  <c:v>3.778403</c:v>
                </c:pt>
                <c:pt idx="18">
                  <c:v>2.549275</c:v>
                </c:pt>
                <c:pt idx="19">
                  <c:v>1.320359</c:v>
                </c:pt>
                <c:pt idx="20">
                  <c:v>0.08788188</c:v>
                </c:pt>
              </c:numCache>
            </c:numRef>
          </c:yVal>
          <c:smooth val="1"/>
        </c:ser>
        <c:ser>
          <c:idx val="1"/>
          <c:order val="2"/>
          <c:tx>
            <c:v>WQB001, seq 4262483, MH860207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'excitation.4262483'!$C$4:$C$24</c:f>
              <c:numCache>
                <c:ptCount val="21"/>
                <c:pt idx="0">
                  <c:v>-0.305</c:v>
                </c:pt>
                <c:pt idx="1">
                  <c:v>99.797</c:v>
                </c:pt>
                <c:pt idx="2">
                  <c:v>199.638</c:v>
                </c:pt>
                <c:pt idx="3">
                  <c:v>299.519</c:v>
                </c:pt>
                <c:pt idx="4">
                  <c:v>399.472</c:v>
                </c:pt>
                <c:pt idx="5">
                  <c:v>499.32</c:v>
                </c:pt>
                <c:pt idx="6">
                  <c:v>599.181</c:v>
                </c:pt>
                <c:pt idx="7">
                  <c:v>699.046</c:v>
                </c:pt>
                <c:pt idx="8">
                  <c:v>798.907</c:v>
                </c:pt>
                <c:pt idx="9">
                  <c:v>898.771</c:v>
                </c:pt>
                <c:pt idx="10">
                  <c:v>998.633</c:v>
                </c:pt>
                <c:pt idx="11">
                  <c:v>898.775</c:v>
                </c:pt>
                <c:pt idx="12">
                  <c:v>798.92</c:v>
                </c:pt>
                <c:pt idx="13">
                  <c:v>699.059</c:v>
                </c:pt>
                <c:pt idx="14">
                  <c:v>599.194</c:v>
                </c:pt>
                <c:pt idx="15">
                  <c:v>499.33</c:v>
                </c:pt>
                <c:pt idx="16">
                  <c:v>399.488</c:v>
                </c:pt>
                <c:pt idx="17">
                  <c:v>299.526</c:v>
                </c:pt>
                <c:pt idx="18">
                  <c:v>199.681</c:v>
                </c:pt>
                <c:pt idx="19">
                  <c:v>99.813</c:v>
                </c:pt>
                <c:pt idx="20">
                  <c:v>-0.256</c:v>
                </c:pt>
              </c:numCache>
            </c:numRef>
          </c:xVal>
          <c:yVal>
            <c:numRef>
              <c:f>'excitation.4262483'!$D$4:$D$24</c:f>
              <c:numCache>
                <c:ptCount val="21"/>
                <c:pt idx="0">
                  <c:v>0.08702848</c:v>
                </c:pt>
                <c:pt idx="1">
                  <c:v>1.285263</c:v>
                </c:pt>
                <c:pt idx="2">
                  <c:v>2.498385</c:v>
                </c:pt>
                <c:pt idx="3">
                  <c:v>3.717589</c:v>
                </c:pt>
                <c:pt idx="4">
                  <c:v>4.942478</c:v>
                </c:pt>
                <c:pt idx="5">
                  <c:v>6.169164</c:v>
                </c:pt>
                <c:pt idx="6">
                  <c:v>7.39786</c:v>
                </c:pt>
                <c:pt idx="7">
                  <c:v>8.628278</c:v>
                </c:pt>
                <c:pt idx="8">
                  <c:v>9.859248</c:v>
                </c:pt>
                <c:pt idx="9">
                  <c:v>11.09051</c:v>
                </c:pt>
                <c:pt idx="10">
                  <c:v>12.32145</c:v>
                </c:pt>
                <c:pt idx="11">
                  <c:v>11.12396</c:v>
                </c:pt>
                <c:pt idx="12">
                  <c:v>9.908733</c:v>
                </c:pt>
                <c:pt idx="13">
                  <c:v>8.687223</c:v>
                </c:pt>
                <c:pt idx="14">
                  <c:v>7.461741</c:v>
                </c:pt>
                <c:pt idx="15">
                  <c:v>6.233483</c:v>
                </c:pt>
                <c:pt idx="16">
                  <c:v>5.004473</c:v>
                </c:pt>
                <c:pt idx="17">
                  <c:v>3.774292</c:v>
                </c:pt>
                <c:pt idx="18">
                  <c:v>2.545962</c:v>
                </c:pt>
                <c:pt idx="19">
                  <c:v>1.317889</c:v>
                </c:pt>
                <c:pt idx="20">
                  <c:v>0.0871877</c:v>
                </c:pt>
              </c:numCache>
            </c:numRef>
          </c:yVal>
          <c:smooth val="1"/>
        </c:ser>
        <c:ser>
          <c:idx val="4"/>
          <c:order val="3"/>
          <c:tx>
            <c:v>mean IQB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IQB_mean_excitation!$A$3:$A$46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IQB_mean_excitation!$B$3:$B$46</c:f>
              <c:numCache>
                <c:ptCount val="44"/>
                <c:pt idx="0">
                  <c:v>0.6485482171428568</c:v>
                </c:pt>
                <c:pt idx="1">
                  <c:v>1.2501961761363634</c:v>
                </c:pt>
                <c:pt idx="2">
                  <c:v>1.8551952840909096</c:v>
                </c:pt>
                <c:pt idx="3">
                  <c:v>2.4618561874999982</c:v>
                </c:pt>
                <c:pt idx="4">
                  <c:v>3.069725181818184</c:v>
                </c:pt>
                <c:pt idx="5">
                  <c:v>3.6783003352272727</c:v>
                </c:pt>
                <c:pt idx="6">
                  <c:v>4.287679795454543</c:v>
                </c:pt>
                <c:pt idx="7">
                  <c:v>4.897641130681819</c:v>
                </c:pt>
                <c:pt idx="8">
                  <c:v>6.119122465909089</c:v>
                </c:pt>
                <c:pt idx="9">
                  <c:v>7.342080647727272</c:v>
                </c:pt>
                <c:pt idx="10">
                  <c:v>8.566069289772729</c:v>
                </c:pt>
                <c:pt idx="11">
                  <c:v>9.790664511363637</c:v>
                </c:pt>
                <c:pt idx="12">
                  <c:v>11.015334732954553</c:v>
                </c:pt>
                <c:pt idx="13">
                  <c:v>12.239905312500003</c:v>
                </c:pt>
                <c:pt idx="14">
                  <c:v>13.463992017045456</c:v>
                </c:pt>
                <c:pt idx="15">
                  <c:v>14.68768781818182</c:v>
                </c:pt>
                <c:pt idx="16">
                  <c:v>15.910516511363648</c:v>
                </c:pt>
                <c:pt idx="17">
                  <c:v>17.132848659090914</c:v>
                </c:pt>
                <c:pt idx="18">
                  <c:v>18.354537636363634</c:v>
                </c:pt>
                <c:pt idx="19">
                  <c:v>19.575734886363644</c:v>
                </c:pt>
                <c:pt idx="20">
                  <c:v>20.79619142613637</c:v>
                </c:pt>
                <c:pt idx="21">
                  <c:v>22.016418914772736</c:v>
                </c:pt>
                <c:pt idx="22">
                  <c:v>23.236109914772722</c:v>
                </c:pt>
                <c:pt idx="23">
                  <c:v>24.45501390340911</c:v>
                </c:pt>
                <c:pt idx="24">
                  <c:v>25.67370875568181</c:v>
                </c:pt>
                <c:pt idx="25">
                  <c:v>26.891397215909105</c:v>
                </c:pt>
                <c:pt idx="26">
                  <c:v>28.107811488636376</c:v>
                </c:pt>
                <c:pt idx="27">
                  <c:v>29.32386081818181</c:v>
                </c:pt>
                <c:pt idx="28">
                  <c:v>30.538345630681803</c:v>
                </c:pt>
                <c:pt idx="29">
                  <c:v>31.751506869318177</c:v>
                </c:pt>
                <c:pt idx="30">
                  <c:v>32.96316452272726</c:v>
                </c:pt>
                <c:pt idx="31">
                  <c:v>34.172903482954545</c:v>
                </c:pt>
                <c:pt idx="32">
                  <c:v>35.380488585227276</c:v>
                </c:pt>
                <c:pt idx="33">
                  <c:v>36.58548976704548</c:v>
                </c:pt>
                <c:pt idx="34">
                  <c:v>37.78736504545454</c:v>
                </c:pt>
                <c:pt idx="35">
                  <c:v>38.98557623863635</c:v>
                </c:pt>
                <c:pt idx="36">
                  <c:v>40.17852196590911</c:v>
                </c:pt>
                <c:pt idx="37">
                  <c:v>41.363712892045434</c:v>
                </c:pt>
                <c:pt idx="38">
                  <c:v>42.53770331250001</c:v>
                </c:pt>
                <c:pt idx="39">
                  <c:v>43.69700065909092</c:v>
                </c:pt>
                <c:pt idx="40">
                  <c:v>44.83835539772727</c:v>
                </c:pt>
                <c:pt idx="41">
                  <c:v>45.960832028409065</c:v>
                </c:pt>
                <c:pt idx="42">
                  <c:v>47.06189309090912</c:v>
                </c:pt>
                <c:pt idx="43">
                  <c:v>48.14191423863635</c:v>
                </c:pt>
              </c:numCache>
            </c:numRef>
          </c:yVal>
          <c:smooth val="1"/>
        </c:ser>
        <c:axId val="45679946"/>
        <c:axId val="8466331"/>
      </c:scatterChart>
      <c:valAx>
        <c:axId val="456799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6331"/>
        <c:crosses val="autoZero"/>
        <c:crossBetween val="midCat"/>
        <c:dispUnits/>
      </c:valAx>
      <c:valAx>
        <c:axId val="846633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integral(g*dl),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679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4825"/>
          <c:w val="0.3095"/>
          <c:h val="0.1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quadrupoles, nonlinear part of strength
(relative to mean IQB TF = .01222 T/A)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25"/>
          <c:w val="0.911"/>
          <c:h val="0.839"/>
        </c:manualLayout>
      </c:layout>
      <c:scatterChart>
        <c:scatterStyle val="smoothMarker"/>
        <c:varyColors val="0"/>
        <c:ser>
          <c:idx val="3"/>
          <c:order val="0"/>
          <c:tx>
            <c:v>WQB001, seq 4265967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'excitation.4265967'!$C$4:$C$70</c:f>
              <c:numCache>
                <c:ptCount val="67"/>
                <c:pt idx="0">
                  <c:v>-0.021</c:v>
                </c:pt>
                <c:pt idx="1">
                  <c:v>52.76</c:v>
                </c:pt>
                <c:pt idx="2">
                  <c:v>102.551</c:v>
                </c:pt>
                <c:pt idx="3">
                  <c:v>152.487</c:v>
                </c:pt>
                <c:pt idx="4">
                  <c:v>202.385</c:v>
                </c:pt>
                <c:pt idx="5">
                  <c:v>252.184</c:v>
                </c:pt>
                <c:pt idx="6">
                  <c:v>302.106</c:v>
                </c:pt>
                <c:pt idx="7">
                  <c:v>351.96</c:v>
                </c:pt>
                <c:pt idx="8">
                  <c:v>401.725</c:v>
                </c:pt>
                <c:pt idx="9">
                  <c:v>501.581</c:v>
                </c:pt>
                <c:pt idx="10">
                  <c:v>601.271</c:v>
                </c:pt>
                <c:pt idx="11">
                  <c:v>701.108</c:v>
                </c:pt>
                <c:pt idx="12">
                  <c:v>800.818</c:v>
                </c:pt>
                <c:pt idx="13">
                  <c:v>900.524</c:v>
                </c:pt>
                <c:pt idx="14">
                  <c:v>1000.318</c:v>
                </c:pt>
                <c:pt idx="15">
                  <c:v>1100.024</c:v>
                </c:pt>
                <c:pt idx="16">
                  <c:v>1199.76</c:v>
                </c:pt>
                <c:pt idx="17">
                  <c:v>1299.612</c:v>
                </c:pt>
                <c:pt idx="18">
                  <c:v>1399.356</c:v>
                </c:pt>
                <c:pt idx="19">
                  <c:v>1499.062</c:v>
                </c:pt>
                <c:pt idx="20">
                  <c:v>1598.847</c:v>
                </c:pt>
                <c:pt idx="21">
                  <c:v>1698.556</c:v>
                </c:pt>
                <c:pt idx="22">
                  <c:v>1798.265</c:v>
                </c:pt>
                <c:pt idx="23">
                  <c:v>1898.113</c:v>
                </c:pt>
                <c:pt idx="24">
                  <c:v>1997.817</c:v>
                </c:pt>
                <c:pt idx="25">
                  <c:v>2097.672</c:v>
                </c:pt>
                <c:pt idx="26">
                  <c:v>2197.3</c:v>
                </c:pt>
                <c:pt idx="27">
                  <c:v>2297.04</c:v>
                </c:pt>
                <c:pt idx="28">
                  <c:v>2396.868</c:v>
                </c:pt>
                <c:pt idx="29">
                  <c:v>2496.592</c:v>
                </c:pt>
                <c:pt idx="30">
                  <c:v>2596.318</c:v>
                </c:pt>
                <c:pt idx="31">
                  <c:v>2696.144</c:v>
                </c:pt>
                <c:pt idx="32">
                  <c:v>2795.88</c:v>
                </c:pt>
                <c:pt idx="33">
                  <c:v>2895.504</c:v>
                </c:pt>
                <c:pt idx="34">
                  <c:v>2995.356</c:v>
                </c:pt>
                <c:pt idx="35">
                  <c:v>3095.041</c:v>
                </c:pt>
                <c:pt idx="36">
                  <c:v>3194.888</c:v>
                </c:pt>
                <c:pt idx="37">
                  <c:v>3294.602</c:v>
                </c:pt>
                <c:pt idx="38">
                  <c:v>3394.322</c:v>
                </c:pt>
                <c:pt idx="39">
                  <c:v>3494.118</c:v>
                </c:pt>
                <c:pt idx="40">
                  <c:v>3593.829</c:v>
                </c:pt>
                <c:pt idx="41">
                  <c:v>3693.566</c:v>
                </c:pt>
                <c:pt idx="42">
                  <c:v>3793.401</c:v>
                </c:pt>
                <c:pt idx="43">
                  <c:v>3893.143</c:v>
                </c:pt>
                <c:pt idx="44">
                  <c:v>3992.834</c:v>
                </c:pt>
                <c:pt idx="45">
                  <c:v>3793.416</c:v>
                </c:pt>
                <c:pt idx="46">
                  <c:v>3593.846</c:v>
                </c:pt>
                <c:pt idx="47">
                  <c:v>3394.345</c:v>
                </c:pt>
                <c:pt idx="48">
                  <c:v>3194.917</c:v>
                </c:pt>
                <c:pt idx="49">
                  <c:v>2995.364</c:v>
                </c:pt>
                <c:pt idx="50">
                  <c:v>2795.877</c:v>
                </c:pt>
                <c:pt idx="51">
                  <c:v>2596.305</c:v>
                </c:pt>
                <c:pt idx="52">
                  <c:v>2396.878</c:v>
                </c:pt>
                <c:pt idx="53">
                  <c:v>2197.301</c:v>
                </c:pt>
                <c:pt idx="54">
                  <c:v>1997.812</c:v>
                </c:pt>
                <c:pt idx="55">
                  <c:v>1798.261</c:v>
                </c:pt>
                <c:pt idx="56">
                  <c:v>1598.836</c:v>
                </c:pt>
                <c:pt idx="57">
                  <c:v>1399.339</c:v>
                </c:pt>
                <c:pt idx="58">
                  <c:v>1199.749</c:v>
                </c:pt>
                <c:pt idx="59">
                  <c:v>1000.316</c:v>
                </c:pt>
                <c:pt idx="60">
                  <c:v>800.815</c:v>
                </c:pt>
                <c:pt idx="61">
                  <c:v>601.266</c:v>
                </c:pt>
                <c:pt idx="62">
                  <c:v>401.715</c:v>
                </c:pt>
                <c:pt idx="63">
                  <c:v>302.09</c:v>
                </c:pt>
                <c:pt idx="64">
                  <c:v>202.37</c:v>
                </c:pt>
                <c:pt idx="65">
                  <c:v>102.539</c:v>
                </c:pt>
                <c:pt idx="66">
                  <c:v>-0.024</c:v>
                </c:pt>
              </c:numCache>
            </c:numRef>
          </c:xVal>
          <c:yVal>
            <c:numRef>
              <c:f>'excitation.4265967'!$K$4:$K$70</c:f>
              <c:numCache>
                <c:ptCount val="67"/>
                <c:pt idx="0">
                  <c:v>0.08886161572823452</c:v>
                </c:pt>
                <c:pt idx="1">
                  <c:v>0.07307226563557234</c:v>
                </c:pt>
                <c:pt idx="2">
                  <c:v>0.06695180399153866</c:v>
                </c:pt>
                <c:pt idx="3">
                  <c:v>0.0634145885096955</c:v>
                </c:pt>
                <c:pt idx="4">
                  <c:v>0.0621108519646576</c:v>
                </c:pt>
                <c:pt idx="5">
                  <c:v>0.061811205281296466</c:v>
                </c:pt>
                <c:pt idx="6">
                  <c:v>0.06262611361827597</c:v>
                </c:pt>
                <c:pt idx="7">
                  <c:v>0.06438919478953942</c:v>
                </c:pt>
                <c:pt idx="8">
                  <c:v>0.06692213452331863</c:v>
                </c:pt>
                <c:pt idx="9">
                  <c:v>0.07408127363828676</c:v>
                </c:pt>
                <c:pt idx="10">
                  <c:v>0.08357945231929964</c:v>
                </c:pt>
                <c:pt idx="11">
                  <c:v>0.0943198309026716</c:v>
                </c:pt>
                <c:pt idx="12">
                  <c:v>0.10656554698536524</c:v>
                </c:pt>
                <c:pt idx="13">
                  <c:v>0.11983815558772193</c:v>
                </c:pt>
                <c:pt idx="14">
                  <c:v>0.13381312875747753</c:v>
                </c:pt>
                <c:pt idx="15">
                  <c:v>0.14700373735983518</c:v>
                </c:pt>
                <c:pt idx="16">
                  <c:v>0.1607176520647151</c:v>
                </c:pt>
                <c:pt idx="17">
                  <c:v>0.17474368369934545</c:v>
                </c:pt>
                <c:pt idx="18">
                  <c:v>0.18773981336489953</c:v>
                </c:pt>
                <c:pt idx="19">
                  <c:v>0.2001104219672598</c:v>
                </c:pt>
                <c:pt idx="20">
                  <c:v>0.21232540330625582</c:v>
                </c:pt>
                <c:pt idx="21">
                  <c:v>0.22277934251886222</c:v>
                </c:pt>
                <c:pt idx="22">
                  <c:v>0.23207328173147346</c:v>
                </c:pt>
                <c:pt idx="23">
                  <c:v>0.2418382058857702</c:v>
                </c:pt>
                <c:pt idx="24">
                  <c:v>0.2486932607479595</c:v>
                </c:pt>
                <c:pt idx="25">
                  <c:v>0.2541626229928404</c:v>
                </c:pt>
                <c:pt idx="26">
                  <c:v>0.25671663572864034</c:v>
                </c:pt>
                <c:pt idx="27">
                  <c:v>0.25834165791386</c:v>
                </c:pt>
                <c:pt idx="28">
                  <c:v>0.25669104466647497</c:v>
                </c:pt>
                <c:pt idx="29">
                  <c:v>0.2511916369303435</c:v>
                </c:pt>
                <c:pt idx="30">
                  <c:v>0.2397377829343803</c:v>
                </c:pt>
                <c:pt idx="31">
                  <c:v>0.2216516159468256</c:v>
                </c:pt>
                <c:pt idx="32">
                  <c:v>0.19465553065170837</c:v>
                </c:pt>
                <c:pt idx="33">
                  <c:v>0.15830843590717336</c:v>
                </c:pt>
                <c:pt idx="34">
                  <c:v>0.10723446754180088</c:v>
                </c:pt>
                <c:pt idx="35">
                  <c:v>0.022661761872392105</c:v>
                </c:pt>
                <c:pt idx="36">
                  <c:v>-0.08451109084339237</c:v>
                </c:pt>
                <c:pt idx="37">
                  <c:v>-0.22005826728036482</c:v>
                </c:pt>
                <c:pt idx="38">
                  <c:v>-0.3857087824968275</c:v>
                </c:pt>
                <c:pt idx="39">
                  <c:v>-0.5803482555869053</c:v>
                </c:pt>
                <c:pt idx="40">
                  <c:v>-0.8063187626341346</c:v>
                </c:pt>
                <c:pt idx="41">
                  <c:v>-1.0605870710591603</c:v>
                </c:pt>
                <c:pt idx="42">
                  <c:v>-1.3479032462159637</c:v>
                </c:pt>
                <c:pt idx="43">
                  <c:v>-1.6676926702905774</c:v>
                </c:pt>
                <c:pt idx="44">
                  <c:v>-2.022588714739477</c:v>
                </c:pt>
                <c:pt idx="45">
                  <c:v>-1.2777565931646961</c:v>
                </c:pt>
                <c:pt idx="46">
                  <c:v>-0.6973265558427002</c:v>
                </c:pt>
                <c:pt idx="47">
                  <c:v>-0.2517999144848915</c:v>
                </c:pt>
                <c:pt idx="48">
                  <c:v>0.0676944383890472</c:v>
                </c:pt>
                <c:pt idx="49">
                  <c:v>0.26859668250247637</c:v>
                </c:pt>
                <c:pt idx="50">
                  <c:v>0.3636822000414526</c:v>
                </c:pt>
                <c:pt idx="51">
                  <c:v>0.4001066836232958</c:v>
                </c:pt>
                <c:pt idx="52">
                  <c:v>0.40492881336730946</c:v>
                </c:pt>
                <c:pt idx="53">
                  <c:v>0.39945441259872894</c:v>
                </c:pt>
                <c:pt idx="54">
                  <c:v>0.38329437639754005</c:v>
                </c:pt>
                <c:pt idx="55">
                  <c:v>0.3613821742511405</c:v>
                </c:pt>
                <c:pt idx="56">
                  <c:v>0.33603985773533296</c:v>
                </c:pt>
                <c:pt idx="57">
                  <c:v>0.3079176065734721</c:v>
                </c:pt>
                <c:pt idx="58">
                  <c:v>0.27740210649379016</c:v>
                </c:pt>
                <c:pt idx="59">
                  <c:v>0.246877575017308</c:v>
                </c:pt>
                <c:pt idx="60">
                  <c:v>0.21609421637511161</c:v>
                </c:pt>
                <c:pt idx="61">
                  <c:v>0.18447456796887973</c:v>
                </c:pt>
                <c:pt idx="62">
                  <c:v>0.15271436582247855</c:v>
                </c:pt>
                <c:pt idx="63">
                  <c:v>0.13743168369693093</c:v>
                </c:pt>
                <c:pt idx="64">
                  <c:v>0.12201119891339607</c:v>
                </c:pt>
                <c:pt idx="65">
                  <c:v>0.10638448155052993</c:v>
                </c:pt>
                <c:pt idx="66">
                  <c:v>0.0900419851179823</c:v>
                </c:pt>
              </c:numCache>
            </c:numRef>
          </c:yVal>
          <c:smooth val="1"/>
        </c:ser>
        <c:ser>
          <c:idx val="0"/>
          <c:order val="1"/>
          <c:tx>
            <c:v>WQB001, seq 4261508 MH072397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'excitation.4261508'!$C$4:$C$24</c:f>
              <c:numCache>
                <c:ptCount val="21"/>
                <c:pt idx="0">
                  <c:v>-0.247</c:v>
                </c:pt>
                <c:pt idx="1">
                  <c:v>99.826</c:v>
                </c:pt>
                <c:pt idx="2">
                  <c:v>199.69</c:v>
                </c:pt>
                <c:pt idx="3">
                  <c:v>299.526</c:v>
                </c:pt>
                <c:pt idx="4">
                  <c:v>399.485</c:v>
                </c:pt>
                <c:pt idx="5">
                  <c:v>499.349</c:v>
                </c:pt>
                <c:pt idx="6">
                  <c:v>599.194</c:v>
                </c:pt>
                <c:pt idx="7">
                  <c:v>699.068</c:v>
                </c:pt>
                <c:pt idx="8">
                  <c:v>798.923</c:v>
                </c:pt>
                <c:pt idx="9">
                  <c:v>898.762</c:v>
                </c:pt>
                <c:pt idx="10">
                  <c:v>998.642</c:v>
                </c:pt>
                <c:pt idx="11">
                  <c:v>898.791</c:v>
                </c:pt>
                <c:pt idx="12">
                  <c:v>798.913</c:v>
                </c:pt>
                <c:pt idx="13">
                  <c:v>699.065</c:v>
                </c:pt>
                <c:pt idx="14">
                  <c:v>599.204</c:v>
                </c:pt>
                <c:pt idx="15">
                  <c:v>499.349</c:v>
                </c:pt>
                <c:pt idx="16">
                  <c:v>399.455</c:v>
                </c:pt>
                <c:pt idx="17">
                  <c:v>299.536</c:v>
                </c:pt>
                <c:pt idx="18">
                  <c:v>199.671</c:v>
                </c:pt>
                <c:pt idx="19">
                  <c:v>99.793</c:v>
                </c:pt>
                <c:pt idx="20">
                  <c:v>-0.256</c:v>
                </c:pt>
              </c:numCache>
            </c:numRef>
          </c:xVal>
          <c:yVal>
            <c:numRef>
              <c:f>'excitation.4261508'!$K$4:$K$24</c:f>
              <c:numCache>
                <c:ptCount val="21"/>
                <c:pt idx="0">
                  <c:v>0.09072470308923453</c:v>
                </c:pt>
                <c:pt idx="1">
                  <c:v>0.066329833012446</c:v>
                </c:pt>
                <c:pt idx="2">
                  <c:v>0.05952318708808679</c:v>
                </c:pt>
                <c:pt idx="3">
                  <c:v>0.05907378880137326</c:v>
                </c:pt>
                <c:pt idx="4">
                  <c:v>0.06234794553500045</c:v>
                </c:pt>
                <c:pt idx="5">
                  <c:v>0.06874529961064191</c:v>
                </c:pt>
                <c:pt idx="6">
                  <c:v>0.07752389315468555</c:v>
                </c:pt>
                <c:pt idx="7">
                  <c:v>0.08770401593116617</c:v>
                </c:pt>
                <c:pt idx="8">
                  <c:v>0.09847737817604951</c:v>
                </c:pt>
                <c:pt idx="9">
                  <c:v>0.11053531049959098</c:v>
                </c:pt>
                <c:pt idx="10">
                  <c:v>0.12193909449657347</c:v>
                </c:pt>
                <c:pt idx="11">
                  <c:v>0.1437808397320275</c:v>
                </c:pt>
                <c:pt idx="12">
                  <c:v>0.14876660947520826</c:v>
                </c:pt>
                <c:pt idx="13">
                  <c:v>0.1474146853209124</c:v>
                </c:pt>
                <c:pt idx="14">
                  <c:v>0.14166066185552584</c:v>
                </c:pt>
                <c:pt idx="15">
                  <c:v>0.13399529961064172</c:v>
                </c:pt>
                <c:pt idx="16">
                  <c:v>0.12582463943247912</c:v>
                </c:pt>
                <c:pt idx="17">
                  <c:v>0.11713555750221394</c:v>
                </c:pt>
                <c:pt idx="18">
                  <c:v>0.10867042655648973</c:v>
                </c:pt>
                <c:pt idx="19">
                  <c:v>0.10057619629967163</c:v>
                </c:pt>
                <c:pt idx="20">
                  <c:v>0.09101100125847789</c:v>
                </c:pt>
              </c:numCache>
            </c:numRef>
          </c:yVal>
          <c:smooth val="1"/>
        </c:ser>
        <c:ser>
          <c:idx val="1"/>
          <c:order val="2"/>
          <c:tx>
            <c:v>WQB001 seq 4262483 MH860207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'excitation.4262483'!$C$4:$C$24</c:f>
              <c:numCache>
                <c:ptCount val="21"/>
                <c:pt idx="0">
                  <c:v>-0.305</c:v>
                </c:pt>
                <c:pt idx="1">
                  <c:v>99.797</c:v>
                </c:pt>
                <c:pt idx="2">
                  <c:v>199.638</c:v>
                </c:pt>
                <c:pt idx="3">
                  <c:v>299.519</c:v>
                </c:pt>
                <c:pt idx="4">
                  <c:v>399.472</c:v>
                </c:pt>
                <c:pt idx="5">
                  <c:v>499.32</c:v>
                </c:pt>
                <c:pt idx="6">
                  <c:v>599.181</c:v>
                </c:pt>
                <c:pt idx="7">
                  <c:v>699.046</c:v>
                </c:pt>
                <c:pt idx="8">
                  <c:v>798.907</c:v>
                </c:pt>
                <c:pt idx="9">
                  <c:v>898.771</c:v>
                </c:pt>
                <c:pt idx="10">
                  <c:v>998.633</c:v>
                </c:pt>
                <c:pt idx="11">
                  <c:v>898.775</c:v>
                </c:pt>
                <c:pt idx="12">
                  <c:v>798.92</c:v>
                </c:pt>
                <c:pt idx="13">
                  <c:v>699.059</c:v>
                </c:pt>
                <c:pt idx="14">
                  <c:v>599.194</c:v>
                </c:pt>
                <c:pt idx="15">
                  <c:v>499.33</c:v>
                </c:pt>
                <c:pt idx="16">
                  <c:v>399.488</c:v>
                </c:pt>
                <c:pt idx="17">
                  <c:v>299.526</c:v>
                </c:pt>
                <c:pt idx="18">
                  <c:v>199.681</c:v>
                </c:pt>
                <c:pt idx="19">
                  <c:v>99.813</c:v>
                </c:pt>
                <c:pt idx="20">
                  <c:v>-0.256</c:v>
                </c:pt>
              </c:numCache>
            </c:numRef>
          </c:xVal>
          <c:yVal>
            <c:numRef>
              <c:f>'excitation.4262483'!$K$4:$K$24</c:f>
              <c:numCache>
                <c:ptCount val="21"/>
                <c:pt idx="0">
                  <c:v>0.09075653462435843</c:v>
                </c:pt>
                <c:pt idx="1">
                  <c:v>0.06543130378000805</c:v>
                </c:pt>
                <c:pt idx="2">
                  <c:v>0.05818378984371497</c:v>
                </c:pt>
                <c:pt idx="3">
                  <c:v>0.05652935071078469</c:v>
                </c:pt>
                <c:pt idx="4">
                  <c:v>0.05967984622390876</c:v>
                </c:pt>
                <c:pt idx="5">
                  <c:v>0.06591077037820359</c:v>
                </c:pt>
                <c:pt idx="6">
                  <c:v>0.07399279384359136</c:v>
                </c:pt>
                <c:pt idx="7">
                  <c:v>0.08374792478931603</c:v>
                </c:pt>
                <c:pt idx="8">
                  <c:v>0.0941039482547037</c:v>
                </c:pt>
                <c:pt idx="9">
                  <c:v>0.1047153023303462</c:v>
                </c:pt>
                <c:pt idx="10">
                  <c:v>0.11502910266581878</c:v>
                </c:pt>
                <c:pt idx="11">
                  <c:v>0.1381164098106833</c:v>
                </c:pt>
                <c:pt idx="12">
                  <c:v>0.1434300475657988</c:v>
                </c:pt>
                <c:pt idx="13">
                  <c:v>0.14253402410041005</c:v>
                </c:pt>
                <c:pt idx="14">
                  <c:v>0.13771489315468521</c:v>
                </c:pt>
                <c:pt idx="15">
                  <c:v>0.13010753907904427</c:v>
                </c:pt>
                <c:pt idx="16">
                  <c:v>0.12147927614525322</c:v>
                </c:pt>
                <c:pt idx="17">
                  <c:v>0.11314678880137308</c:v>
                </c:pt>
                <c:pt idx="18">
                  <c:v>0.10523519525732983</c:v>
                </c:pt>
                <c:pt idx="19">
                  <c:v>0.0978617337013532</c:v>
                </c:pt>
                <c:pt idx="20">
                  <c:v>0.0903168212584779</c:v>
                </c:pt>
              </c:numCache>
            </c:numRef>
          </c:yVal>
          <c:smooth val="1"/>
        </c:ser>
        <c:ser>
          <c:idx val="2"/>
          <c:order val="3"/>
          <c:tx>
            <c:v>mean IQB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IQB_mean_excitation!$A$3:$A$46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IQB_mean_excitation!$F$3:$F$46</c:f>
              <c:numCache>
                <c:ptCount val="44"/>
                <c:pt idx="0">
                  <c:v>0.03739172134639401</c:v>
                </c:pt>
                <c:pt idx="1">
                  <c:v>0.027883184543437745</c:v>
                </c:pt>
                <c:pt idx="2">
                  <c:v>0.021725796701520972</c:v>
                </c:pt>
                <c:pt idx="3">
                  <c:v>0.017230204314147013</c:v>
                </c:pt>
                <c:pt idx="4">
                  <c:v>0.013942702835869625</c:v>
                </c:pt>
                <c:pt idx="5">
                  <c:v>0.01136136044849545</c:v>
                </c:pt>
                <c:pt idx="6">
                  <c:v>0.009584324879303274</c:v>
                </c:pt>
                <c:pt idx="7">
                  <c:v>0.008389164310116826</c:v>
                </c:pt>
                <c:pt idx="8">
                  <c:v>0.0075575079444600846</c:v>
                </c:pt>
                <c:pt idx="9">
                  <c:v>0.008202698169717415</c:v>
                </c:pt>
                <c:pt idx="10">
                  <c:v>0.009878348622249788</c:v>
                </c:pt>
                <c:pt idx="11">
                  <c:v>0.012160578620232343</c:v>
                </c:pt>
                <c:pt idx="12">
                  <c:v>0.014517808618222716</c:v>
                </c:pt>
                <c:pt idx="13">
                  <c:v>0.016775396570745116</c:v>
                </c:pt>
                <c:pt idx="14">
                  <c:v>0.018549109523272378</c:v>
                </c:pt>
                <c:pt idx="15">
                  <c:v>0.019931919066710435</c:v>
                </c:pt>
                <c:pt idx="16">
                  <c:v>0.020447620655613008</c:v>
                </c:pt>
                <c:pt idx="17">
                  <c:v>0.020466776789955787</c:v>
                </c:pt>
                <c:pt idx="18">
                  <c:v>0.01984276246975014</c:v>
                </c:pt>
                <c:pt idx="19">
                  <c:v>0.018727020876834644</c:v>
                </c:pt>
                <c:pt idx="20">
                  <c:v>0.01687056905663553</c:v>
                </c:pt>
                <c:pt idx="21">
                  <c:v>0.014785066100074573</c:v>
                </c:pt>
                <c:pt idx="22">
                  <c:v>0.012163074507135718</c:v>
                </c:pt>
                <c:pt idx="23">
                  <c:v>0.008754071550594489</c:v>
                </c:pt>
                <c:pt idx="24">
                  <c:v>0.005135932230370344</c:v>
                </c:pt>
                <c:pt idx="25">
                  <c:v>0.0005114008647382207</c:v>
                </c:pt>
                <c:pt idx="26">
                  <c:v>-0.005387318000916963</c:v>
                </c:pt>
                <c:pt idx="27">
                  <c:v>-0.011650980048408144</c:v>
                </c:pt>
                <c:pt idx="28">
                  <c:v>-0.019479159141340574</c:v>
                </c:pt>
                <c:pt idx="29">
                  <c:v>-0.028630912097892036</c:v>
                </c:pt>
                <c:pt idx="30">
                  <c:v>-0.039286250281733714</c:v>
                </c:pt>
                <c:pt idx="31">
                  <c:v>-0.051860281647371664</c:v>
                </c:pt>
                <c:pt idx="32">
                  <c:v>-0.06658817096757019</c:v>
                </c:pt>
                <c:pt idx="33">
                  <c:v>-0.083899980742288</c:v>
                </c:pt>
                <c:pt idx="34">
                  <c:v>-0.10433769392615488</c:v>
                </c:pt>
                <c:pt idx="35">
                  <c:v>-0.1284394923372716</c:v>
                </c:pt>
                <c:pt idx="36">
                  <c:v>-0.15780675665743615</c:v>
                </c:pt>
                <c:pt idx="37">
                  <c:v>-0.1949288221140364</c:v>
                </c:pt>
                <c:pt idx="38">
                  <c:v>-0.2432513932523932</c:v>
                </c:pt>
                <c:pt idx="39">
                  <c:v>-0.30626703825440416</c:v>
                </c:pt>
                <c:pt idx="40">
                  <c:v>-0.3872252912109815</c:v>
                </c:pt>
                <c:pt idx="41">
                  <c:v>-0.48706165212210806</c:v>
                </c:pt>
                <c:pt idx="42">
                  <c:v>-0.6083135812149791</c:v>
                </c:pt>
                <c:pt idx="43">
                  <c:v>-0.7506054250806784</c:v>
                </c:pt>
              </c:numCache>
            </c:numRef>
          </c:yVal>
          <c:smooth val="1"/>
        </c:ser>
        <c:axId val="9088116"/>
        <c:axId val="14684181"/>
      </c:scatterChart>
      <c:valAx>
        <c:axId val="90881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4181"/>
        <c:crosses val="autoZero"/>
        <c:crossBetween val="midCat"/>
        <c:dispUnits/>
      </c:valAx>
      <c:valAx>
        <c:axId val="1468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gdl(meas) - gdl(calc),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088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6865"/>
          <c:w val="0.28975"/>
          <c:h val="0.1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strength difference WQB001 vs IQB_avg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25"/>
          <c:w val="0.9292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using measured WQB strength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'excitation.4265967'!$P$5:$P$48</c:f>
              <c:numCache>
                <c:ptCount val="44"/>
                <c:pt idx="0">
                  <c:v>0.10703349577145267</c:v>
                </c:pt>
                <c:pt idx="1">
                  <c:v>0.05619104041794338</c:v>
                </c:pt>
                <c:pt idx="2">
                  <c:v>0.03885721170556726</c:v>
                </c:pt>
                <c:pt idx="3">
                  <c:v>0.030071948506131766</c:v>
                </c:pt>
                <c:pt idx="4">
                  <c:v>0.02429006303999246</c:v>
                </c:pt>
                <c:pt idx="5">
                  <c:v>0.020935393457470187</c:v>
                </c:pt>
                <c:pt idx="6">
                  <c:v>0.018369423161905575</c:v>
                </c:pt>
                <c:pt idx="7">
                  <c:v>0.016256370606536643</c:v>
                </c:pt>
                <c:pt idx="8">
                  <c:v>0.014029549918177103</c:v>
                </c:pt>
                <c:pt idx="9">
                  <c:v>0.012382369063307622</c:v>
                </c:pt>
                <c:pt idx="10">
                  <c:v>0.01143870156925508</c:v>
                </c:pt>
                <c:pt idx="11">
                  <c:v>0.010663575339057523</c:v>
                </c:pt>
                <c:pt idx="12">
                  <c:v>0.010142702855066101</c:v>
                </c:pt>
                <c:pt idx="13">
                  <c:v>0.009879544360241303</c:v>
                </c:pt>
                <c:pt idx="14">
                  <c:v>0.009562392995446515</c:v>
                </c:pt>
                <c:pt idx="15">
                  <c:v>0.00938556044522774</c:v>
                </c:pt>
                <c:pt idx="16">
                  <c:v>0.009399662702938488</c:v>
                </c:pt>
                <c:pt idx="17">
                  <c:v>0.009303843399358134</c:v>
                </c:pt>
                <c:pt idx="18">
                  <c:v>0.009196764690053478</c:v>
                </c:pt>
                <c:pt idx="19">
                  <c:v>0.009169776495154644</c:v>
                </c:pt>
                <c:pt idx="20">
                  <c:v>0.009052550537067435</c:v>
                </c:pt>
                <c:pt idx="21">
                  <c:v>0.008906129829120169</c:v>
                </c:pt>
                <c:pt idx="22">
                  <c:v>0.008891767425145608</c:v>
                </c:pt>
                <c:pt idx="23">
                  <c:v>0.008720342480000013</c:v>
                </c:pt>
                <c:pt idx="24">
                  <c:v>0.008591327665870337</c:v>
                </c:pt>
                <c:pt idx="25">
                  <c:v>0.008300155707746048</c:v>
                </c:pt>
                <c:pt idx="26">
                  <c:v>0.008095561315957333</c:v>
                </c:pt>
                <c:pt idx="27">
                  <c:v>0.00784546016108311</c:v>
                </c:pt>
                <c:pt idx="28">
                  <c:v>0.007499239549116458</c:v>
                </c:pt>
                <c:pt idx="29">
                  <c:v>0.007034725362834984</c:v>
                </c:pt>
                <c:pt idx="30">
                  <c:v>0.006486193918830893</c:v>
                </c:pt>
                <c:pt idx="31">
                  <c:v>0.005740118545773991</c:v>
                </c:pt>
                <c:pt idx="32">
                  <c:v>0.004803252345239789</c:v>
                </c:pt>
                <c:pt idx="33">
                  <c:v>0.0036727739278633676</c:v>
                </c:pt>
                <c:pt idx="34">
                  <c:v>0.0017568029542573468</c:v>
                </c:pt>
                <c:pt idx="35">
                  <c:v>-0.0004759770260355936</c:v>
                </c:pt>
                <c:pt idx="36">
                  <c:v>-0.0031915550805457385</c:v>
                </c:pt>
                <c:pt idx="37">
                  <c:v>-0.006290124214054063</c:v>
                </c:pt>
                <c:pt idx="38">
                  <c:v>-0.009614842378662768</c:v>
                </c:pt>
                <c:pt idx="39">
                  <c:v>-0.01316979770718418</c:v>
                </c:pt>
                <c:pt idx="40">
                  <c:v>-0.016771475917365688</c:v>
                </c:pt>
                <c:pt idx="41">
                  <c:v>-0.020484877815682548</c:v>
                </c:pt>
                <c:pt idx="42">
                  <c:v>-0.024291268706527046</c:v>
                </c:pt>
                <c:pt idx="43">
                  <c:v>-0.028240967567202124</c:v>
                </c:pt>
              </c:numCache>
            </c:numRef>
          </c:yVal>
          <c:smooth val="1"/>
        </c:ser>
        <c:ser>
          <c:idx val="1"/>
          <c:order val="1"/>
          <c:tx>
            <c:v>corrected for WQB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'excitation.4265967'!$T$5:$T$48</c:f>
              <c:numCache>
                <c:ptCount val="44"/>
                <c:pt idx="0">
                  <c:v>0.056289097439714456</c:v>
                </c:pt>
                <c:pt idx="1">
                  <c:v>0.03150081315518717</c:v>
                </c:pt>
                <c:pt idx="2">
                  <c:v>0.022566335069136922</c:v>
                </c:pt>
                <c:pt idx="3">
                  <c:v>0.018255722342853622</c:v>
                </c:pt>
                <c:pt idx="4">
                  <c:v>0.015598022951554782</c:v>
                </c:pt>
                <c:pt idx="5">
                  <c:v>0.013927730455010539</c:v>
                </c:pt>
                <c:pt idx="6">
                  <c:v>0.012765774810427056</c:v>
                </c:pt>
                <c:pt idx="7">
                  <c:v>0.011933330674350855</c:v>
                </c:pt>
                <c:pt idx="8">
                  <c:v>0.010852931421382555</c:v>
                </c:pt>
                <c:pt idx="9">
                  <c:v>0.01024990878033443</c:v>
                </c:pt>
                <c:pt idx="10">
                  <c:v>0.009843754672188247</c:v>
                </c:pt>
                <c:pt idx="11">
                  <c:v>0.009632084416779327</c:v>
                </c:pt>
                <c:pt idx="12">
                  <c:v>0.00955491557692979</c:v>
                </c:pt>
                <c:pt idx="13">
                  <c:v>0.009558341919225657</c:v>
                </c:pt>
                <c:pt idx="14">
                  <c:v>0.009540369051997368</c:v>
                </c:pt>
                <c:pt idx="15">
                  <c:v>0.009587535850288237</c:v>
                </c:pt>
                <c:pt idx="16">
                  <c:v>0.009701166181418397</c:v>
                </c:pt>
                <c:pt idx="17">
                  <c:v>0.009768191489305616</c:v>
                </c:pt>
                <c:pt idx="18">
                  <c:v>0.009827762569268097</c:v>
                </c:pt>
                <c:pt idx="19">
                  <c:v>0.009896922171485337</c:v>
                </c:pt>
                <c:pt idx="20">
                  <c:v>0.009908553190476326</c:v>
                </c:pt>
                <c:pt idx="21">
                  <c:v>0.009876716868670496</c:v>
                </c:pt>
                <c:pt idx="22">
                  <c:v>0.009892347593825285</c:v>
                </c:pt>
                <c:pt idx="23">
                  <c:v>0.009817589156155564</c:v>
                </c:pt>
                <c:pt idx="24">
                  <c:v>0.009704643952240608</c:v>
                </c:pt>
                <c:pt idx="25">
                  <c:v>0.009529978997856977</c:v>
                </c:pt>
                <c:pt idx="26">
                  <c:v>0.009384480256167132</c:v>
                </c:pt>
                <c:pt idx="27">
                  <c:v>0.009149212653104205</c:v>
                </c:pt>
                <c:pt idx="28">
                  <c:v>0.008857154896889749</c:v>
                </c:pt>
                <c:pt idx="29">
                  <c:v>0.008438837454656222</c:v>
                </c:pt>
                <c:pt idx="30">
                  <c:v>0.00789485026094609</c:v>
                </c:pt>
                <c:pt idx="31">
                  <c:v>0.007181146595422911</c:v>
                </c:pt>
                <c:pt idx="32">
                  <c:v>0.006310152368445434</c:v>
                </c:pt>
                <c:pt idx="33">
                  <c:v>0.005159396766775945</c:v>
                </c:pt>
                <c:pt idx="34">
                  <c:v>0.0032495582175451265</c:v>
                </c:pt>
                <c:pt idx="35">
                  <c:v>0.0009860398063228997</c:v>
                </c:pt>
                <c:pt idx="36">
                  <c:v>-0.0017320033185671986</c:v>
                </c:pt>
                <c:pt idx="37">
                  <c:v>-0.004840281308596815</c:v>
                </c:pt>
                <c:pt idx="38">
                  <c:v>-0.008194353058005473</c:v>
                </c:pt>
                <c:pt idx="39">
                  <c:v>-0.01176366280134668</c:v>
                </c:pt>
                <c:pt idx="40">
                  <c:v>-0.015383359535792947</c:v>
                </c:pt>
                <c:pt idx="41">
                  <c:v>-0.019143102623626593</c:v>
                </c:pt>
                <c:pt idx="42">
                  <c:v>-0.02297748134086419</c:v>
                </c:pt>
                <c:pt idx="43">
                  <c:v>-0.026951441144801826</c:v>
                </c:pt>
              </c:numCache>
            </c:numRef>
          </c:yVal>
          <c:smooth val="1"/>
        </c:ser>
        <c:axId val="65048766"/>
        <c:axId val="48567983"/>
      </c:scatterChart>
      <c:valAx>
        <c:axId val="65048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crossBetween val="midCat"/>
        <c:dispUnits/>
      </c:valAx>
      <c:valAx>
        <c:axId val="48567983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 gdl = (WQB - IQB)/IQB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5048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14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trim current required to correct WQB-IQB mismatch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375"/>
          <c:w val="0.854"/>
          <c:h val="0.841"/>
        </c:manualLayout>
      </c:layout>
      <c:scatterChart>
        <c:scatterStyle val="smoothMarker"/>
        <c:varyColors val="0"/>
        <c:ser>
          <c:idx val="0"/>
          <c:order val="0"/>
          <c:tx>
            <c:v>original calculation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'excitation.4265967'!$R$5:$R$48</c:f>
              <c:numCache>
                <c:ptCount val="44"/>
                <c:pt idx="0">
                  <c:v>-2.2639468113042667</c:v>
                </c:pt>
                <c:pt idx="1">
                  <c:v>-2.2577610657782525</c:v>
                </c:pt>
                <c:pt idx="2">
                  <c:v>-2.3068985641443875</c:v>
                </c:pt>
                <c:pt idx="3">
                  <c:v>-2.3604602564326083</c:v>
                </c:pt>
                <c:pt idx="4">
                  <c:v>-2.373477342341824</c:v>
                </c:pt>
                <c:pt idx="5">
                  <c:v>-2.4467625277713845</c:v>
                </c:pt>
                <c:pt idx="6">
                  <c:v>-2.498654745120379</c:v>
                </c:pt>
                <c:pt idx="7">
                  <c:v>-2.5226034117087726</c:v>
                </c:pt>
                <c:pt idx="8">
                  <c:v>-2.7154141896685218</c:v>
                </c:pt>
                <c:pt idx="9">
                  <c:v>-2.870079181827794</c:v>
                </c:pt>
                <c:pt idx="10">
                  <c:v>-3.090265524558824</c:v>
                </c:pt>
                <c:pt idx="11">
                  <c:v>-3.288639508365654</c:v>
                </c:pt>
                <c:pt idx="12">
                  <c:v>-3.516335799268959</c:v>
                </c:pt>
                <c:pt idx="13">
                  <c:v>-3.803739209929407</c:v>
                </c:pt>
                <c:pt idx="14">
                  <c:v>-4.05236244347124</c:v>
                </c:pt>
                <c:pt idx="15">
                  <c:v>-4.337090653648715</c:v>
                </c:pt>
                <c:pt idx="16">
                  <c:v>-4.704107124493585</c:v>
                </c:pt>
                <c:pt idx="17">
                  <c:v>-5.017993918342119</c:v>
                </c:pt>
                <c:pt idx="18">
                  <c:v>-5.316619115359052</c:v>
                </c:pt>
                <c:pt idx="19">
                  <c:v>-5.654473412769196</c:v>
                </c:pt>
                <c:pt idx="20">
                  <c:v>-5.938661551799739</c:v>
                </c:pt>
                <c:pt idx="21">
                  <c:v>-6.191267207201855</c:v>
                </c:pt>
                <c:pt idx="22">
                  <c:v>-6.521291879519881</c:v>
                </c:pt>
                <c:pt idx="23">
                  <c:v>-6.746966259207266</c:v>
                </c:pt>
                <c:pt idx="24">
                  <c:v>-6.9863482720255075</c:v>
                </c:pt>
                <c:pt idx="25">
                  <c:v>-7.086516870522727</c:v>
                </c:pt>
                <c:pt idx="26">
                  <c:v>-7.2300051545237585</c:v>
                </c:pt>
                <c:pt idx="27">
                  <c:v>-7.329436020012001</c:v>
                </c:pt>
                <c:pt idx="28">
                  <c:v>-7.319301726277516</c:v>
                </c:pt>
                <c:pt idx="29">
                  <c:v>-7.173889564872607</c:v>
                </c:pt>
                <c:pt idx="30">
                  <c:v>-6.9047416567117015</c:v>
                </c:pt>
                <c:pt idx="31">
                  <c:v>-6.382211293159112</c:v>
                </c:pt>
                <c:pt idx="32">
                  <c:v>-5.573176553832678</c:v>
                </c:pt>
                <c:pt idx="33">
                  <c:v>-4.461810716275888</c:v>
                </c:pt>
                <c:pt idx="34">
                  <c:v>-2.269624888022939</c:v>
                </c:pt>
                <c:pt idx="35">
                  <c:v>0.6472171228236266</c:v>
                </c:pt>
                <c:pt idx="36">
                  <c:v>4.590301983840647</c:v>
                </c:pt>
                <c:pt idx="37">
                  <c:v>9.579860766322946</c:v>
                </c:pt>
                <c:pt idx="38">
                  <c:v>15.482987068924258</c:v>
                </c:pt>
                <c:pt idx="39">
                  <c:v>22.476733491039763</c:v>
                </c:pt>
                <c:pt idx="40">
                  <c:v>30.230963916030422</c:v>
                </c:pt>
                <c:pt idx="41">
                  <c:v>39.17935510369047</c:v>
                </c:pt>
                <c:pt idx="42">
                  <c:v>49.304300474171484</c:v>
                </c:pt>
                <c:pt idx="43">
                  <c:v>61.031165761407806</c:v>
                </c:pt>
              </c:numCache>
            </c:numRef>
          </c:yVal>
          <c:smooth val="1"/>
        </c:ser>
        <c:ser>
          <c:idx val="1"/>
          <c:order val="1"/>
          <c:tx>
            <c:v>corrected 10/25/05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'excitation.4265967'!$U$5:$U$48</c:f>
              <c:numCache>
                <c:ptCount val="44"/>
                <c:pt idx="0">
                  <c:v>-1.1906134779709359</c:v>
                </c:pt>
                <c:pt idx="1">
                  <c:v>-1.2657055102226928</c:v>
                </c:pt>
                <c:pt idx="2">
                  <c:v>-1.3397318974777201</c:v>
                </c:pt>
                <c:pt idx="3">
                  <c:v>-1.4329602564326076</c:v>
                </c:pt>
                <c:pt idx="4">
                  <c:v>-1.5241440090084886</c:v>
                </c:pt>
                <c:pt idx="5">
                  <c:v>-1.6277625277713799</c:v>
                </c:pt>
                <c:pt idx="6">
                  <c:v>-1.7364325228981694</c:v>
                </c:pt>
                <c:pt idx="7">
                  <c:v>-1.8517700783754307</c:v>
                </c:pt>
                <c:pt idx="8">
                  <c:v>-2.1005808563351756</c:v>
                </c:pt>
                <c:pt idx="9">
                  <c:v>-2.375801404050019</c:v>
                </c:pt>
                <c:pt idx="10">
                  <c:v>-2.659376635669953</c:v>
                </c:pt>
                <c:pt idx="11">
                  <c:v>-2.9705283972545455</c:v>
                </c:pt>
                <c:pt idx="12">
                  <c:v>-3.3125580214911925</c:v>
                </c:pt>
                <c:pt idx="13">
                  <c:v>-3.680072543262766</c:v>
                </c:pt>
                <c:pt idx="14">
                  <c:v>-4.043029110137946</c:v>
                </c:pt>
                <c:pt idx="15">
                  <c:v>-4.4304239869820705</c:v>
                </c:pt>
                <c:pt idx="16">
                  <c:v>-4.854996013382498</c:v>
                </c:pt>
                <c:pt idx="17">
                  <c:v>-5.268438362786551</c:v>
                </c:pt>
                <c:pt idx="18">
                  <c:v>-5.681396893136897</c:v>
                </c:pt>
                <c:pt idx="19">
                  <c:v>-6.102862301658099</c:v>
                </c:pt>
                <c:pt idx="20">
                  <c:v>-6.500217107355327</c:v>
                </c:pt>
                <c:pt idx="21">
                  <c:v>-6.865989429424018</c:v>
                </c:pt>
                <c:pt idx="22">
                  <c:v>-7.255125212853222</c:v>
                </c:pt>
                <c:pt idx="23">
                  <c:v>-7.595910703651701</c:v>
                </c:pt>
                <c:pt idx="24">
                  <c:v>-7.891681605358786</c:v>
                </c:pt>
                <c:pt idx="25">
                  <c:v>-8.136516870522671</c:v>
                </c:pt>
                <c:pt idx="26">
                  <c:v>-8.381116265634915</c:v>
                </c:pt>
                <c:pt idx="27">
                  <c:v>-8.547436020012075</c:v>
                </c:pt>
                <c:pt idx="28">
                  <c:v>-8.644635059610863</c:v>
                </c:pt>
                <c:pt idx="29">
                  <c:v>-8.605778453761433</c:v>
                </c:pt>
                <c:pt idx="30">
                  <c:v>-8.40429721226732</c:v>
                </c:pt>
                <c:pt idx="31">
                  <c:v>-7.984433515381228</c:v>
                </c:pt>
                <c:pt idx="32">
                  <c:v>-7.321620998277197</c:v>
                </c:pt>
                <c:pt idx="33">
                  <c:v>-6.2678107162757195</c:v>
                </c:pt>
                <c:pt idx="34">
                  <c:v>-4.198124888022874</c:v>
                </c:pt>
                <c:pt idx="35">
                  <c:v>-1.3407828771764079</c:v>
                </c:pt>
                <c:pt idx="36">
                  <c:v>2.491079761618314</c:v>
                </c:pt>
                <c:pt idx="37">
                  <c:v>7.371749655211875</c:v>
                </c:pt>
                <c:pt idx="38">
                  <c:v>13.195542624479735</c:v>
                </c:pt>
                <c:pt idx="39">
                  <c:v>20.076900157706408</c:v>
                </c:pt>
                <c:pt idx="40">
                  <c:v>27.72885280491912</c:v>
                </c:pt>
                <c:pt idx="41">
                  <c:v>36.61307732591252</c:v>
                </c:pt>
                <c:pt idx="42">
                  <c:v>46.63768936306033</c:v>
                </c:pt>
                <c:pt idx="43">
                  <c:v>58.244387983629814</c:v>
                </c:pt>
              </c:numCache>
            </c:numRef>
          </c:yVal>
          <c:smooth val="1"/>
        </c:ser>
        <c:ser>
          <c:idx val="2"/>
          <c:order val="2"/>
          <c:tx>
            <c:v>linear calculation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'excitation.4265967'!$N$5:$N$48</c:f>
              <c:numCache>
                <c:ptCount val="4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1500</c:v>
                </c:pt>
                <c:pt idx="19">
                  <c:v>1600</c:v>
                </c:pt>
                <c:pt idx="20">
                  <c:v>1700</c:v>
                </c:pt>
                <c:pt idx="21">
                  <c:v>1800</c:v>
                </c:pt>
                <c:pt idx="22">
                  <c:v>1900</c:v>
                </c:pt>
                <c:pt idx="23">
                  <c:v>2000</c:v>
                </c:pt>
                <c:pt idx="24">
                  <c:v>2100</c:v>
                </c:pt>
                <c:pt idx="25">
                  <c:v>2200</c:v>
                </c:pt>
                <c:pt idx="26">
                  <c:v>2300</c:v>
                </c:pt>
                <c:pt idx="27">
                  <c:v>2400</c:v>
                </c:pt>
                <c:pt idx="28">
                  <c:v>2500</c:v>
                </c:pt>
                <c:pt idx="29">
                  <c:v>2600</c:v>
                </c:pt>
                <c:pt idx="30">
                  <c:v>2700</c:v>
                </c:pt>
                <c:pt idx="31">
                  <c:v>2800</c:v>
                </c:pt>
                <c:pt idx="32">
                  <c:v>2900</c:v>
                </c:pt>
                <c:pt idx="33">
                  <c:v>3000</c:v>
                </c:pt>
                <c:pt idx="34">
                  <c:v>3100</c:v>
                </c:pt>
                <c:pt idx="35">
                  <c:v>3200</c:v>
                </c:pt>
                <c:pt idx="36">
                  <c:v>3300</c:v>
                </c:pt>
                <c:pt idx="37">
                  <c:v>3400</c:v>
                </c:pt>
                <c:pt idx="38">
                  <c:v>3500</c:v>
                </c:pt>
                <c:pt idx="39">
                  <c:v>3600</c:v>
                </c:pt>
                <c:pt idx="40">
                  <c:v>3700</c:v>
                </c:pt>
                <c:pt idx="41">
                  <c:v>3800</c:v>
                </c:pt>
                <c:pt idx="42">
                  <c:v>3900</c:v>
                </c:pt>
                <c:pt idx="43">
                  <c:v>4000</c:v>
                </c:pt>
              </c:numCache>
            </c:numRef>
          </c:xVal>
          <c:yVal>
            <c:numRef>
              <c:f>'excitation.4265967'!$V$5:$V$48</c:f>
              <c:numCache>
                <c:ptCount val="44"/>
                <c:pt idx="0">
                  <c:v>-1.161187141925115</c:v>
                </c:pt>
                <c:pt idx="1">
                  <c:v>-1.2526668777474408</c:v>
                </c:pt>
                <c:pt idx="2">
                  <c:v>-1.3316384521360018</c:v>
                </c:pt>
                <c:pt idx="3">
                  <c:v>-1.4295434650149146</c:v>
                </c:pt>
                <c:pt idx="4">
                  <c:v>-1.5230168744394532</c:v>
                </c:pt>
                <c:pt idx="5">
                  <c:v>-1.6295331627354044</c:v>
                </c:pt>
                <c:pt idx="6">
                  <c:v>-1.7410257208256406</c:v>
                </c:pt>
                <c:pt idx="7">
                  <c:v>-1.8590210095206032</c:v>
                </c:pt>
                <c:pt idx="8">
                  <c:v>-2.1123791254096744</c:v>
                </c:pt>
                <c:pt idx="9">
                  <c:v>-2.393728079427223</c:v>
                </c:pt>
                <c:pt idx="10">
                  <c:v>-2.6821189087350024</c:v>
                </c:pt>
                <c:pt idx="11">
                  <c:v>-2.999632929898463</c:v>
                </c:pt>
                <c:pt idx="12">
                  <c:v>-3.3478054839441582</c:v>
                </c:pt>
                <c:pt idx="13">
                  <c:v>-3.721313713477407</c:v>
                </c:pt>
                <c:pt idx="14">
                  <c:v>-4.085777229016269</c:v>
                </c:pt>
                <c:pt idx="15">
                  <c:v>-4.479155061851238</c:v>
                </c:pt>
                <c:pt idx="16">
                  <c:v>-4.909574855277842</c:v>
                </c:pt>
                <c:pt idx="17">
                  <c:v>-5.323281179709443</c:v>
                </c:pt>
                <c:pt idx="18">
                  <c:v>-5.737646238783678</c:v>
                </c:pt>
                <c:pt idx="19">
                  <c:v>-6.162456874332388</c:v>
                </c:pt>
                <c:pt idx="20">
                  <c:v>-6.554351296601888</c:v>
                </c:pt>
                <c:pt idx="21">
                  <c:v>-6.916636427532766</c:v>
                </c:pt>
                <c:pt idx="22">
                  <c:v>-7.31136479925286</c:v>
                </c:pt>
                <c:pt idx="23">
                  <c:v>-7.63674749718903</c:v>
                </c:pt>
                <c:pt idx="24">
                  <c:v>-7.925084106643353</c:v>
                </c:pt>
                <c:pt idx="25">
                  <c:v>-8.15156459928422</c:v>
                </c:pt>
                <c:pt idx="26">
                  <c:v>-8.390211727286966</c:v>
                </c:pt>
                <c:pt idx="27">
                  <c:v>-8.533762160336993</c:v>
                </c:pt>
                <c:pt idx="28">
                  <c:v>-8.603504876669726</c:v>
                </c:pt>
                <c:pt idx="29">
                  <c:v>-8.522806452322245</c:v>
                </c:pt>
                <c:pt idx="30">
                  <c:v>-8.277676670070912</c:v>
                </c:pt>
                <c:pt idx="31">
                  <c:v>-7.80569065196451</c:v>
                </c:pt>
                <c:pt idx="32">
                  <c:v>-7.101324121545563</c:v>
                </c:pt>
                <c:pt idx="33">
                  <c:v>-6.004038434975112</c:v>
                </c:pt>
                <c:pt idx="34">
                  <c:v>-3.9057693623788476</c:v>
                </c:pt>
                <c:pt idx="35">
                  <c:v>-1.2227398567801295</c:v>
                </c:pt>
                <c:pt idx="36">
                  <c:v>2.2134939512702503</c:v>
                </c:pt>
                <c:pt idx="37">
                  <c:v>6.368333242126538</c:v>
                </c:pt>
                <c:pt idx="38">
                  <c:v>11.087263598552878</c:v>
                </c:pt>
                <c:pt idx="39">
                  <c:v>16.35045560310553</c:v>
                </c:pt>
                <c:pt idx="40">
                  <c:v>21.939995219511133</c:v>
                </c:pt>
                <c:pt idx="41">
                  <c:v>27.985680580955872</c:v>
                </c:pt>
                <c:pt idx="42">
                  <c:v>34.395963412181516</c:v>
                </c:pt>
                <c:pt idx="43">
                  <c:v>41.27062167323504</c:v>
                </c:pt>
              </c:numCache>
            </c:numRef>
          </c:yVal>
          <c:smooth val="1"/>
        </c:ser>
        <c:axId val="34458664"/>
        <c:axId val="41692521"/>
      </c:scatterChart>
      <c:valAx>
        <c:axId val="3445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main coil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92521"/>
        <c:crosses val="autoZero"/>
        <c:crossBetween val="midCat"/>
        <c:dispUnits/>
      </c:valAx>
      <c:valAx>
        <c:axId val="4169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 coil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58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 harmonics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235"/>
          <c:h val="0.841"/>
        </c:manualLayout>
      </c:layout>
      <c:barChart>
        <c:barDir val="col"/>
        <c:grouping val="clustered"/>
        <c:varyColors val="0"/>
        <c:ser>
          <c:idx val="1"/>
          <c:order val="0"/>
          <c:tx>
            <c:v>WQB001, 200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'harmonics.4266288'!$K$3:$T$3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'harmonics.4266288'!$K$4:$T$4</c:f>
              <c:numCache>
                <c:ptCount val="10"/>
                <c:pt idx="0">
                  <c:v>-0.10782</c:v>
                </c:pt>
                <c:pt idx="1">
                  <c:v>-0.0132911</c:v>
                </c:pt>
                <c:pt idx="2">
                  <c:v>-0.0728468</c:v>
                </c:pt>
                <c:pt idx="3">
                  <c:v>0.557028</c:v>
                </c:pt>
                <c:pt idx="4">
                  <c:v>-0.0145404</c:v>
                </c:pt>
                <c:pt idx="5">
                  <c:v>-0.625955</c:v>
                </c:pt>
                <c:pt idx="6">
                  <c:v>0.19406500000000002</c:v>
                </c:pt>
                <c:pt idx="7">
                  <c:v>0.10912300000000001</c:v>
                </c:pt>
                <c:pt idx="8">
                  <c:v>-0.011401600000000001</c:v>
                </c:pt>
                <c:pt idx="9">
                  <c:v>-0.00016927</c:v>
                </c:pt>
              </c:numCache>
            </c:numRef>
          </c:val>
        </c:ser>
        <c:ser>
          <c:idx val="3"/>
          <c:order val="1"/>
          <c:tx>
            <c:v>WQB001, 1000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'harmonics.4266288'!$K$3:$T$3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'harmonics.4266288'!$K$6:$T$6</c:f>
              <c:numCache>
                <c:ptCount val="10"/>
                <c:pt idx="0">
                  <c:v>-0.582163</c:v>
                </c:pt>
                <c:pt idx="1">
                  <c:v>0.0302691</c:v>
                </c:pt>
                <c:pt idx="2">
                  <c:v>-0.0654817</c:v>
                </c:pt>
                <c:pt idx="3">
                  <c:v>0.68683</c:v>
                </c:pt>
                <c:pt idx="4">
                  <c:v>-0.0160337</c:v>
                </c:pt>
                <c:pt idx="5">
                  <c:v>-0.783681</c:v>
                </c:pt>
                <c:pt idx="6">
                  <c:v>0.166255</c:v>
                </c:pt>
                <c:pt idx="7">
                  <c:v>0.117005</c:v>
                </c:pt>
                <c:pt idx="8">
                  <c:v>-0.0117254</c:v>
                </c:pt>
                <c:pt idx="9">
                  <c:v>0.000135242</c:v>
                </c:pt>
              </c:numCache>
            </c:numRef>
          </c:val>
        </c:ser>
        <c:ser>
          <c:idx val="0"/>
          <c:order val="2"/>
          <c:tx>
            <c:v>WQB001, 2800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'harmonics.4266288'!$K$3:$T$3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'harmonics.4266288'!$K$10:$T$10</c:f>
              <c:numCache>
                <c:ptCount val="10"/>
                <c:pt idx="0">
                  <c:v>-0.572445</c:v>
                </c:pt>
                <c:pt idx="1">
                  <c:v>-0.0111314</c:v>
                </c:pt>
                <c:pt idx="2">
                  <c:v>-0.049589</c:v>
                </c:pt>
                <c:pt idx="3">
                  <c:v>0.383752</c:v>
                </c:pt>
                <c:pt idx="4">
                  <c:v>-0.0178443</c:v>
                </c:pt>
                <c:pt idx="5">
                  <c:v>-0.741113</c:v>
                </c:pt>
                <c:pt idx="6">
                  <c:v>0.149827</c:v>
                </c:pt>
                <c:pt idx="7">
                  <c:v>0.0968918</c:v>
                </c:pt>
                <c:pt idx="8">
                  <c:v>-0.0131568</c:v>
                </c:pt>
                <c:pt idx="9">
                  <c:v>0.000227133</c:v>
                </c:pt>
              </c:numCache>
            </c:numRef>
          </c:val>
        </c:ser>
        <c:ser>
          <c:idx val="2"/>
          <c:order val="3"/>
          <c:tx>
            <c:v>WQB001, 3600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'harmonics.4266288'!$K$3:$T$3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'harmonics.4266288'!$K$12:$T$12</c:f>
              <c:numCache>
                <c:ptCount val="10"/>
                <c:pt idx="0">
                  <c:v>-0.459385</c:v>
                </c:pt>
                <c:pt idx="1">
                  <c:v>-0.00805137</c:v>
                </c:pt>
                <c:pt idx="2">
                  <c:v>-0.0332178</c:v>
                </c:pt>
                <c:pt idx="3">
                  <c:v>-0.0271507</c:v>
                </c:pt>
                <c:pt idx="4">
                  <c:v>-0.021721</c:v>
                </c:pt>
                <c:pt idx="5">
                  <c:v>-0.741345</c:v>
                </c:pt>
                <c:pt idx="6">
                  <c:v>0.130985</c:v>
                </c:pt>
                <c:pt idx="7">
                  <c:v>0.0850381</c:v>
                </c:pt>
                <c:pt idx="8">
                  <c:v>-0.0183466</c:v>
                </c:pt>
                <c:pt idx="9">
                  <c:v>0.000209499</c:v>
                </c:pt>
              </c:numCache>
            </c:numRef>
          </c:val>
        </c:ser>
        <c:axId val="39688370"/>
        <c:axId val="21651011"/>
      </c:barChart>
      <c:catAx>
        <c:axId val="3968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651011"/>
        <c:crosses val="autoZero"/>
        <c:auto val="1"/>
        <c:lblOffset val="100"/>
        <c:noMultiLvlLbl val="0"/>
      </c:catAx>
      <c:valAx>
        <c:axId val="2165101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 or a_n,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68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16175"/>
          <c:w val="0.154"/>
          <c:h val="0.1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 vs IQB harmonics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5"/>
          <c:w val="0.9235"/>
          <c:h val="0.841"/>
        </c:manualLayout>
      </c:layout>
      <c:barChart>
        <c:barDir val="col"/>
        <c:grouping val="clustered"/>
        <c:varyColors val="0"/>
        <c:ser>
          <c:idx val="3"/>
          <c:order val="0"/>
          <c:tx>
            <c:v>WQB001, 1000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'harmonics.4261623'!$K$3:$T$3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'harmonics.4266288'!$K$6:$T$6</c:f>
              <c:numCache>
                <c:ptCount val="10"/>
                <c:pt idx="0">
                  <c:v>-0.582163</c:v>
                </c:pt>
                <c:pt idx="1">
                  <c:v>0.0302691</c:v>
                </c:pt>
                <c:pt idx="2">
                  <c:v>-0.0654817</c:v>
                </c:pt>
                <c:pt idx="3">
                  <c:v>0.68683</c:v>
                </c:pt>
                <c:pt idx="4">
                  <c:v>-0.0160337</c:v>
                </c:pt>
                <c:pt idx="5">
                  <c:v>-0.783681</c:v>
                </c:pt>
                <c:pt idx="6">
                  <c:v>0.166255</c:v>
                </c:pt>
                <c:pt idx="7">
                  <c:v>0.117005</c:v>
                </c:pt>
                <c:pt idx="8">
                  <c:v>-0.0117254</c:v>
                </c:pt>
                <c:pt idx="9">
                  <c:v>0.000135242</c:v>
                </c:pt>
              </c:numCache>
            </c:numRef>
          </c:val>
        </c:ser>
        <c:ser>
          <c:idx val="0"/>
          <c:order val="1"/>
          <c:tx>
            <c:v>WQB001, 2800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'harmonics.4266288'!$K$10:$T$10</c:f>
              <c:numCache>
                <c:ptCount val="10"/>
                <c:pt idx="0">
                  <c:v>-0.572445</c:v>
                </c:pt>
                <c:pt idx="1">
                  <c:v>-0.0111314</c:v>
                </c:pt>
                <c:pt idx="2">
                  <c:v>-0.049589</c:v>
                </c:pt>
                <c:pt idx="3">
                  <c:v>0.383752</c:v>
                </c:pt>
                <c:pt idx="4">
                  <c:v>-0.0178443</c:v>
                </c:pt>
                <c:pt idx="5">
                  <c:v>-0.741113</c:v>
                </c:pt>
                <c:pt idx="6">
                  <c:v>0.149827</c:v>
                </c:pt>
                <c:pt idx="7">
                  <c:v>0.0968918</c:v>
                </c:pt>
                <c:pt idx="8">
                  <c:v>-0.0131568</c:v>
                </c:pt>
                <c:pt idx="9">
                  <c:v>0.000227133</c:v>
                </c:pt>
              </c:numCache>
            </c:numRef>
          </c:val>
        </c:ser>
        <c:ser>
          <c:idx val="2"/>
          <c:order val="2"/>
          <c:tx>
            <c:v>WQB001, 3600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'harmonics.4266288'!$K$12:$T$12</c:f>
              <c:numCache>
                <c:ptCount val="10"/>
                <c:pt idx="0">
                  <c:v>-0.459385</c:v>
                </c:pt>
                <c:pt idx="1">
                  <c:v>-0.00805137</c:v>
                </c:pt>
                <c:pt idx="2">
                  <c:v>-0.0332178</c:v>
                </c:pt>
                <c:pt idx="3">
                  <c:v>-0.0271507</c:v>
                </c:pt>
                <c:pt idx="4">
                  <c:v>-0.021721</c:v>
                </c:pt>
                <c:pt idx="5">
                  <c:v>-0.741345</c:v>
                </c:pt>
                <c:pt idx="6">
                  <c:v>0.130985</c:v>
                </c:pt>
                <c:pt idx="7">
                  <c:v>0.0850381</c:v>
                </c:pt>
                <c:pt idx="8">
                  <c:v>-0.0183466</c:v>
                </c:pt>
                <c:pt idx="9">
                  <c:v>0.000209499</c:v>
                </c:pt>
              </c:numCache>
            </c:numRef>
          </c:val>
        </c:ser>
        <c:ser>
          <c:idx val="1"/>
          <c:order val="3"/>
          <c:tx>
            <c:v>IQB320, 1000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'harmonics.4261623'!$K$3:$T$3</c:f>
              <c:strCache>
                <c:ptCount val="10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b10</c:v>
                </c:pt>
                <c:pt idx="5">
                  <c:v>a3</c:v>
                </c:pt>
                <c:pt idx="6">
                  <c:v>a4</c:v>
                </c:pt>
                <c:pt idx="7">
                  <c:v>a5</c:v>
                </c:pt>
                <c:pt idx="8">
                  <c:v>a6</c:v>
                </c:pt>
                <c:pt idx="9">
                  <c:v>a10</c:v>
                </c:pt>
              </c:strCache>
            </c:strRef>
          </c:cat>
          <c:val>
            <c:numRef>
              <c:f>'IQB_harmonics.4259001'!$J$6:$S$6</c:f>
              <c:numCache>
                <c:ptCount val="10"/>
                <c:pt idx="0">
                  <c:v>-2.16267</c:v>
                </c:pt>
                <c:pt idx="1">
                  <c:v>7.714650000000001</c:v>
                </c:pt>
                <c:pt idx="2">
                  <c:v>0.28671</c:v>
                </c:pt>
                <c:pt idx="3">
                  <c:v>-2.1048299999999998</c:v>
                </c:pt>
                <c:pt idx="4">
                  <c:v>-0.7920740000000001</c:v>
                </c:pt>
                <c:pt idx="5">
                  <c:v>-0.8847769999999999</c:v>
                </c:pt>
                <c:pt idx="6">
                  <c:v>0.18676399999999999</c:v>
                </c:pt>
                <c:pt idx="7">
                  <c:v>0.272434</c:v>
                </c:pt>
                <c:pt idx="8">
                  <c:v>0.042392</c:v>
                </c:pt>
                <c:pt idx="9">
                  <c:v>0.059014199999999996</c:v>
                </c:pt>
              </c:numCache>
            </c:numRef>
          </c:val>
        </c:ser>
        <c:ser>
          <c:idx val="4"/>
          <c:order val="4"/>
          <c:tx>
            <c:v>IQB320, 3500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'IQB_harmonics.4259001'!$J$10:$S$10</c:f>
              <c:numCache>
                <c:ptCount val="10"/>
                <c:pt idx="0">
                  <c:v>-1.8839000000000001</c:v>
                </c:pt>
                <c:pt idx="1">
                  <c:v>8.42491</c:v>
                </c:pt>
                <c:pt idx="2">
                  <c:v>0.285087</c:v>
                </c:pt>
                <c:pt idx="3">
                  <c:v>-2.2012</c:v>
                </c:pt>
                <c:pt idx="4">
                  <c:v>-0.7954399999999999</c:v>
                </c:pt>
                <c:pt idx="5">
                  <c:v>-0.319385</c:v>
                </c:pt>
                <c:pt idx="6">
                  <c:v>0.21322799999999997</c:v>
                </c:pt>
                <c:pt idx="7">
                  <c:v>0.236092</c:v>
                </c:pt>
                <c:pt idx="8">
                  <c:v>0.043833199999999996</c:v>
                </c:pt>
                <c:pt idx="9">
                  <c:v>0.0557481</c:v>
                </c:pt>
              </c:numCache>
            </c:numRef>
          </c:val>
        </c:ser>
        <c:axId val="60641372"/>
        <c:axId val="8901437"/>
      </c:barChart>
      <c:catAx>
        <c:axId val="60641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1437"/>
        <c:crosses val="autoZero"/>
        <c:auto val="1"/>
        <c:lblOffset val="100"/>
        <c:noMultiLvlLbl val="0"/>
      </c:catAx>
      <c:valAx>
        <c:axId val="890143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 or a_n,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641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16175"/>
          <c:w val="0.154"/>
          <c:h val="0.1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WQB001 normal 12-pole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'harmonics.4266288'!$N$3</c:f>
              <c:strCache>
                <c:ptCount val="1"/>
                <c:pt idx="0">
                  <c:v>b6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'harmonics.4266288'!$I$4:$I$17</c:f>
              <c:numCache>
                <c:ptCount val="14"/>
                <c:pt idx="0">
                  <c:v>202.37</c:v>
                </c:pt>
                <c:pt idx="1">
                  <c:v>426.71</c:v>
                </c:pt>
                <c:pt idx="2">
                  <c:v>1000.31</c:v>
                </c:pt>
                <c:pt idx="3">
                  <c:v>1499.05</c:v>
                </c:pt>
                <c:pt idx="4">
                  <c:v>1997.81</c:v>
                </c:pt>
                <c:pt idx="5">
                  <c:v>2396.87</c:v>
                </c:pt>
                <c:pt idx="6">
                  <c:v>2795.87</c:v>
                </c:pt>
                <c:pt idx="7">
                  <c:v>3194.9</c:v>
                </c:pt>
                <c:pt idx="8">
                  <c:v>3593.83</c:v>
                </c:pt>
                <c:pt idx="9">
                  <c:v>3992.84</c:v>
                </c:pt>
                <c:pt idx="10">
                  <c:v>2995.4</c:v>
                </c:pt>
                <c:pt idx="11">
                  <c:v>1997.85</c:v>
                </c:pt>
                <c:pt idx="12">
                  <c:v>1000.33</c:v>
                </c:pt>
                <c:pt idx="13">
                  <c:v>202.39</c:v>
                </c:pt>
              </c:numCache>
            </c:numRef>
          </c:xVal>
          <c:yVal>
            <c:numRef>
              <c:f>'harmonics.4266288'!$N$4:$N$17</c:f>
              <c:numCache>
                <c:ptCount val="14"/>
                <c:pt idx="0">
                  <c:v>0.557028</c:v>
                </c:pt>
                <c:pt idx="1">
                  <c:v>0.6386029999999999</c:v>
                </c:pt>
                <c:pt idx="2">
                  <c:v>0.68683</c:v>
                </c:pt>
                <c:pt idx="3">
                  <c:v>0.660001</c:v>
                </c:pt>
                <c:pt idx="4">
                  <c:v>0.591021</c:v>
                </c:pt>
                <c:pt idx="5">
                  <c:v>0.5035580000000001</c:v>
                </c:pt>
                <c:pt idx="6">
                  <c:v>0.383752</c:v>
                </c:pt>
                <c:pt idx="7">
                  <c:v>0.221005</c:v>
                </c:pt>
                <c:pt idx="8">
                  <c:v>-0.0271507</c:v>
                </c:pt>
                <c:pt idx="9">
                  <c:v>-0.35991100000000004</c:v>
                </c:pt>
                <c:pt idx="10">
                  <c:v>0.31631000000000004</c:v>
                </c:pt>
                <c:pt idx="11">
                  <c:v>0.577195</c:v>
                </c:pt>
                <c:pt idx="12">
                  <c:v>0.632341</c:v>
                </c:pt>
                <c:pt idx="13">
                  <c:v>0.536029</c:v>
                </c:pt>
              </c:numCache>
            </c:numRef>
          </c:yVal>
          <c:smooth val="1"/>
        </c:ser>
        <c:axId val="13004070"/>
        <c:axId val="49927767"/>
      </c:scatterChart>
      <c:valAx>
        <c:axId val="130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27767"/>
        <c:crosses val="autoZero"/>
        <c:crossBetween val="midCat"/>
        <c:dispUnits/>
      </c:valAx>
      <c:valAx>
        <c:axId val="4992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b6,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04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0.14125</cdr:y>
    </cdr:from>
    <cdr:to>
      <cdr:x>0.3535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828675"/>
          <a:ext cx="876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IQB b4:
7.7 (1 kA)
8.4 (3.5 kA)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ARDING\LOCALS~1\TEMP\WQB001_IQB310_hyst_stu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ARDING\LOCALS~1\TEMP\IQB310-1_hyst_stu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QB310 nonlin strength up"/>
      <sheetName val="(WQB001-IQB310) wrt IQB310"/>
      <sheetName val="nonlin strength up"/>
      <sheetName val="nonlin strength down"/>
      <sheetName val="excitation up ramps"/>
      <sheetName val="IQB310 excitation up ramps"/>
      <sheetName val="excitation down ramps"/>
      <sheetName val="attributes"/>
    </sheetNames>
    <sheetDataSet>
      <sheetData sheetId="4">
        <row r="4">
          <cell r="M4">
            <v>0.08764636</v>
          </cell>
        </row>
        <row r="5">
          <cell r="M5">
            <v>0.6793951316161903</v>
          </cell>
        </row>
        <row r="6">
          <cell r="M6">
            <v>1.2866495407130625</v>
          </cell>
        </row>
        <row r="7">
          <cell r="M7">
            <v>1.895184940208778</v>
          </cell>
        </row>
        <row r="8">
          <cell r="M8">
            <v>2.5048633974184953</v>
          </cell>
        </row>
        <row r="9">
          <cell r="M9">
            <v>3.1159201664025358</v>
          </cell>
        </row>
        <row r="10">
          <cell r="M10">
            <v>3.727922453799413</v>
          </cell>
        </row>
        <row r="11">
          <cell r="M11">
            <v>4.954276971302758</v>
          </cell>
        </row>
        <row r="12">
          <cell r="M12">
            <v>6.18357299716628</v>
          </cell>
        </row>
        <row r="13">
          <cell r="M13">
            <v>8.648328273977993</v>
          </cell>
        </row>
        <row r="14">
          <cell r="M14">
            <v>12.353173984480875</v>
          </cell>
        </row>
        <row r="16">
          <cell r="M16">
            <v>0.7022728645872669</v>
          </cell>
        </row>
        <row r="17">
          <cell r="M17">
            <v>1.300997372774156</v>
          </cell>
        </row>
        <row r="18">
          <cell r="M18">
            <v>1.906656625519793</v>
          </cell>
        </row>
        <row r="19">
          <cell r="M19">
            <v>2.5146896085370614</v>
          </cell>
        </row>
        <row r="20">
          <cell r="M20">
            <v>3.1245260517985267</v>
          </cell>
        </row>
        <row r="21">
          <cell r="M21">
            <v>3.7353010637453368</v>
          </cell>
        </row>
        <row r="22">
          <cell r="M22">
            <v>4.347187707631763</v>
          </cell>
        </row>
        <row r="23">
          <cell r="M23">
            <v>5.574030750438153</v>
          </cell>
        </row>
        <row r="24">
          <cell r="M24">
            <v>6.8031830303645595</v>
          </cell>
        </row>
        <row r="25">
          <cell r="M25">
            <v>9.267867555628923</v>
          </cell>
        </row>
        <row r="26">
          <cell r="M26">
            <v>12.972650426225886</v>
          </cell>
        </row>
        <row r="28">
          <cell r="M28">
            <v>1.3240424662333112</v>
          </cell>
        </row>
        <row r="29">
          <cell r="M29">
            <v>1.9209501231204484</v>
          </cell>
        </row>
        <row r="30">
          <cell r="M30">
            <v>2.526105563480742</v>
          </cell>
        </row>
        <row r="31">
          <cell r="M31">
            <v>3.1340610142630743</v>
          </cell>
        </row>
        <row r="32">
          <cell r="M32">
            <v>3.7436258992805755</v>
          </cell>
        </row>
        <row r="33">
          <cell r="M33">
            <v>4.3545628779919925</v>
          </cell>
        </row>
        <row r="34">
          <cell r="M34">
            <v>4.966563256451528</v>
          </cell>
        </row>
        <row r="35">
          <cell r="M35">
            <v>6.19316673641418</v>
          </cell>
        </row>
        <row r="36">
          <cell r="M36">
            <v>7.422513266568249</v>
          </cell>
        </row>
        <row r="37">
          <cell r="M37">
            <v>9.886938447883493</v>
          </cell>
        </row>
        <row r="38">
          <cell r="M38">
            <v>13.59166208447888</v>
          </cell>
        </row>
        <row r="40">
          <cell r="M40">
            <v>1.9437858139215056</v>
          </cell>
        </row>
        <row r="41">
          <cell r="M41">
            <v>2.5400971381751054</v>
          </cell>
        </row>
        <row r="42">
          <cell r="M42">
            <v>3.1453784592222815</v>
          </cell>
        </row>
        <row r="43">
          <cell r="M43">
            <v>3.753165900949621</v>
          </cell>
        </row>
        <row r="44">
          <cell r="M44">
            <v>4.362896594413179</v>
          </cell>
        </row>
        <row r="45">
          <cell r="M45">
            <v>4.973685677039278</v>
          </cell>
        </row>
        <row r="46">
          <cell r="M46">
            <v>5.585570305688451</v>
          </cell>
        </row>
        <row r="47">
          <cell r="M47">
            <v>6.812157656865536</v>
          </cell>
        </row>
        <row r="48">
          <cell r="M48">
            <v>8.041626562895763</v>
          </cell>
        </row>
        <row r="49">
          <cell r="M49">
            <v>10.506233203722179</v>
          </cell>
        </row>
        <row r="50">
          <cell r="M50">
            <v>14.210883753441735</v>
          </cell>
        </row>
        <row r="52">
          <cell r="M52">
            <v>2.563285472431034</v>
          </cell>
        </row>
        <row r="53">
          <cell r="M53">
            <v>3.159127826817325</v>
          </cell>
        </row>
        <row r="54">
          <cell r="M54">
            <v>3.7643814954717754</v>
          </cell>
        </row>
        <row r="55">
          <cell r="M55">
            <v>4.3722158808580724</v>
          </cell>
        </row>
        <row r="56">
          <cell r="M56">
            <v>4.981786156762647</v>
          </cell>
        </row>
        <row r="57">
          <cell r="M57">
            <v>5.592711329940252</v>
          </cell>
        </row>
        <row r="58">
          <cell r="M58">
            <v>6.204709722546048</v>
          </cell>
        </row>
        <row r="59">
          <cell r="M59">
            <v>7.431458724015482</v>
          </cell>
        </row>
        <row r="60">
          <cell r="M60">
            <v>8.660877859874354</v>
          </cell>
        </row>
        <row r="61">
          <cell r="M61">
            <v>11.125549112926594</v>
          </cell>
        </row>
        <row r="62">
          <cell r="M62">
            <v>14.829544630692114</v>
          </cell>
        </row>
        <row r="64">
          <cell r="M64">
            <v>3.80170343664208</v>
          </cell>
        </row>
        <row r="65">
          <cell r="M65">
            <v>4.397127796107739</v>
          </cell>
        </row>
        <row r="66">
          <cell r="M66">
            <v>5.002320183305925</v>
          </cell>
        </row>
        <row r="67">
          <cell r="M67">
            <v>5.610192854534792</v>
          </cell>
        </row>
        <row r="68">
          <cell r="M68">
            <v>6.219820929310321</v>
          </cell>
        </row>
        <row r="69">
          <cell r="M69">
            <v>6.830674205987342</v>
          </cell>
        </row>
        <row r="70">
          <cell r="M70">
            <v>7.442652515660535</v>
          </cell>
        </row>
        <row r="71">
          <cell r="M71">
            <v>8.66945756196603</v>
          </cell>
        </row>
        <row r="72">
          <cell r="M72">
            <v>9.898897082230103</v>
          </cell>
        </row>
        <row r="73">
          <cell r="M73">
            <v>12.363678703604686</v>
          </cell>
        </row>
        <row r="74">
          <cell r="M74">
            <v>16.067180311725878</v>
          </cell>
        </row>
        <row r="76">
          <cell r="M76">
            <v>6.277866343578625</v>
          </cell>
        </row>
        <row r="77">
          <cell r="M77">
            <v>6.873234143458508</v>
          </cell>
        </row>
        <row r="78">
          <cell r="M78">
            <v>7.478457750564828</v>
          </cell>
        </row>
        <row r="79">
          <cell r="M79">
            <v>8.085935940929955</v>
          </cell>
        </row>
        <row r="80">
          <cell r="M80">
            <v>8.69566774032107</v>
          </cell>
        </row>
        <row r="81">
          <cell r="M81">
            <v>9.306526627313467</v>
          </cell>
        </row>
        <row r="82">
          <cell r="M82">
            <v>9.918734075767203</v>
          </cell>
        </row>
        <row r="83">
          <cell r="M83">
            <v>11.145460136593337</v>
          </cell>
        </row>
        <row r="84">
          <cell r="M84">
            <v>12.375120432076308</v>
          </cell>
        </row>
        <row r="85">
          <cell r="M85">
            <v>14.839525802370988</v>
          </cell>
        </row>
        <row r="86">
          <cell r="M86">
            <v>18.540987050753177</v>
          </cell>
        </row>
        <row r="88">
          <cell r="M88">
            <v>12.46751896892215</v>
          </cell>
        </row>
        <row r="89">
          <cell r="M89">
            <v>13.061760446923543</v>
          </cell>
        </row>
        <row r="90">
          <cell r="M90">
            <v>13.666243439140215</v>
          </cell>
        </row>
        <row r="91">
          <cell r="M91">
            <v>14.27377589638057</v>
          </cell>
        </row>
        <row r="92">
          <cell r="M92">
            <v>14.883053572008926</v>
          </cell>
        </row>
        <row r="93">
          <cell r="M93">
            <v>15.493464949054042</v>
          </cell>
        </row>
        <row r="94">
          <cell r="M94">
            <v>16.10531680743835</v>
          </cell>
        </row>
        <row r="95">
          <cell r="M95">
            <v>17.331747648981214</v>
          </cell>
        </row>
        <row r="96">
          <cell r="M96">
            <v>18.560199716405904</v>
          </cell>
        </row>
        <row r="97">
          <cell r="M97">
            <v>21.020994486195473</v>
          </cell>
        </row>
        <row r="98">
          <cell r="M98">
            <v>24.70822929663434</v>
          </cell>
        </row>
        <row r="100">
          <cell r="M100">
            <v>18.652842639390773</v>
          </cell>
        </row>
        <row r="101">
          <cell r="M101">
            <v>19.244709876682663</v>
          </cell>
        </row>
        <row r="102">
          <cell r="M102">
            <v>19.847649874367303</v>
          </cell>
        </row>
        <row r="103">
          <cell r="M103">
            <v>20.453161795609045</v>
          </cell>
        </row>
        <row r="104">
          <cell r="M104">
            <v>21.061284675417024</v>
          </cell>
        </row>
        <row r="105">
          <cell r="M105">
            <v>21.670335960547753</v>
          </cell>
        </row>
        <row r="106">
          <cell r="M106">
            <v>22.280635852612967</v>
          </cell>
        </row>
        <row r="107">
          <cell r="M107">
            <v>23.50315768403143</v>
          </cell>
        </row>
        <row r="108">
          <cell r="M108">
            <v>24.727167900257097</v>
          </cell>
        </row>
        <row r="109">
          <cell r="M109">
            <v>27.173174626215708</v>
          </cell>
        </row>
        <row r="110">
          <cell r="M110">
            <v>30.823841165164726</v>
          </cell>
        </row>
        <row r="112">
          <cell r="M112">
            <v>24.824777042649664</v>
          </cell>
        </row>
        <row r="113">
          <cell r="M113">
            <v>25.41057289479595</v>
          </cell>
        </row>
        <row r="114">
          <cell r="M114">
            <v>26.00872277172506</v>
          </cell>
        </row>
        <row r="115">
          <cell r="M115">
            <v>26.60997994159409</v>
          </cell>
        </row>
        <row r="116">
          <cell r="M116">
            <v>27.213191857655495</v>
          </cell>
        </row>
        <row r="117">
          <cell r="M117">
            <v>27.81784672185634</v>
          </cell>
        </row>
        <row r="118">
          <cell r="M118">
            <v>28.423260982739983</v>
          </cell>
        </row>
        <row r="119">
          <cell r="M119">
            <v>29.634651845863313</v>
          </cell>
        </row>
        <row r="120">
          <cell r="M120">
            <v>30.844048047201344</v>
          </cell>
        </row>
        <row r="121">
          <cell r="M121">
            <v>33.24949544622135</v>
          </cell>
        </row>
        <row r="122">
          <cell r="M122">
            <v>36.782949100467135</v>
          </cell>
        </row>
        <row r="124">
          <cell r="M124">
            <v>30.95604832185521</v>
          </cell>
        </row>
        <row r="125">
          <cell r="M125">
            <v>31.528648813985516</v>
          </cell>
        </row>
        <row r="126">
          <cell r="M126">
            <v>32.1146337076817</v>
          </cell>
        </row>
        <row r="127">
          <cell r="M127">
            <v>32.70392724530207</v>
          </cell>
        </row>
        <row r="128">
          <cell r="M128">
            <v>33.2945555000916</v>
          </cell>
        </row>
        <row r="129">
          <cell r="M129">
            <v>33.88519082518497</v>
          </cell>
        </row>
        <row r="130">
          <cell r="M130">
            <v>34.47463400119591</v>
          </cell>
        </row>
        <row r="131">
          <cell r="M131">
            <v>35.64615108354643</v>
          </cell>
        </row>
        <row r="132">
          <cell r="M132">
            <v>36.80237035533632</v>
          </cell>
        </row>
        <row r="133">
          <cell r="M133">
            <v>39.04522481272778</v>
          </cell>
        </row>
        <row r="134">
          <cell r="M134">
            <v>42.20206098831286</v>
          </cell>
        </row>
        <row r="136">
          <cell r="M136">
            <v>36.931616074218276</v>
          </cell>
        </row>
        <row r="137">
          <cell r="M137">
            <v>37.464600128125014</v>
          </cell>
        </row>
        <row r="138">
          <cell r="M138">
            <v>38.007595224603484</v>
          </cell>
        </row>
        <row r="139">
          <cell r="M139">
            <v>38.550311607003195</v>
          </cell>
        </row>
        <row r="140">
          <cell r="M140">
            <v>39.09023660953761</v>
          </cell>
        </row>
        <row r="141">
          <cell r="M141">
            <v>39.62591374432324</v>
          </cell>
        </row>
        <row r="142">
          <cell r="M142">
            <v>40.15627295185952</v>
          </cell>
        </row>
        <row r="143">
          <cell r="M143">
            <v>41.198774780125</v>
          </cell>
        </row>
        <row r="144">
          <cell r="M144">
            <v>42.2159459349633</v>
          </cell>
        </row>
        <row r="145">
          <cell r="M145">
            <v>44.16515313739795</v>
          </cell>
        </row>
        <row r="146">
          <cell r="M146">
            <v>46.85324621824434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QB310 nonlin strength up"/>
      <sheetName val="IQB310-1_study_data.990315.dat."/>
      <sheetName val="attributes"/>
    </sheetNames>
    <sheetDataSet>
      <sheetData sheetId="2">
        <row r="8">
          <cell r="B8">
            <v>0.012226154275762702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workbookViewId="0" topLeftCell="D251">
      <selection activeCell="P265" sqref="P265:P274"/>
    </sheetView>
  </sheetViews>
  <sheetFormatPr defaultColWidth="9.140625" defaultRowHeight="12.75"/>
  <cols>
    <col min="11" max="11" width="10.8515625" style="0" customWidth="1"/>
    <col min="12" max="12" width="21.57421875" style="0" customWidth="1"/>
    <col min="14" max="14" width="13.8515625" style="0" customWidth="1"/>
  </cols>
  <sheetData>
    <row r="1" ht="12.75">
      <c r="A1" s="4" t="s">
        <v>159</v>
      </c>
    </row>
    <row r="2" ht="12.75">
      <c r="A2" s="4"/>
    </row>
    <row r="3" spans="1:16" ht="12.75">
      <c r="A3" t="s">
        <v>160</v>
      </c>
      <c r="B3" t="s">
        <v>161</v>
      </c>
      <c r="C3" t="s">
        <v>162</v>
      </c>
      <c r="D3" t="s">
        <v>163</v>
      </c>
      <c r="E3" t="s">
        <v>164</v>
      </c>
      <c r="F3" t="s">
        <v>165</v>
      </c>
      <c r="G3" t="s">
        <v>166</v>
      </c>
      <c r="H3" t="s">
        <v>167</v>
      </c>
      <c r="J3" t="s">
        <v>28</v>
      </c>
      <c r="K3" t="s">
        <v>29</v>
      </c>
      <c r="L3" t="s">
        <v>168</v>
      </c>
      <c r="M3" t="s">
        <v>169</v>
      </c>
      <c r="N3" t="s">
        <v>170</v>
      </c>
      <c r="O3" t="s">
        <v>109</v>
      </c>
      <c r="P3" t="s">
        <v>171</v>
      </c>
    </row>
    <row r="5" spans="1:12" ht="12.75">
      <c r="A5">
        <v>0</v>
      </c>
      <c r="B5">
        <v>0</v>
      </c>
      <c r="C5">
        <v>0.046358</v>
      </c>
      <c r="D5">
        <v>7E-05</v>
      </c>
      <c r="E5">
        <v>1</v>
      </c>
      <c r="F5">
        <v>0</v>
      </c>
      <c r="G5">
        <v>3994.61</v>
      </c>
      <c r="H5">
        <v>0</v>
      </c>
      <c r="J5">
        <f aca="true" t="shared" si="0" ref="J5:J68">tf*B5</f>
        <v>0</v>
      </c>
      <c r="K5">
        <f aca="true" t="shared" si="1" ref="K5:K68">C5-J5</f>
        <v>0.046358</v>
      </c>
      <c r="L5">
        <v>0.046358</v>
      </c>
    </row>
    <row r="6" spans="1:12" ht="12.75">
      <c r="A6">
        <v>200</v>
      </c>
      <c r="B6">
        <v>199.739</v>
      </c>
      <c r="C6">
        <v>2.45715</v>
      </c>
      <c r="D6">
        <v>7E-05</v>
      </c>
      <c r="E6">
        <v>1</v>
      </c>
      <c r="F6">
        <v>0</v>
      </c>
      <c r="G6">
        <v>3994.61</v>
      </c>
      <c r="H6">
        <v>0</v>
      </c>
      <c r="J6">
        <f t="shared" si="0"/>
        <v>2.4420398288865663</v>
      </c>
      <c r="K6">
        <f t="shared" si="1"/>
        <v>0.015110171113433601</v>
      </c>
      <c r="L6">
        <f aca="true" t="shared" si="2" ref="L6:L28">C6/B6*A6</f>
        <v>2.460360770805902</v>
      </c>
    </row>
    <row r="7" spans="1:12" ht="12.75">
      <c r="A7">
        <v>200</v>
      </c>
      <c r="B7">
        <v>199.739</v>
      </c>
      <c r="C7">
        <v>2.45715</v>
      </c>
      <c r="D7">
        <v>7E-05</v>
      </c>
      <c r="E7">
        <v>1</v>
      </c>
      <c r="F7">
        <v>0</v>
      </c>
      <c r="G7">
        <v>3994.61</v>
      </c>
      <c r="H7">
        <v>0</v>
      </c>
      <c r="J7">
        <f t="shared" si="0"/>
        <v>2.4420398288865663</v>
      </c>
      <c r="K7">
        <f t="shared" si="1"/>
        <v>0.015110171113433601</v>
      </c>
      <c r="L7">
        <f t="shared" si="2"/>
        <v>2.460360770805902</v>
      </c>
    </row>
    <row r="8" spans="1:12" ht="12.75">
      <c r="A8">
        <v>425</v>
      </c>
      <c r="B8">
        <v>424.369</v>
      </c>
      <c r="C8">
        <v>5.198191</v>
      </c>
      <c r="D8">
        <v>7E-05</v>
      </c>
      <c r="E8">
        <v>1</v>
      </c>
      <c r="F8">
        <v>0</v>
      </c>
      <c r="G8">
        <v>3994.61</v>
      </c>
      <c r="H8">
        <v>0</v>
      </c>
      <c r="J8">
        <f t="shared" si="0"/>
        <v>5.188400863851142</v>
      </c>
      <c r="K8">
        <f t="shared" si="1"/>
        <v>0.009790136148857265</v>
      </c>
      <c r="L8">
        <f t="shared" si="2"/>
        <v>5.205920260433726</v>
      </c>
    </row>
    <row r="9" spans="1:12" ht="12.75">
      <c r="A9">
        <v>425</v>
      </c>
      <c r="B9">
        <v>424.369</v>
      </c>
      <c r="C9">
        <v>5.198191</v>
      </c>
      <c r="D9">
        <v>7E-05</v>
      </c>
      <c r="E9">
        <v>1</v>
      </c>
      <c r="F9">
        <v>0</v>
      </c>
      <c r="G9">
        <v>3994.61</v>
      </c>
      <c r="H9">
        <v>0</v>
      </c>
      <c r="J9">
        <f t="shared" si="0"/>
        <v>5.188400863851142</v>
      </c>
      <c r="K9">
        <f t="shared" si="1"/>
        <v>0.009790136148857265</v>
      </c>
      <c r="L9">
        <f t="shared" si="2"/>
        <v>5.205920260433726</v>
      </c>
    </row>
    <row r="10" spans="1:12" ht="12.75">
      <c r="A10">
        <v>1000</v>
      </c>
      <c r="B10">
        <v>998.441</v>
      </c>
      <c r="C10">
        <v>12.228715</v>
      </c>
      <c r="D10">
        <v>7E-05</v>
      </c>
      <c r="E10">
        <v>1</v>
      </c>
      <c r="F10">
        <v>0</v>
      </c>
      <c r="G10">
        <v>3994.61</v>
      </c>
      <c r="H10">
        <v>0</v>
      </c>
      <c r="J10">
        <f t="shared" si="0"/>
        <v>12.207093701246789</v>
      </c>
      <c r="K10">
        <f t="shared" si="1"/>
        <v>0.021621298753210283</v>
      </c>
      <c r="L10">
        <f t="shared" si="2"/>
        <v>12.247809334752878</v>
      </c>
    </row>
    <row r="11" spans="1:12" ht="12.75">
      <c r="A11">
        <v>1000</v>
      </c>
      <c r="B11">
        <v>998.441</v>
      </c>
      <c r="C11">
        <v>12.228715</v>
      </c>
      <c r="D11">
        <v>7E-05</v>
      </c>
      <c r="E11">
        <v>1</v>
      </c>
      <c r="F11">
        <v>0</v>
      </c>
      <c r="G11">
        <v>3994.61</v>
      </c>
      <c r="H11">
        <v>0</v>
      </c>
      <c r="J11">
        <f t="shared" si="0"/>
        <v>12.207093701246789</v>
      </c>
      <c r="K11">
        <f t="shared" si="1"/>
        <v>0.021621298753210283</v>
      </c>
      <c r="L11">
        <f t="shared" si="2"/>
        <v>12.247809334752878</v>
      </c>
    </row>
    <row r="12" spans="1:12" ht="12.75">
      <c r="A12">
        <v>1500</v>
      </c>
      <c r="B12">
        <v>1497.936</v>
      </c>
      <c r="C12">
        <v>18.338738</v>
      </c>
      <c r="D12">
        <v>7E-05</v>
      </c>
      <c r="E12">
        <v>1</v>
      </c>
      <c r="F12">
        <v>0</v>
      </c>
      <c r="G12">
        <v>3994.61</v>
      </c>
      <c r="H12">
        <v>0</v>
      </c>
      <c r="J12">
        <f t="shared" si="0"/>
        <v>18.313996631218878</v>
      </c>
      <c r="K12">
        <f t="shared" si="1"/>
        <v>0.024741368781121764</v>
      </c>
      <c r="L12">
        <f t="shared" si="2"/>
        <v>18.36400687345788</v>
      </c>
    </row>
    <row r="13" spans="1:12" ht="12.75">
      <c r="A13">
        <v>1500</v>
      </c>
      <c r="B13">
        <v>1497.936</v>
      </c>
      <c r="C13">
        <v>18.338738</v>
      </c>
      <c r="D13">
        <v>7E-05</v>
      </c>
      <c r="E13">
        <v>1</v>
      </c>
      <c r="F13">
        <v>0</v>
      </c>
      <c r="G13">
        <v>3994.61</v>
      </c>
      <c r="H13">
        <v>0</v>
      </c>
      <c r="J13">
        <f t="shared" si="0"/>
        <v>18.313996631218878</v>
      </c>
      <c r="K13">
        <f t="shared" si="1"/>
        <v>0.024741368781121764</v>
      </c>
      <c r="L13">
        <f t="shared" si="2"/>
        <v>18.36400687345788</v>
      </c>
    </row>
    <row r="14" spans="1:12" ht="12.75">
      <c r="A14">
        <v>2500</v>
      </c>
      <c r="B14">
        <v>2496.48</v>
      </c>
      <c r="C14">
        <v>30.506357</v>
      </c>
      <c r="D14">
        <v>7E-05</v>
      </c>
      <c r="E14">
        <v>1</v>
      </c>
      <c r="F14">
        <v>0</v>
      </c>
      <c r="G14">
        <v>3994.61</v>
      </c>
      <c r="H14">
        <v>0</v>
      </c>
      <c r="J14">
        <f t="shared" si="0"/>
        <v>30.52234962635607</v>
      </c>
      <c r="K14">
        <f t="shared" si="1"/>
        <v>-0.015992626356069906</v>
      </c>
      <c r="L14">
        <f t="shared" si="2"/>
        <v>30.549370513683268</v>
      </c>
    </row>
    <row r="15" spans="1:12" ht="12.75">
      <c r="A15">
        <v>2500</v>
      </c>
      <c r="B15">
        <v>2496.48</v>
      </c>
      <c r="C15">
        <v>30.506357</v>
      </c>
      <c r="D15">
        <v>7E-05</v>
      </c>
      <c r="E15">
        <v>1</v>
      </c>
      <c r="F15">
        <v>0</v>
      </c>
      <c r="G15">
        <v>3994.61</v>
      </c>
      <c r="H15">
        <v>0</v>
      </c>
      <c r="J15">
        <f t="shared" si="0"/>
        <v>30.52234962635607</v>
      </c>
      <c r="K15">
        <f t="shared" si="1"/>
        <v>-0.015992626356069906</v>
      </c>
      <c r="L15">
        <f t="shared" si="2"/>
        <v>30.549370513683268</v>
      </c>
    </row>
    <row r="16" spans="1:12" ht="12.75">
      <c r="A16">
        <v>3000</v>
      </c>
      <c r="B16">
        <v>2995.995</v>
      </c>
      <c r="C16">
        <v>36.546626</v>
      </c>
      <c r="D16">
        <v>7E-05</v>
      </c>
      <c r="E16">
        <v>1</v>
      </c>
      <c r="F16">
        <v>0</v>
      </c>
      <c r="G16">
        <v>3994.61</v>
      </c>
      <c r="H16">
        <v>0</v>
      </c>
      <c r="J16">
        <f t="shared" si="0"/>
        <v>36.629497079413674</v>
      </c>
      <c r="K16">
        <f t="shared" si="1"/>
        <v>-0.08287107941367111</v>
      </c>
      <c r="L16">
        <f t="shared" si="2"/>
        <v>36.59548096709107</v>
      </c>
    </row>
    <row r="17" spans="1:12" ht="12.75">
      <c r="A17">
        <v>3000</v>
      </c>
      <c r="B17">
        <v>2995.995</v>
      </c>
      <c r="C17">
        <v>36.546626</v>
      </c>
      <c r="D17">
        <v>7E-05</v>
      </c>
      <c r="E17">
        <v>1</v>
      </c>
      <c r="F17">
        <v>0</v>
      </c>
      <c r="G17">
        <v>3994.61</v>
      </c>
      <c r="H17">
        <v>0</v>
      </c>
      <c r="J17">
        <f t="shared" si="0"/>
        <v>36.629497079413674</v>
      </c>
      <c r="K17">
        <f t="shared" si="1"/>
        <v>-0.08287107941367111</v>
      </c>
      <c r="L17">
        <f t="shared" si="2"/>
        <v>36.59548096709107</v>
      </c>
    </row>
    <row r="18" spans="1:12" ht="12.75">
      <c r="A18">
        <v>3500</v>
      </c>
      <c r="B18">
        <v>3495.467</v>
      </c>
      <c r="C18">
        <v>42.509791</v>
      </c>
      <c r="D18">
        <v>7E-05</v>
      </c>
      <c r="E18">
        <v>1</v>
      </c>
      <c r="F18">
        <v>0</v>
      </c>
      <c r="G18">
        <v>3994.61</v>
      </c>
      <c r="H18">
        <v>0</v>
      </c>
      <c r="J18">
        <f t="shared" si="0"/>
        <v>42.73611880783743</v>
      </c>
      <c r="K18">
        <f t="shared" si="1"/>
        <v>-0.22632780783742845</v>
      </c>
      <c r="L18">
        <f t="shared" si="2"/>
        <v>42.56491865035487</v>
      </c>
    </row>
    <row r="19" spans="1:12" ht="12.75">
      <c r="A19">
        <v>3500</v>
      </c>
      <c r="B19">
        <v>3495.467</v>
      </c>
      <c r="C19">
        <v>42.509791</v>
      </c>
      <c r="D19">
        <v>7E-05</v>
      </c>
      <c r="E19">
        <v>1</v>
      </c>
      <c r="F19">
        <v>0</v>
      </c>
      <c r="G19">
        <v>3994.61</v>
      </c>
      <c r="H19">
        <v>0</v>
      </c>
      <c r="J19">
        <f t="shared" si="0"/>
        <v>42.73611880783743</v>
      </c>
      <c r="K19">
        <f t="shared" si="1"/>
        <v>-0.22632780783742845</v>
      </c>
      <c r="L19">
        <f t="shared" si="2"/>
        <v>42.56491865035487</v>
      </c>
    </row>
    <row r="20" spans="1:12" ht="12.75">
      <c r="A20">
        <v>4000</v>
      </c>
      <c r="B20">
        <v>3994.614</v>
      </c>
      <c r="C20">
        <v>48.110371</v>
      </c>
      <c r="D20">
        <v>7E-05</v>
      </c>
      <c r="E20">
        <v>1</v>
      </c>
      <c r="F20">
        <v>0</v>
      </c>
      <c r="G20">
        <v>3994.61</v>
      </c>
      <c r="H20">
        <v>0</v>
      </c>
      <c r="J20">
        <f t="shared" si="0"/>
        <v>48.83876703612155</v>
      </c>
      <c r="K20">
        <f t="shared" si="1"/>
        <v>-0.728396036121552</v>
      </c>
      <c r="L20">
        <f t="shared" si="2"/>
        <v>48.17523895925864</v>
      </c>
    </row>
    <row r="21" spans="1:12" ht="12.75">
      <c r="A21">
        <v>4000</v>
      </c>
      <c r="B21">
        <v>3994.614</v>
      </c>
      <c r="C21">
        <v>48.110371</v>
      </c>
      <c r="D21">
        <v>7E-05</v>
      </c>
      <c r="E21">
        <v>1</v>
      </c>
      <c r="F21">
        <v>0</v>
      </c>
      <c r="G21">
        <v>3994.61</v>
      </c>
      <c r="H21">
        <v>0</v>
      </c>
      <c r="J21">
        <f t="shared" si="0"/>
        <v>48.83876703612155</v>
      </c>
      <c r="K21">
        <f t="shared" si="1"/>
        <v>-0.728396036121552</v>
      </c>
      <c r="L21">
        <f t="shared" si="2"/>
        <v>48.17523895925864</v>
      </c>
    </row>
    <row r="22" spans="1:12" ht="12.75">
      <c r="A22">
        <v>4000</v>
      </c>
      <c r="B22">
        <v>3994.614</v>
      </c>
      <c r="C22">
        <v>48.110371</v>
      </c>
      <c r="D22">
        <v>7E-05</v>
      </c>
      <c r="E22">
        <v>-1</v>
      </c>
      <c r="F22">
        <v>3994.614</v>
      </c>
      <c r="G22">
        <v>0</v>
      </c>
      <c r="H22">
        <v>1</v>
      </c>
      <c r="J22">
        <f t="shared" si="0"/>
        <v>48.83876703612155</v>
      </c>
      <c r="K22">
        <f t="shared" si="1"/>
        <v>-0.728396036121552</v>
      </c>
      <c r="L22">
        <f t="shared" si="2"/>
        <v>48.17523895925864</v>
      </c>
    </row>
    <row r="23" spans="1:12" ht="12.75">
      <c r="A23">
        <v>3000</v>
      </c>
      <c r="B23">
        <v>2996.128</v>
      </c>
      <c r="C23">
        <v>36.647035</v>
      </c>
      <c r="D23">
        <v>7E-05</v>
      </c>
      <c r="E23">
        <v>-1</v>
      </c>
      <c r="F23">
        <v>3994.614</v>
      </c>
      <c r="G23">
        <v>0</v>
      </c>
      <c r="H23">
        <v>1</v>
      </c>
      <c r="J23">
        <f t="shared" si="0"/>
        <v>36.63112315793236</v>
      </c>
      <c r="K23">
        <f t="shared" si="1"/>
        <v>0.015911842067644955</v>
      </c>
      <c r="L23">
        <f t="shared" si="2"/>
        <v>36.694395232780444</v>
      </c>
    </row>
    <row r="24" spans="1:12" ht="12.75">
      <c r="A24">
        <v>3000</v>
      </c>
      <c r="B24">
        <v>2996.128</v>
      </c>
      <c r="C24">
        <v>36.647035</v>
      </c>
      <c r="D24">
        <v>7E-05</v>
      </c>
      <c r="E24">
        <v>-1</v>
      </c>
      <c r="F24">
        <v>3994.614</v>
      </c>
      <c r="G24">
        <v>0</v>
      </c>
      <c r="H24">
        <v>1</v>
      </c>
      <c r="J24">
        <f t="shared" si="0"/>
        <v>36.63112315793236</v>
      </c>
      <c r="K24">
        <f t="shared" si="1"/>
        <v>0.015911842067644955</v>
      </c>
      <c r="L24">
        <f t="shared" si="2"/>
        <v>36.694395232780444</v>
      </c>
    </row>
    <row r="25" spans="1:12" ht="12.75">
      <c r="A25">
        <v>1000</v>
      </c>
      <c r="B25">
        <v>998.519</v>
      </c>
      <c r="C25">
        <v>12.287894</v>
      </c>
      <c r="D25">
        <v>7E-05</v>
      </c>
      <c r="E25">
        <v>-1</v>
      </c>
      <c r="F25">
        <v>3994.614</v>
      </c>
      <c r="G25">
        <v>0</v>
      </c>
      <c r="H25">
        <v>1</v>
      </c>
      <c r="J25">
        <f t="shared" si="0"/>
        <v>12.208047341280297</v>
      </c>
      <c r="K25">
        <f t="shared" si="1"/>
        <v>0.07984665871970265</v>
      </c>
      <c r="L25">
        <f t="shared" si="2"/>
        <v>12.306119362776272</v>
      </c>
    </row>
    <row r="26" spans="1:12" ht="12.75">
      <c r="A26">
        <v>1000</v>
      </c>
      <c r="B26">
        <v>998.519</v>
      </c>
      <c r="C26">
        <v>12.287894</v>
      </c>
      <c r="D26">
        <v>7E-05</v>
      </c>
      <c r="E26">
        <v>-1</v>
      </c>
      <c r="F26">
        <v>3994.614</v>
      </c>
      <c r="G26">
        <v>0</v>
      </c>
      <c r="H26">
        <v>1</v>
      </c>
      <c r="J26">
        <f t="shared" si="0"/>
        <v>12.208047341280297</v>
      </c>
      <c r="K26">
        <f t="shared" si="1"/>
        <v>0.07984665871970265</v>
      </c>
      <c r="L26">
        <f t="shared" si="2"/>
        <v>12.306119362776272</v>
      </c>
    </row>
    <row r="27" spans="1:12" ht="12.75">
      <c r="A27">
        <v>200</v>
      </c>
      <c r="B27">
        <v>199.7</v>
      </c>
      <c r="C27">
        <v>2.49478</v>
      </c>
      <c r="D27">
        <v>7E-05</v>
      </c>
      <c r="E27">
        <v>-1</v>
      </c>
      <c r="F27">
        <v>3994.614</v>
      </c>
      <c r="G27">
        <v>0</v>
      </c>
      <c r="H27">
        <v>1</v>
      </c>
      <c r="J27">
        <f t="shared" si="0"/>
        <v>2.4415630088698115</v>
      </c>
      <c r="K27">
        <f t="shared" si="1"/>
        <v>0.05321699113018852</v>
      </c>
      <c r="L27">
        <f t="shared" si="2"/>
        <v>2.4985277916875317</v>
      </c>
    </row>
    <row r="28" spans="1:12" ht="12.75">
      <c r="A28">
        <v>200</v>
      </c>
      <c r="B28">
        <v>199.7</v>
      </c>
      <c r="C28">
        <v>2.49478</v>
      </c>
      <c r="D28">
        <v>7E-05</v>
      </c>
      <c r="E28">
        <v>-1</v>
      </c>
      <c r="F28">
        <v>3994.614</v>
      </c>
      <c r="G28">
        <v>0</v>
      </c>
      <c r="H28">
        <v>1</v>
      </c>
      <c r="J28">
        <f t="shared" si="0"/>
        <v>2.4415630088698115</v>
      </c>
      <c r="K28">
        <f t="shared" si="1"/>
        <v>0.05321699113018852</v>
      </c>
      <c r="L28">
        <f t="shared" si="2"/>
        <v>2.4985277916875317</v>
      </c>
    </row>
    <row r="29" spans="1:12" ht="12.75">
      <c r="A29">
        <v>0</v>
      </c>
      <c r="B29">
        <v>0</v>
      </c>
      <c r="C29">
        <v>0.046358</v>
      </c>
      <c r="D29">
        <v>7E-05</v>
      </c>
      <c r="E29">
        <v>-1</v>
      </c>
      <c r="F29">
        <v>3994.614</v>
      </c>
      <c r="G29">
        <v>0</v>
      </c>
      <c r="H29">
        <v>1</v>
      </c>
      <c r="J29">
        <f t="shared" si="0"/>
        <v>0</v>
      </c>
      <c r="K29">
        <f t="shared" si="1"/>
        <v>0.046358</v>
      </c>
      <c r="L29">
        <v>0.046358</v>
      </c>
    </row>
    <row r="30" spans="1:12" ht="12.75">
      <c r="A30">
        <v>0</v>
      </c>
      <c r="B30">
        <v>0</v>
      </c>
      <c r="C30">
        <v>0.046358</v>
      </c>
      <c r="D30">
        <v>7E-05</v>
      </c>
      <c r="E30">
        <v>-1</v>
      </c>
      <c r="F30">
        <v>3994.614</v>
      </c>
      <c r="G30">
        <v>0</v>
      </c>
      <c r="H30">
        <v>1</v>
      </c>
      <c r="J30">
        <f t="shared" si="0"/>
        <v>0</v>
      </c>
      <c r="K30">
        <f t="shared" si="1"/>
        <v>0.046358</v>
      </c>
      <c r="L30">
        <v>0.046358</v>
      </c>
    </row>
    <row r="31" spans="1:12" ht="12.75">
      <c r="A31">
        <v>0</v>
      </c>
      <c r="B31">
        <v>0</v>
      </c>
      <c r="C31">
        <v>0.046358</v>
      </c>
      <c r="D31">
        <v>7E-05</v>
      </c>
      <c r="E31">
        <v>1</v>
      </c>
      <c r="F31">
        <v>0</v>
      </c>
      <c r="G31">
        <v>3994.61</v>
      </c>
      <c r="H31">
        <v>2</v>
      </c>
      <c r="J31">
        <f t="shared" si="0"/>
        <v>0</v>
      </c>
      <c r="K31">
        <f t="shared" si="1"/>
        <v>0.046358</v>
      </c>
      <c r="L31">
        <v>0.046358</v>
      </c>
    </row>
    <row r="32" spans="1:12" ht="12.75">
      <c r="A32">
        <v>50</v>
      </c>
      <c r="B32">
        <v>49.861</v>
      </c>
      <c r="C32">
        <v>0.641347</v>
      </c>
      <c r="D32">
        <v>7E-05</v>
      </c>
      <c r="E32">
        <v>1</v>
      </c>
      <c r="F32">
        <v>0</v>
      </c>
      <c r="G32">
        <v>3994.61</v>
      </c>
      <c r="H32">
        <v>2</v>
      </c>
      <c r="J32">
        <f t="shared" si="0"/>
        <v>0.609608278343804</v>
      </c>
      <c r="K32">
        <f t="shared" si="1"/>
        <v>0.031738721656195956</v>
      </c>
      <c r="L32">
        <f aca="true" t="shared" si="3" ref="L32:L63">C32/B32*A32</f>
        <v>0.6431349150638777</v>
      </c>
    </row>
    <row r="33" spans="1:12" ht="12.75">
      <c r="A33">
        <v>100</v>
      </c>
      <c r="B33">
        <v>99.579</v>
      </c>
      <c r="C33">
        <v>1.24345</v>
      </c>
      <c r="D33">
        <v>7E-05</v>
      </c>
      <c r="E33">
        <v>1</v>
      </c>
      <c r="F33">
        <v>0</v>
      </c>
      <c r="G33">
        <v>3994.61</v>
      </c>
      <c r="H33">
        <v>2</v>
      </c>
      <c r="J33">
        <f t="shared" si="0"/>
        <v>1.217468216626174</v>
      </c>
      <c r="K33">
        <f t="shared" si="1"/>
        <v>0.02598178337382584</v>
      </c>
      <c r="L33">
        <f t="shared" si="3"/>
        <v>1.248707056708744</v>
      </c>
    </row>
    <row r="34" spans="1:12" ht="12.75">
      <c r="A34">
        <v>150</v>
      </c>
      <c r="B34">
        <v>149.54</v>
      </c>
      <c r="C34">
        <v>1.848815</v>
      </c>
      <c r="D34">
        <v>7E-05</v>
      </c>
      <c r="E34">
        <v>1</v>
      </c>
      <c r="F34">
        <v>0</v>
      </c>
      <c r="G34">
        <v>3994.61</v>
      </c>
      <c r="H34">
        <v>2</v>
      </c>
      <c r="J34">
        <f t="shared" si="0"/>
        <v>1.8282991103975543</v>
      </c>
      <c r="K34">
        <f t="shared" si="1"/>
        <v>0.02051588960244577</v>
      </c>
      <c r="L34">
        <f t="shared" si="3"/>
        <v>1.8545021398956802</v>
      </c>
    </row>
    <row r="35" spans="1:12" ht="12.75">
      <c r="A35">
        <v>200</v>
      </c>
      <c r="B35">
        <v>199.508</v>
      </c>
      <c r="C35">
        <v>2.455407</v>
      </c>
      <c r="D35">
        <v>7E-05</v>
      </c>
      <c r="E35">
        <v>1</v>
      </c>
      <c r="F35">
        <v>0</v>
      </c>
      <c r="G35">
        <v>3994.61</v>
      </c>
      <c r="H35">
        <v>2</v>
      </c>
      <c r="J35">
        <f t="shared" si="0"/>
        <v>2.4392155872488654</v>
      </c>
      <c r="K35">
        <f t="shared" si="1"/>
        <v>0.01619141275113467</v>
      </c>
      <c r="L35">
        <f t="shared" si="3"/>
        <v>2.4614621970046313</v>
      </c>
    </row>
    <row r="36" spans="1:12" ht="12.75">
      <c r="A36">
        <v>250</v>
      </c>
      <c r="B36">
        <v>249.369</v>
      </c>
      <c r="C36">
        <v>3.063085</v>
      </c>
      <c r="D36">
        <v>7E-05</v>
      </c>
      <c r="E36">
        <v>1</v>
      </c>
      <c r="F36">
        <v>0</v>
      </c>
      <c r="G36">
        <v>3994.61</v>
      </c>
      <c r="H36">
        <v>2</v>
      </c>
      <c r="J36">
        <f t="shared" si="0"/>
        <v>3.048823865592669</v>
      </c>
      <c r="K36">
        <f t="shared" si="1"/>
        <v>0.0142611344073309</v>
      </c>
      <c r="L36">
        <f t="shared" si="3"/>
        <v>3.0708357895327807</v>
      </c>
    </row>
    <row r="37" spans="1:12" ht="12.75">
      <c r="A37">
        <v>300</v>
      </c>
      <c r="B37">
        <v>299.324</v>
      </c>
      <c r="C37">
        <v>3.671491</v>
      </c>
      <c r="D37">
        <v>7E-05</v>
      </c>
      <c r="E37">
        <v>1</v>
      </c>
      <c r="F37">
        <v>0</v>
      </c>
      <c r="G37">
        <v>3994.61</v>
      </c>
      <c r="H37">
        <v>2</v>
      </c>
      <c r="J37">
        <f t="shared" si="0"/>
        <v>3.6595814024383952</v>
      </c>
      <c r="K37">
        <f t="shared" si="1"/>
        <v>0.011909597561604812</v>
      </c>
      <c r="L37">
        <f t="shared" si="3"/>
        <v>3.6797827771912712</v>
      </c>
    </row>
    <row r="38" spans="1:12" ht="12.75">
      <c r="A38">
        <v>350</v>
      </c>
      <c r="B38">
        <v>349.351</v>
      </c>
      <c r="C38">
        <v>4.280628</v>
      </c>
      <c r="D38">
        <v>7E-05</v>
      </c>
      <c r="E38">
        <v>1</v>
      </c>
      <c r="F38">
        <v>0</v>
      </c>
      <c r="G38">
        <v>3994.61</v>
      </c>
      <c r="H38">
        <v>2</v>
      </c>
      <c r="J38">
        <f t="shared" si="0"/>
        <v>4.271219222391975</v>
      </c>
      <c r="K38">
        <f t="shared" si="1"/>
        <v>0.009408777608024721</v>
      </c>
      <c r="L38">
        <f t="shared" si="3"/>
        <v>4.288580253097887</v>
      </c>
    </row>
    <row r="39" spans="1:12" ht="12.75">
      <c r="A39">
        <v>400</v>
      </c>
      <c r="B39">
        <v>399.286</v>
      </c>
      <c r="C39">
        <v>4.891252</v>
      </c>
      <c r="D39">
        <v>7E-05</v>
      </c>
      <c r="E39">
        <v>1</v>
      </c>
      <c r="F39">
        <v>0</v>
      </c>
      <c r="G39">
        <v>3994.61</v>
      </c>
      <c r="H39">
        <v>2</v>
      </c>
      <c r="J39">
        <f t="shared" si="0"/>
        <v>4.881732236152186</v>
      </c>
      <c r="K39">
        <f t="shared" si="1"/>
        <v>0.0095197638478135</v>
      </c>
      <c r="L39">
        <f t="shared" si="3"/>
        <v>4.8999984973177115</v>
      </c>
    </row>
    <row r="40" spans="1:12" ht="12.75">
      <c r="A40">
        <v>500</v>
      </c>
      <c r="B40">
        <v>499.089</v>
      </c>
      <c r="C40">
        <v>6.111309</v>
      </c>
      <c r="D40">
        <v>7E-05</v>
      </c>
      <c r="E40">
        <v>1</v>
      </c>
      <c r="F40">
        <v>0</v>
      </c>
      <c r="G40">
        <v>3994.61</v>
      </c>
      <c r="H40">
        <v>2</v>
      </c>
      <c r="J40">
        <f t="shared" si="0"/>
        <v>6.101939111336131</v>
      </c>
      <c r="K40">
        <f t="shared" si="1"/>
        <v>0.00936988866386912</v>
      </c>
      <c r="L40">
        <f t="shared" si="3"/>
        <v>6.122464129644213</v>
      </c>
    </row>
    <row r="41" spans="1:12" ht="12.75">
      <c r="A41">
        <v>600</v>
      </c>
      <c r="B41">
        <v>598.95</v>
      </c>
      <c r="C41">
        <v>7.332782</v>
      </c>
      <c r="D41">
        <v>7E-05</v>
      </c>
      <c r="E41">
        <v>1</v>
      </c>
      <c r="F41">
        <v>0</v>
      </c>
      <c r="G41">
        <v>3994.61</v>
      </c>
      <c r="H41">
        <v>2</v>
      </c>
      <c r="J41">
        <f t="shared" si="0"/>
        <v>7.322855103468071</v>
      </c>
      <c r="K41">
        <f t="shared" si="1"/>
        <v>0.009926896531928797</v>
      </c>
      <c r="L41">
        <f t="shared" si="3"/>
        <v>7.345636864512897</v>
      </c>
    </row>
    <row r="42" spans="1:12" ht="12.75">
      <c r="A42">
        <v>700</v>
      </c>
      <c r="B42">
        <v>698.76</v>
      </c>
      <c r="C42">
        <v>8.555155</v>
      </c>
      <c r="D42">
        <v>7E-05</v>
      </c>
      <c r="E42">
        <v>1</v>
      </c>
      <c r="F42">
        <v>0</v>
      </c>
      <c r="G42">
        <v>3994.61</v>
      </c>
      <c r="H42">
        <v>2</v>
      </c>
      <c r="J42">
        <f t="shared" si="0"/>
        <v>8.543147561731946</v>
      </c>
      <c r="K42">
        <f t="shared" si="1"/>
        <v>0.012007438268053505</v>
      </c>
      <c r="L42">
        <f t="shared" si="3"/>
        <v>8.570336739366878</v>
      </c>
    </row>
    <row r="43" spans="1:12" ht="12.75">
      <c r="A43">
        <v>800</v>
      </c>
      <c r="B43">
        <v>798.559</v>
      </c>
      <c r="C43">
        <v>9.777736</v>
      </c>
      <c r="D43">
        <v>7E-05</v>
      </c>
      <c r="E43">
        <v>1</v>
      </c>
      <c r="F43">
        <v>0</v>
      </c>
      <c r="G43">
        <v>3994.61</v>
      </c>
      <c r="H43">
        <v>2</v>
      </c>
      <c r="J43">
        <f t="shared" si="0"/>
        <v>9.763305532298787</v>
      </c>
      <c r="K43">
        <f t="shared" si="1"/>
        <v>0.0144304677012137</v>
      </c>
      <c r="L43">
        <f t="shared" si="3"/>
        <v>9.795379928095484</v>
      </c>
    </row>
    <row r="44" spans="1:12" ht="12.75">
      <c r="A44">
        <v>900</v>
      </c>
      <c r="B44">
        <v>898.485</v>
      </c>
      <c r="C44">
        <v>11.000757</v>
      </c>
      <c r="D44">
        <v>7E-05</v>
      </c>
      <c r="E44">
        <v>1</v>
      </c>
      <c r="F44">
        <v>0</v>
      </c>
      <c r="G44">
        <v>3994.61</v>
      </c>
      <c r="H44">
        <v>2</v>
      </c>
      <c r="J44">
        <f t="shared" si="0"/>
        <v>10.985016224458652</v>
      </c>
      <c r="K44">
        <f t="shared" si="1"/>
        <v>0.015740775541347674</v>
      </c>
      <c r="L44">
        <f t="shared" si="3"/>
        <v>11.019306165378387</v>
      </c>
    </row>
    <row r="45" spans="1:12" ht="12.75">
      <c r="A45">
        <v>1000</v>
      </c>
      <c r="B45">
        <v>998.337</v>
      </c>
      <c r="C45">
        <v>12.223708</v>
      </c>
      <c r="D45">
        <v>7E-05</v>
      </c>
      <c r="E45">
        <v>1</v>
      </c>
      <c r="F45">
        <v>0</v>
      </c>
      <c r="G45">
        <v>3994.61</v>
      </c>
      <c r="H45">
        <v>2</v>
      </c>
      <c r="J45">
        <f t="shared" si="0"/>
        <v>12.205822181202109</v>
      </c>
      <c r="K45">
        <f t="shared" si="1"/>
        <v>0.017885818797891417</v>
      </c>
      <c r="L45">
        <f t="shared" si="3"/>
        <v>12.244069888224118</v>
      </c>
    </row>
    <row r="46" spans="1:12" ht="12.75">
      <c r="A46">
        <v>1100</v>
      </c>
      <c r="B46">
        <v>1098.162</v>
      </c>
      <c r="C46">
        <v>13.446404</v>
      </c>
      <c r="D46">
        <v>7E-05</v>
      </c>
      <c r="E46">
        <v>1</v>
      </c>
      <c r="F46">
        <v>0</v>
      </c>
      <c r="G46">
        <v>3994.61</v>
      </c>
      <c r="H46">
        <v>2</v>
      </c>
      <c r="J46">
        <f t="shared" si="0"/>
        <v>13.42629803178012</v>
      </c>
      <c r="K46">
        <f t="shared" si="1"/>
        <v>0.020105968219878534</v>
      </c>
      <c r="L46">
        <f t="shared" si="3"/>
        <v>13.468909323032483</v>
      </c>
    </row>
    <row r="47" spans="1:12" ht="12.75">
      <c r="A47">
        <v>1200</v>
      </c>
      <c r="B47">
        <v>1198.245</v>
      </c>
      <c r="C47">
        <v>14.669437</v>
      </c>
      <c r="D47">
        <v>7E-05</v>
      </c>
      <c r="E47">
        <v>1</v>
      </c>
      <c r="F47">
        <v>0</v>
      </c>
      <c r="G47">
        <v>3994.61</v>
      </c>
      <c r="H47">
        <v>2</v>
      </c>
      <c r="J47">
        <f t="shared" si="0"/>
        <v>14.649928230161278</v>
      </c>
      <c r="K47">
        <f t="shared" si="1"/>
        <v>0.019508769838722628</v>
      </c>
      <c r="L47">
        <f t="shared" si="3"/>
        <v>14.6909224741184</v>
      </c>
    </row>
    <row r="48" spans="1:12" ht="12.75">
      <c r="A48">
        <v>1300</v>
      </c>
      <c r="B48">
        <v>1297.973</v>
      </c>
      <c r="C48">
        <v>15.890825</v>
      </c>
      <c r="D48">
        <v>7E-05</v>
      </c>
      <c r="E48">
        <v>1</v>
      </c>
      <c r="F48">
        <v>0</v>
      </c>
      <c r="G48">
        <v>3994.61</v>
      </c>
      <c r="H48">
        <v>2</v>
      </c>
      <c r="J48">
        <f t="shared" si="0"/>
        <v>15.86921814377454</v>
      </c>
      <c r="K48">
        <f t="shared" si="1"/>
        <v>0.02160685622545877</v>
      </c>
      <c r="L48">
        <f t="shared" si="3"/>
        <v>15.91564115740466</v>
      </c>
    </row>
    <row r="49" spans="1:12" ht="12.75">
      <c r="A49">
        <v>1400</v>
      </c>
      <c r="B49">
        <v>1397.762</v>
      </c>
      <c r="C49">
        <v>17.111572</v>
      </c>
      <c r="D49">
        <v>7E-05</v>
      </c>
      <c r="E49">
        <v>1</v>
      </c>
      <c r="F49">
        <v>0</v>
      </c>
      <c r="G49">
        <v>3994.61</v>
      </c>
      <c r="H49">
        <v>2</v>
      </c>
      <c r="J49">
        <f t="shared" si="0"/>
        <v>17.089253852798624</v>
      </c>
      <c r="K49">
        <f t="shared" si="1"/>
        <v>0.022318147201374927</v>
      </c>
      <c r="L49">
        <f t="shared" si="3"/>
        <v>17.138969867545406</v>
      </c>
    </row>
    <row r="50" spans="1:12" ht="12.75">
      <c r="A50">
        <v>1500</v>
      </c>
      <c r="B50">
        <v>1497.786</v>
      </c>
      <c r="C50">
        <v>18.331762</v>
      </c>
      <c r="D50">
        <v>7E-05</v>
      </c>
      <c r="E50">
        <v>1</v>
      </c>
      <c r="F50">
        <v>0</v>
      </c>
      <c r="G50">
        <v>3994.61</v>
      </c>
      <c r="H50">
        <v>2</v>
      </c>
      <c r="J50">
        <f t="shared" si="0"/>
        <v>18.312162708077516</v>
      </c>
      <c r="K50">
        <f t="shared" si="1"/>
        <v>0.019599291922485662</v>
      </c>
      <c r="L50">
        <f t="shared" si="3"/>
        <v>18.35885967688308</v>
      </c>
    </row>
    <row r="51" spans="1:12" ht="12.75">
      <c r="A51">
        <v>1600</v>
      </c>
      <c r="B51">
        <v>1597.599</v>
      </c>
      <c r="C51">
        <v>19.550894</v>
      </c>
      <c r="D51">
        <v>7E-05</v>
      </c>
      <c r="E51">
        <v>1</v>
      </c>
      <c r="F51">
        <v>0</v>
      </c>
      <c r="G51">
        <v>3994.61</v>
      </c>
      <c r="H51">
        <v>2</v>
      </c>
      <c r="J51">
        <f t="shared" si="0"/>
        <v>19.532491844804216</v>
      </c>
      <c r="K51">
        <f t="shared" si="1"/>
        <v>0.018402155195783365</v>
      </c>
      <c r="L51">
        <f t="shared" si="3"/>
        <v>19.580276652651886</v>
      </c>
    </row>
    <row r="52" spans="1:12" ht="12.75">
      <c r="A52">
        <v>1700</v>
      </c>
      <c r="B52">
        <v>1697.506</v>
      </c>
      <c r="C52">
        <v>20.77004</v>
      </c>
      <c r="D52">
        <v>7E-05</v>
      </c>
      <c r="E52">
        <v>1</v>
      </c>
      <c r="F52">
        <v>0</v>
      </c>
      <c r="G52">
        <v>3994.61</v>
      </c>
      <c r="H52">
        <v>2</v>
      </c>
      <c r="J52">
        <f t="shared" si="0"/>
        <v>20.753970240032842</v>
      </c>
      <c r="K52">
        <f t="shared" si="1"/>
        <v>0.016069759967159314</v>
      </c>
      <c r="L52">
        <f t="shared" si="3"/>
        <v>20.80055563868405</v>
      </c>
    </row>
    <row r="53" spans="1:12" ht="12.75">
      <c r="A53">
        <v>1800</v>
      </c>
      <c r="B53">
        <v>1797.26</v>
      </c>
      <c r="C53">
        <v>21.988448</v>
      </c>
      <c r="D53">
        <v>7E-05</v>
      </c>
      <c r="E53">
        <v>1</v>
      </c>
      <c r="F53">
        <v>0</v>
      </c>
      <c r="G53">
        <v>3994.61</v>
      </c>
      <c r="H53">
        <v>2</v>
      </c>
      <c r="J53">
        <f t="shared" si="0"/>
        <v>21.973578033657272</v>
      </c>
      <c r="K53">
        <f t="shared" si="1"/>
        <v>0.014869966342729413</v>
      </c>
      <c r="L53">
        <f t="shared" si="3"/>
        <v>22.02197033261743</v>
      </c>
    </row>
    <row r="54" spans="1:12" ht="12.75">
      <c r="A54">
        <v>1900</v>
      </c>
      <c r="B54">
        <v>1897.144</v>
      </c>
      <c r="C54">
        <v>23.206283</v>
      </c>
      <c r="D54">
        <v>7E-05</v>
      </c>
      <c r="E54">
        <v>1</v>
      </c>
      <c r="F54">
        <v>0</v>
      </c>
      <c r="G54">
        <v>3994.61</v>
      </c>
      <c r="H54">
        <v>2</v>
      </c>
      <c r="J54">
        <f t="shared" si="0"/>
        <v>23.194775227337555</v>
      </c>
      <c r="K54">
        <f t="shared" si="1"/>
        <v>0.011507772662444182</v>
      </c>
      <c r="L54">
        <f t="shared" si="3"/>
        <v>23.241218220651675</v>
      </c>
    </row>
    <row r="55" spans="1:12" ht="12.75">
      <c r="A55">
        <v>2000</v>
      </c>
      <c r="B55">
        <v>1997.093</v>
      </c>
      <c r="C55">
        <v>24.424059</v>
      </c>
      <c r="D55">
        <v>7E-05</v>
      </c>
      <c r="E55">
        <v>1</v>
      </c>
      <c r="F55">
        <v>0</v>
      </c>
      <c r="G55">
        <v>3994.61</v>
      </c>
      <c r="H55">
        <v>2</v>
      </c>
      <c r="J55">
        <f t="shared" si="0"/>
        <v>24.416767121045762</v>
      </c>
      <c r="K55">
        <f t="shared" si="1"/>
        <v>0.007291878954237774</v>
      </c>
      <c r="L55">
        <f t="shared" si="3"/>
        <v>24.459611044653403</v>
      </c>
    </row>
    <row r="56" spans="1:12" ht="12.75">
      <c r="A56">
        <v>2100</v>
      </c>
      <c r="B56">
        <v>2097.003</v>
      </c>
      <c r="C56">
        <v>25.640346</v>
      </c>
      <c r="D56">
        <v>7E-05</v>
      </c>
      <c r="E56">
        <v>1</v>
      </c>
      <c r="F56">
        <v>0</v>
      </c>
      <c r="G56">
        <v>3994.61</v>
      </c>
      <c r="H56">
        <v>2</v>
      </c>
      <c r="J56">
        <f t="shared" si="0"/>
        <v>25.638282194737215</v>
      </c>
      <c r="K56">
        <f t="shared" si="1"/>
        <v>0.002063805262785934</v>
      </c>
      <c r="L56">
        <f t="shared" si="3"/>
        <v>25.676990733918835</v>
      </c>
    </row>
    <row r="57" spans="1:12" ht="12.75">
      <c r="A57">
        <v>2200</v>
      </c>
      <c r="B57">
        <v>2196.883</v>
      </c>
      <c r="C57">
        <v>26.855307</v>
      </c>
      <c r="D57">
        <v>7E-05</v>
      </c>
      <c r="E57">
        <v>1</v>
      </c>
      <c r="F57">
        <v>0</v>
      </c>
      <c r="G57">
        <v>3994.61</v>
      </c>
      <c r="H57">
        <v>2</v>
      </c>
      <c r="J57">
        <f t="shared" si="0"/>
        <v>26.85943048380039</v>
      </c>
      <c r="K57">
        <f t="shared" si="1"/>
        <v>-0.004123483800391625</v>
      </c>
      <c r="L57">
        <f t="shared" si="3"/>
        <v>26.893410072361615</v>
      </c>
    </row>
    <row r="58" spans="1:12" ht="12.75">
      <c r="A58">
        <v>2300</v>
      </c>
      <c r="B58">
        <v>2296.823</v>
      </c>
      <c r="C58">
        <v>28.069549</v>
      </c>
      <c r="D58">
        <v>7E-05</v>
      </c>
      <c r="E58">
        <v>1</v>
      </c>
      <c r="F58">
        <v>0</v>
      </c>
      <c r="G58">
        <v>3994.61</v>
      </c>
      <c r="H58">
        <v>2</v>
      </c>
      <c r="J58">
        <f t="shared" si="0"/>
        <v>28.081312342120114</v>
      </c>
      <c r="K58">
        <f t="shared" si="1"/>
        <v>-0.011763342120115539</v>
      </c>
      <c r="L58">
        <f t="shared" si="3"/>
        <v>28.108375220902957</v>
      </c>
    </row>
    <row r="59" spans="1:12" ht="12.75">
      <c r="A59">
        <v>2400</v>
      </c>
      <c r="B59">
        <v>2396.762</v>
      </c>
      <c r="C59">
        <v>29.282725</v>
      </c>
      <c r="D59">
        <v>7E-05</v>
      </c>
      <c r="E59">
        <v>1</v>
      </c>
      <c r="F59">
        <v>0</v>
      </c>
      <c r="G59">
        <v>3994.61</v>
      </c>
      <c r="H59">
        <v>2</v>
      </c>
      <c r="J59">
        <f t="shared" si="0"/>
        <v>29.303181974285568</v>
      </c>
      <c r="K59">
        <f t="shared" si="1"/>
        <v>-0.02045697428556892</v>
      </c>
      <c r="L59">
        <f t="shared" si="3"/>
        <v>29.322285650389983</v>
      </c>
    </row>
    <row r="60" spans="1:12" ht="12.75">
      <c r="A60">
        <v>2500</v>
      </c>
      <c r="B60">
        <v>2496.604</v>
      </c>
      <c r="C60">
        <v>30.494983</v>
      </c>
      <c r="D60">
        <v>7E-05</v>
      </c>
      <c r="E60">
        <v>1</v>
      </c>
      <c r="F60">
        <v>0</v>
      </c>
      <c r="G60">
        <v>3994.61</v>
      </c>
      <c r="H60">
        <v>2</v>
      </c>
      <c r="J60">
        <f t="shared" si="0"/>
        <v>30.523865669486263</v>
      </c>
      <c r="K60">
        <f t="shared" si="1"/>
        <v>-0.028882669486261392</v>
      </c>
      <c r="L60">
        <f t="shared" si="3"/>
        <v>30.536463732334006</v>
      </c>
    </row>
    <row r="61" spans="1:12" ht="12.75">
      <c r="A61">
        <v>2600</v>
      </c>
      <c r="B61">
        <v>2596.527</v>
      </c>
      <c r="C61">
        <v>31.705713</v>
      </c>
      <c r="D61">
        <v>7E-05</v>
      </c>
      <c r="E61">
        <v>1</v>
      </c>
      <c r="F61">
        <v>0</v>
      </c>
      <c r="G61">
        <v>3994.61</v>
      </c>
      <c r="H61">
        <v>2</v>
      </c>
      <c r="J61">
        <f t="shared" si="0"/>
        <v>31.745539683183303</v>
      </c>
      <c r="K61">
        <f t="shared" si="1"/>
        <v>-0.0398266831833034</v>
      </c>
      <c r="L61">
        <f t="shared" si="3"/>
        <v>31.74812116338478</v>
      </c>
    </row>
    <row r="62" spans="1:12" ht="12.75">
      <c r="A62">
        <v>2700</v>
      </c>
      <c r="B62">
        <v>2696.411</v>
      </c>
      <c r="C62">
        <v>32.916252</v>
      </c>
      <c r="D62">
        <v>7E-05</v>
      </c>
      <c r="E62">
        <v>1</v>
      </c>
      <c r="F62">
        <v>0</v>
      </c>
      <c r="G62">
        <v>3994.61</v>
      </c>
      <c r="H62">
        <v>2</v>
      </c>
      <c r="J62">
        <f t="shared" si="0"/>
        <v>32.966736876863585</v>
      </c>
      <c r="K62">
        <f t="shared" si="1"/>
        <v>-0.05048487686358527</v>
      </c>
      <c r="L62">
        <f t="shared" si="3"/>
        <v>32.9600644708837</v>
      </c>
    </row>
    <row r="63" spans="1:12" ht="12.75">
      <c r="A63">
        <v>2800</v>
      </c>
      <c r="B63">
        <v>2796.103</v>
      </c>
      <c r="C63">
        <v>34.123513</v>
      </c>
      <c r="D63">
        <v>7E-05</v>
      </c>
      <c r="E63">
        <v>1</v>
      </c>
      <c r="F63">
        <v>0</v>
      </c>
      <c r="G63">
        <v>3994.61</v>
      </c>
      <c r="H63">
        <v>2</v>
      </c>
      <c r="J63">
        <f t="shared" si="0"/>
        <v>34.18558664892292</v>
      </c>
      <c r="K63">
        <f t="shared" si="1"/>
        <v>-0.06207364892291878</v>
      </c>
      <c r="L63">
        <f t="shared" si="3"/>
        <v>34.171071809586415</v>
      </c>
    </row>
    <row r="64" spans="1:12" ht="12.75">
      <c r="A64">
        <v>2900</v>
      </c>
      <c r="B64">
        <v>2895.929</v>
      </c>
      <c r="C64">
        <v>35.329651</v>
      </c>
      <c r="D64">
        <v>7E-05</v>
      </c>
      <c r="E64">
        <v>1</v>
      </c>
      <c r="F64">
        <v>0</v>
      </c>
      <c r="G64">
        <v>3994.61</v>
      </c>
      <c r="H64">
        <v>2</v>
      </c>
      <c r="J64">
        <f t="shared" si="0"/>
        <v>35.40607472565521</v>
      </c>
      <c r="K64">
        <f t="shared" si="1"/>
        <v>-0.07642372565521072</v>
      </c>
      <c r="L64">
        <f aca="true" t="shared" si="4" ref="L64:L97">C64/B64*A64</f>
        <v>35.37931624014263</v>
      </c>
    </row>
    <row r="65" spans="1:12" ht="12.75">
      <c r="A65">
        <v>3000</v>
      </c>
      <c r="B65">
        <v>2995.852</v>
      </c>
      <c r="C65">
        <v>36.533718</v>
      </c>
      <c r="D65">
        <v>7E-05</v>
      </c>
      <c r="E65">
        <v>1</v>
      </c>
      <c r="F65">
        <v>0</v>
      </c>
      <c r="G65">
        <v>3994.61</v>
      </c>
      <c r="H65">
        <v>2</v>
      </c>
      <c r="J65">
        <f t="shared" si="0"/>
        <v>36.62774873935224</v>
      </c>
      <c r="K65">
        <f t="shared" si="1"/>
        <v>-0.09403073935224171</v>
      </c>
      <c r="L65">
        <f t="shared" si="4"/>
        <v>36.584301894753146</v>
      </c>
    </row>
    <row r="66" spans="1:12" ht="12.75">
      <c r="A66">
        <v>3100</v>
      </c>
      <c r="B66">
        <v>3095.866</v>
      </c>
      <c r="C66">
        <v>37.735044</v>
      </c>
      <c r="D66">
        <v>7E-05</v>
      </c>
      <c r="E66">
        <v>1</v>
      </c>
      <c r="F66">
        <v>0</v>
      </c>
      <c r="G66">
        <v>3994.61</v>
      </c>
      <c r="H66">
        <v>2</v>
      </c>
      <c r="J66">
        <f t="shared" si="0"/>
        <v>37.850535333088374</v>
      </c>
      <c r="K66">
        <f t="shared" si="1"/>
        <v>-0.11549133308837156</v>
      </c>
      <c r="L66">
        <f t="shared" si="4"/>
        <v>37.78543270283662</v>
      </c>
    </row>
    <row r="67" spans="1:12" ht="12.75">
      <c r="A67">
        <v>3200</v>
      </c>
      <c r="B67">
        <v>3195.642</v>
      </c>
      <c r="C67">
        <v>38.933341</v>
      </c>
      <c r="D67">
        <v>7E-05</v>
      </c>
      <c r="E67">
        <v>1</v>
      </c>
      <c r="F67">
        <v>0</v>
      </c>
      <c r="G67">
        <v>3994.61</v>
      </c>
      <c r="H67">
        <v>2</v>
      </c>
      <c r="J67">
        <f t="shared" si="0"/>
        <v>39.07041210210687</v>
      </c>
      <c r="K67">
        <f t="shared" si="1"/>
        <v>-0.1370711021068729</v>
      </c>
      <c r="L67">
        <f t="shared" si="4"/>
        <v>38.98643565205364</v>
      </c>
    </row>
    <row r="68" spans="1:12" ht="12.75">
      <c r="A68">
        <v>3300</v>
      </c>
      <c r="B68">
        <v>3295.344</v>
      </c>
      <c r="C68">
        <v>40.128329</v>
      </c>
      <c r="D68">
        <v>7E-05</v>
      </c>
      <c r="E68">
        <v>1</v>
      </c>
      <c r="F68">
        <v>0</v>
      </c>
      <c r="G68">
        <v>3994.61</v>
      </c>
      <c r="H68">
        <v>2</v>
      </c>
      <c r="J68">
        <f t="shared" si="0"/>
        <v>40.289384135708964</v>
      </c>
      <c r="K68">
        <f t="shared" si="1"/>
        <v>-0.16105513570896335</v>
      </c>
      <c r="L68">
        <f t="shared" si="4"/>
        <v>40.18502641909313</v>
      </c>
    </row>
    <row r="69" spans="1:12" ht="12.75">
      <c r="A69">
        <v>3400</v>
      </c>
      <c r="B69">
        <v>3395.349</v>
      </c>
      <c r="C69">
        <v>41.316527</v>
      </c>
      <c r="D69">
        <v>7E-05</v>
      </c>
      <c r="E69">
        <v>1</v>
      </c>
      <c r="F69">
        <v>0</v>
      </c>
      <c r="G69">
        <v>3994.61</v>
      </c>
      <c r="H69">
        <v>2</v>
      </c>
      <c r="J69">
        <f aca="true" t="shared" si="5" ref="J69:J132">tf*B69</f>
        <v>41.512060694056615</v>
      </c>
      <c r="K69">
        <f aca="true" t="shared" si="6" ref="K69:K132">C69-J69</f>
        <v>-0.19553369405661414</v>
      </c>
      <c r="L69">
        <f t="shared" si="4"/>
        <v>41.373122998548894</v>
      </c>
    </row>
    <row r="70" spans="1:12" ht="12.75">
      <c r="A70">
        <v>3500</v>
      </c>
      <c r="B70">
        <v>3495.242</v>
      </c>
      <c r="C70">
        <v>42.495478</v>
      </c>
      <c r="D70">
        <v>7E-05</v>
      </c>
      <c r="E70">
        <v>1</v>
      </c>
      <c r="F70">
        <v>0</v>
      </c>
      <c r="G70">
        <v>3994.61</v>
      </c>
      <c r="H70">
        <v>2</v>
      </c>
      <c r="J70">
        <f t="shared" si="5"/>
        <v>42.73336792312538</v>
      </c>
      <c r="K70">
        <f t="shared" si="6"/>
        <v>-0.2378899231253797</v>
      </c>
      <c r="L70">
        <f t="shared" si="4"/>
        <v>42.55332620745573</v>
      </c>
    </row>
    <row r="71" spans="1:12" ht="12.75">
      <c r="A71">
        <v>3600</v>
      </c>
      <c r="B71">
        <v>3595.078</v>
      </c>
      <c r="C71">
        <v>43.657338</v>
      </c>
      <c r="D71">
        <v>7E-05</v>
      </c>
      <c r="E71">
        <v>1</v>
      </c>
      <c r="F71">
        <v>0</v>
      </c>
      <c r="G71">
        <v>3994.61</v>
      </c>
      <c r="H71">
        <v>2</v>
      </c>
      <c r="J71">
        <f t="shared" si="5"/>
        <v>43.95397826140042</v>
      </c>
      <c r="K71">
        <f t="shared" si="6"/>
        <v>-0.29664026140041955</v>
      </c>
      <c r="L71">
        <f t="shared" si="4"/>
        <v>43.717109002920104</v>
      </c>
    </row>
    <row r="72" spans="1:12" ht="12.75">
      <c r="A72">
        <v>3700</v>
      </c>
      <c r="B72">
        <v>3694.841</v>
      </c>
      <c r="C72">
        <v>44.799748</v>
      </c>
      <c r="D72">
        <v>7E-05</v>
      </c>
      <c r="E72">
        <v>1</v>
      </c>
      <c r="F72">
        <v>0</v>
      </c>
      <c r="G72">
        <v>3994.61</v>
      </c>
      <c r="H72">
        <v>2</v>
      </c>
      <c r="J72">
        <f t="shared" si="5"/>
        <v>45.17369609041334</v>
      </c>
      <c r="K72">
        <f t="shared" si="6"/>
        <v>-0.3739480904133359</v>
      </c>
      <c r="L72">
        <f t="shared" si="4"/>
        <v>44.8623005969675</v>
      </c>
    </row>
    <row r="73" spans="1:12" ht="12.75">
      <c r="A73">
        <v>3800</v>
      </c>
      <c r="B73">
        <v>3794.667</v>
      </c>
      <c r="C73">
        <v>45.921367</v>
      </c>
      <c r="D73">
        <v>7E-05</v>
      </c>
      <c r="E73">
        <v>1</v>
      </c>
      <c r="F73">
        <v>0</v>
      </c>
      <c r="G73">
        <v>3994.61</v>
      </c>
      <c r="H73">
        <v>2</v>
      </c>
      <c r="J73">
        <f t="shared" si="5"/>
        <v>46.394184167145625</v>
      </c>
      <c r="K73">
        <f t="shared" si="6"/>
        <v>-0.47281716714562805</v>
      </c>
      <c r="L73">
        <f t="shared" si="4"/>
        <v>45.985904586621174</v>
      </c>
    </row>
    <row r="74" spans="1:12" ht="12.75">
      <c r="A74">
        <v>3900</v>
      </c>
      <c r="B74">
        <v>3894.444</v>
      </c>
      <c r="C74">
        <v>47.021237</v>
      </c>
      <c r="D74">
        <v>7E-05</v>
      </c>
      <c r="E74">
        <v>1</v>
      </c>
      <c r="F74">
        <v>0</v>
      </c>
      <c r="G74">
        <v>3994.61</v>
      </c>
      <c r="H74">
        <v>2</v>
      </c>
      <c r="J74">
        <f t="shared" si="5"/>
        <v>47.6140731623184</v>
      </c>
      <c r="K74">
        <f t="shared" si="6"/>
        <v>-0.5928361623183989</v>
      </c>
      <c r="L74">
        <f t="shared" si="4"/>
        <v>47.08831974474405</v>
      </c>
    </row>
    <row r="75" spans="1:12" ht="12.75">
      <c r="A75">
        <v>4000</v>
      </c>
      <c r="B75">
        <v>3994.302</v>
      </c>
      <c r="C75">
        <v>48.096568</v>
      </c>
      <c r="D75">
        <v>7E-05</v>
      </c>
      <c r="E75">
        <v>1</v>
      </c>
      <c r="F75">
        <v>0</v>
      </c>
      <c r="G75">
        <v>3994.61</v>
      </c>
      <c r="H75">
        <v>2</v>
      </c>
      <c r="J75">
        <f t="shared" si="5"/>
        <v>48.834952475987514</v>
      </c>
      <c r="K75">
        <f t="shared" si="6"/>
        <v>-0.738384475987516</v>
      </c>
      <c r="L75">
        <f t="shared" si="4"/>
        <v>48.165179297909866</v>
      </c>
    </row>
    <row r="76" spans="1:12" ht="12.75">
      <c r="A76">
        <v>4000</v>
      </c>
      <c r="B76">
        <v>3994.302</v>
      </c>
      <c r="C76">
        <v>48.096568</v>
      </c>
      <c r="D76">
        <v>7E-05</v>
      </c>
      <c r="E76">
        <v>-1</v>
      </c>
      <c r="F76">
        <v>3994.302</v>
      </c>
      <c r="G76">
        <v>0</v>
      </c>
      <c r="H76">
        <v>3</v>
      </c>
      <c r="J76">
        <f t="shared" si="5"/>
        <v>48.834952475987514</v>
      </c>
      <c r="K76">
        <f t="shared" si="6"/>
        <v>-0.738384475987516</v>
      </c>
      <c r="L76">
        <f t="shared" si="4"/>
        <v>48.165179297909866</v>
      </c>
    </row>
    <row r="77" spans="1:12" ht="12.75">
      <c r="A77">
        <v>3800</v>
      </c>
      <c r="B77">
        <v>3794.686</v>
      </c>
      <c r="C77">
        <v>46.021254</v>
      </c>
      <c r="D77">
        <v>7E-05</v>
      </c>
      <c r="E77">
        <v>-1</v>
      </c>
      <c r="F77">
        <v>3994.302</v>
      </c>
      <c r="G77">
        <v>0</v>
      </c>
      <c r="H77">
        <v>3</v>
      </c>
      <c r="J77">
        <f t="shared" si="5"/>
        <v>46.39441646407687</v>
      </c>
      <c r="K77">
        <f t="shared" si="6"/>
        <v>-0.37316246407687004</v>
      </c>
      <c r="L77">
        <f t="shared" si="4"/>
        <v>46.08570121480407</v>
      </c>
    </row>
    <row r="78" spans="1:12" ht="12.75">
      <c r="A78">
        <v>3600</v>
      </c>
      <c r="B78">
        <v>3594.935</v>
      </c>
      <c r="C78">
        <v>43.777028</v>
      </c>
      <c r="D78">
        <v>7E-05</v>
      </c>
      <c r="E78">
        <v>-1</v>
      </c>
      <c r="F78">
        <v>3994.302</v>
      </c>
      <c r="G78">
        <v>0</v>
      </c>
      <c r="H78">
        <v>3</v>
      </c>
      <c r="J78">
        <f t="shared" si="5"/>
        <v>43.95222992133899</v>
      </c>
      <c r="K78">
        <f t="shared" si="6"/>
        <v>-0.1752019213389886</v>
      </c>
      <c r="L78">
        <f t="shared" si="4"/>
        <v>43.838706624737306</v>
      </c>
    </row>
    <row r="79" spans="1:12" ht="12.75">
      <c r="A79">
        <v>3400</v>
      </c>
      <c r="B79">
        <v>3395.222</v>
      </c>
      <c r="C79">
        <v>41.433382</v>
      </c>
      <c r="D79">
        <v>7E-05</v>
      </c>
      <c r="E79">
        <v>-1</v>
      </c>
      <c r="F79">
        <v>3994.302</v>
      </c>
      <c r="G79">
        <v>0</v>
      </c>
      <c r="H79">
        <v>3</v>
      </c>
      <c r="J79">
        <f t="shared" si="5"/>
        <v>41.51050797246359</v>
      </c>
      <c r="K79">
        <f t="shared" si="6"/>
        <v>-0.0771259724635911</v>
      </c>
      <c r="L79">
        <f t="shared" si="4"/>
        <v>41.49169002792748</v>
      </c>
    </row>
    <row r="80" spans="1:12" ht="12.75">
      <c r="A80">
        <v>3200</v>
      </c>
      <c r="B80">
        <v>3195.49</v>
      </c>
      <c r="C80">
        <v>39.042427</v>
      </c>
      <c r="D80">
        <v>7E-05</v>
      </c>
      <c r="E80">
        <v>-1</v>
      </c>
      <c r="F80">
        <v>3994.302</v>
      </c>
      <c r="G80">
        <v>0</v>
      </c>
      <c r="H80">
        <v>3</v>
      </c>
      <c r="J80">
        <f t="shared" si="5"/>
        <v>39.06855372665695</v>
      </c>
      <c r="K80">
        <f t="shared" si="6"/>
        <v>-0.026126726656947596</v>
      </c>
      <c r="L80">
        <f t="shared" si="4"/>
        <v>39.09753008145856</v>
      </c>
    </row>
    <row r="81" spans="1:12" ht="12.75">
      <c r="A81">
        <v>3000</v>
      </c>
      <c r="B81">
        <v>2995.865</v>
      </c>
      <c r="C81">
        <v>36.635404</v>
      </c>
      <c r="D81">
        <v>7E-05</v>
      </c>
      <c r="E81">
        <v>-1</v>
      </c>
      <c r="F81">
        <v>3994.302</v>
      </c>
      <c r="G81">
        <v>0</v>
      </c>
      <c r="H81">
        <v>3</v>
      </c>
      <c r="J81">
        <f t="shared" si="5"/>
        <v>36.627907679357826</v>
      </c>
      <c r="K81">
        <f t="shared" si="6"/>
        <v>0.007496320642175647</v>
      </c>
      <c r="L81">
        <f t="shared" si="4"/>
        <v>36.68596949462009</v>
      </c>
    </row>
    <row r="82" spans="1:12" ht="12.75">
      <c r="A82">
        <v>2800</v>
      </c>
      <c r="B82">
        <v>2796.22</v>
      </c>
      <c r="C82">
        <v>34.219587</v>
      </c>
      <c r="D82">
        <v>7E-05</v>
      </c>
      <c r="E82">
        <v>-1</v>
      </c>
      <c r="F82">
        <v>3994.302</v>
      </c>
      <c r="G82">
        <v>0</v>
      </c>
      <c r="H82">
        <v>3</v>
      </c>
      <c r="J82">
        <f t="shared" si="5"/>
        <v>34.18701710897318</v>
      </c>
      <c r="K82">
        <f t="shared" si="6"/>
        <v>0.03256989102681729</v>
      </c>
      <c r="L82">
        <f t="shared" si="4"/>
        <v>34.265845891954136</v>
      </c>
    </row>
    <row r="83" spans="1:12" ht="12.75">
      <c r="A83">
        <v>2600</v>
      </c>
      <c r="B83">
        <v>2596.338</v>
      </c>
      <c r="C83">
        <v>31.796857</v>
      </c>
      <c r="D83">
        <v>7E-05</v>
      </c>
      <c r="E83">
        <v>-1</v>
      </c>
      <c r="F83">
        <v>3994.302</v>
      </c>
      <c r="G83">
        <v>0</v>
      </c>
      <c r="H83">
        <v>3</v>
      </c>
      <c r="J83">
        <f t="shared" si="5"/>
        <v>31.743228940025183</v>
      </c>
      <c r="K83">
        <f t="shared" si="6"/>
        <v>0.05362805997481601</v>
      </c>
      <c r="L83">
        <f t="shared" si="4"/>
        <v>31.84170481655316</v>
      </c>
    </row>
    <row r="84" spans="1:12" ht="12.75">
      <c r="A84">
        <v>2400</v>
      </c>
      <c r="B84">
        <v>2396.612</v>
      </c>
      <c r="C84">
        <v>29.36996</v>
      </c>
      <c r="D84">
        <v>7E-05</v>
      </c>
      <c r="E84">
        <v>-1</v>
      </c>
      <c r="F84">
        <v>3994.302</v>
      </c>
      <c r="G84">
        <v>0</v>
      </c>
      <c r="H84">
        <v>3</v>
      </c>
      <c r="J84">
        <f t="shared" si="5"/>
        <v>29.301348051144203</v>
      </c>
      <c r="K84">
        <f t="shared" si="6"/>
        <v>0.06861194885579636</v>
      </c>
      <c r="L84">
        <f t="shared" si="4"/>
        <v>29.41147920481079</v>
      </c>
    </row>
    <row r="85" spans="1:12" ht="12.75">
      <c r="A85">
        <v>2200</v>
      </c>
      <c r="B85">
        <v>2196.89</v>
      </c>
      <c r="C85">
        <v>26.939329</v>
      </c>
      <c r="D85">
        <v>7E-05</v>
      </c>
      <c r="E85">
        <v>-1</v>
      </c>
      <c r="F85">
        <v>3994.302</v>
      </c>
      <c r="G85">
        <v>0</v>
      </c>
      <c r="H85">
        <v>3</v>
      </c>
      <c r="J85">
        <f t="shared" si="5"/>
        <v>26.85951606688032</v>
      </c>
      <c r="K85">
        <f t="shared" si="6"/>
        <v>0.07981293311967974</v>
      </c>
      <c r="L85">
        <f t="shared" si="4"/>
        <v>26.97746532598355</v>
      </c>
    </row>
    <row r="86" spans="1:12" ht="12.75">
      <c r="A86">
        <v>2000</v>
      </c>
      <c r="B86">
        <v>1997.226</v>
      </c>
      <c r="C86">
        <v>24.504346</v>
      </c>
      <c r="D86">
        <v>7E-05</v>
      </c>
      <c r="E86">
        <v>-1</v>
      </c>
      <c r="F86">
        <v>3994.302</v>
      </c>
      <c r="G86">
        <v>0</v>
      </c>
      <c r="H86">
        <v>3</v>
      </c>
      <c r="J86">
        <f t="shared" si="5"/>
        <v>24.41839319956444</v>
      </c>
      <c r="K86">
        <f t="shared" si="6"/>
        <v>0.0859528004355603</v>
      </c>
      <c r="L86">
        <f t="shared" si="4"/>
        <v>24.538380734078167</v>
      </c>
    </row>
    <row r="87" spans="1:12" ht="12.75">
      <c r="A87">
        <v>1800</v>
      </c>
      <c r="B87">
        <v>1797.399</v>
      </c>
      <c r="C87">
        <v>22.064185</v>
      </c>
      <c r="D87">
        <v>7E-05</v>
      </c>
      <c r="E87">
        <v>-1</v>
      </c>
      <c r="F87">
        <v>3994.302</v>
      </c>
      <c r="G87">
        <v>0</v>
      </c>
      <c r="H87">
        <v>3</v>
      </c>
      <c r="J87">
        <f t="shared" si="5"/>
        <v>21.975277469101602</v>
      </c>
      <c r="K87">
        <f t="shared" si="6"/>
        <v>0.0889075308983962</v>
      </c>
      <c r="L87">
        <f t="shared" si="4"/>
        <v>22.096113884563195</v>
      </c>
    </row>
    <row r="88" spans="1:12" ht="12.75">
      <c r="A88">
        <v>1600</v>
      </c>
      <c r="B88">
        <v>1597.544</v>
      </c>
      <c r="C88">
        <v>19.622077</v>
      </c>
      <c r="D88">
        <v>7E-05</v>
      </c>
      <c r="E88">
        <v>-1</v>
      </c>
      <c r="F88">
        <v>3994.302</v>
      </c>
      <c r="G88">
        <v>0</v>
      </c>
      <c r="H88">
        <v>3</v>
      </c>
      <c r="J88">
        <f t="shared" si="5"/>
        <v>19.531819406319052</v>
      </c>
      <c r="K88">
        <f t="shared" si="6"/>
        <v>0.0902575936809491</v>
      </c>
      <c r="L88">
        <f t="shared" si="4"/>
        <v>19.652243193301718</v>
      </c>
    </row>
    <row r="89" spans="1:12" ht="12.75">
      <c r="A89">
        <v>1400</v>
      </c>
      <c r="B89">
        <v>1397.769</v>
      </c>
      <c r="C89">
        <v>17.178177</v>
      </c>
      <c r="D89">
        <v>7E-05</v>
      </c>
      <c r="E89">
        <v>-1</v>
      </c>
      <c r="F89">
        <v>3994.302</v>
      </c>
      <c r="G89">
        <v>0</v>
      </c>
      <c r="H89">
        <v>3</v>
      </c>
      <c r="J89">
        <f t="shared" si="5"/>
        <v>17.089339435878557</v>
      </c>
      <c r="K89">
        <f t="shared" si="6"/>
        <v>0.0888375641214445</v>
      </c>
      <c r="L89">
        <f t="shared" si="4"/>
        <v>17.205595345153597</v>
      </c>
    </row>
    <row r="90" spans="1:12" ht="12.75">
      <c r="A90">
        <v>1200</v>
      </c>
      <c r="B90">
        <v>1198.056</v>
      </c>
      <c r="C90">
        <v>14.732476</v>
      </c>
      <c r="D90">
        <v>7E-05</v>
      </c>
      <c r="E90">
        <v>-1</v>
      </c>
      <c r="F90">
        <v>3994.302</v>
      </c>
      <c r="G90">
        <v>0</v>
      </c>
      <c r="H90">
        <v>3</v>
      </c>
      <c r="J90">
        <f t="shared" si="5"/>
        <v>14.64761748700316</v>
      </c>
      <c r="K90">
        <f t="shared" si="6"/>
        <v>0.08485851299684022</v>
      </c>
      <c r="L90">
        <f t="shared" si="4"/>
        <v>14.756381337767184</v>
      </c>
    </row>
    <row r="91" spans="1:12" ht="12.75">
      <c r="A91">
        <v>1000</v>
      </c>
      <c r="B91">
        <v>998.165</v>
      </c>
      <c r="C91">
        <v>12.284277</v>
      </c>
      <c r="D91">
        <v>7E-05</v>
      </c>
      <c r="E91">
        <v>-1</v>
      </c>
      <c r="F91">
        <v>3994.302</v>
      </c>
      <c r="G91">
        <v>0</v>
      </c>
      <c r="H91">
        <v>3</v>
      </c>
      <c r="J91">
        <f t="shared" si="5"/>
        <v>12.203719282666677</v>
      </c>
      <c r="K91">
        <f t="shared" si="6"/>
        <v>0.08055771733332229</v>
      </c>
      <c r="L91">
        <f t="shared" si="4"/>
        <v>12.306860088261962</v>
      </c>
    </row>
    <row r="92" spans="1:12" ht="12.75">
      <c r="A92">
        <v>800</v>
      </c>
      <c r="B92">
        <v>798.39</v>
      </c>
      <c r="C92">
        <v>9.836891</v>
      </c>
      <c r="D92">
        <v>7E-05</v>
      </c>
      <c r="E92">
        <v>-1</v>
      </c>
      <c r="F92">
        <v>3994.302</v>
      </c>
      <c r="G92">
        <v>0</v>
      </c>
      <c r="H92">
        <v>3</v>
      </c>
      <c r="J92">
        <f t="shared" si="5"/>
        <v>9.761239312226184</v>
      </c>
      <c r="K92">
        <f t="shared" si="6"/>
        <v>0.07565168777381537</v>
      </c>
      <c r="L92">
        <f t="shared" si="4"/>
        <v>9.856727664424653</v>
      </c>
    </row>
    <row r="93" spans="1:12" ht="12.75">
      <c r="A93">
        <v>600</v>
      </c>
      <c r="B93">
        <v>598.694</v>
      </c>
      <c r="C93">
        <v>7.389836</v>
      </c>
      <c r="D93">
        <v>7E-05</v>
      </c>
      <c r="E93">
        <v>-1</v>
      </c>
      <c r="F93">
        <v>3994.302</v>
      </c>
      <c r="G93">
        <v>0</v>
      </c>
      <c r="H93">
        <v>3</v>
      </c>
      <c r="J93">
        <f t="shared" si="5"/>
        <v>7.319725207973475</v>
      </c>
      <c r="K93">
        <f t="shared" si="6"/>
        <v>0.07011079202652493</v>
      </c>
      <c r="L93">
        <f t="shared" si="4"/>
        <v>7.4059562982091025</v>
      </c>
    </row>
    <row r="94" spans="1:12" ht="12.75">
      <c r="A94">
        <v>400</v>
      </c>
      <c r="B94">
        <v>399.075</v>
      </c>
      <c r="C94">
        <v>4.942747</v>
      </c>
      <c r="D94">
        <v>7E-05</v>
      </c>
      <c r="E94">
        <v>-1</v>
      </c>
      <c r="F94">
        <v>3994.302</v>
      </c>
      <c r="G94">
        <v>0</v>
      </c>
      <c r="H94">
        <v>3</v>
      </c>
      <c r="J94">
        <f t="shared" si="5"/>
        <v>4.879152517600001</v>
      </c>
      <c r="K94">
        <f t="shared" si="6"/>
        <v>0.06359448239999921</v>
      </c>
      <c r="L94">
        <f t="shared" si="4"/>
        <v>4.954203595815323</v>
      </c>
    </row>
    <row r="95" spans="1:12" ht="12.75">
      <c r="A95">
        <v>300</v>
      </c>
      <c r="B95">
        <v>299.149</v>
      </c>
      <c r="C95">
        <v>3.718376</v>
      </c>
      <c r="D95">
        <v>7E-05</v>
      </c>
      <c r="E95">
        <v>-1</v>
      </c>
      <c r="F95">
        <v>3994.302</v>
      </c>
      <c r="G95">
        <v>0</v>
      </c>
      <c r="H95">
        <v>3</v>
      </c>
      <c r="J95">
        <f t="shared" si="5"/>
        <v>3.6574418254401366</v>
      </c>
      <c r="K95">
        <f t="shared" si="6"/>
        <v>0.060934174559863497</v>
      </c>
      <c r="L95">
        <f t="shared" si="4"/>
        <v>3.7289537989430017</v>
      </c>
    </row>
    <row r="96" spans="1:12" ht="12.75">
      <c r="A96">
        <v>200</v>
      </c>
      <c r="B96">
        <v>199.297</v>
      </c>
      <c r="C96">
        <v>2.494821</v>
      </c>
      <c r="D96">
        <v>7E-05</v>
      </c>
      <c r="E96">
        <v>-1</v>
      </c>
      <c r="F96">
        <v>3994.302</v>
      </c>
      <c r="G96">
        <v>0</v>
      </c>
      <c r="H96">
        <v>3</v>
      </c>
      <c r="J96">
        <f t="shared" si="5"/>
        <v>2.4366358686966794</v>
      </c>
      <c r="K96">
        <f t="shared" si="6"/>
        <v>0.05818513130332059</v>
      </c>
      <c r="L96">
        <f t="shared" si="4"/>
        <v>2.5036212286185946</v>
      </c>
    </row>
    <row r="97" spans="1:12" ht="12.75">
      <c r="A97">
        <v>100</v>
      </c>
      <c r="B97">
        <v>99.39</v>
      </c>
      <c r="C97">
        <v>1.271551</v>
      </c>
      <c r="D97">
        <v>7E-05</v>
      </c>
      <c r="E97">
        <v>-1</v>
      </c>
      <c r="F97">
        <v>3994.302</v>
      </c>
      <c r="G97">
        <v>0</v>
      </c>
      <c r="H97">
        <v>3</v>
      </c>
      <c r="J97">
        <f t="shared" si="5"/>
        <v>1.215157473468055</v>
      </c>
      <c r="K97">
        <f t="shared" si="6"/>
        <v>0.05639352653194507</v>
      </c>
      <c r="L97">
        <f t="shared" si="4"/>
        <v>1.2793550659020023</v>
      </c>
    </row>
    <row r="98" spans="1:12" ht="12.75">
      <c r="A98">
        <v>0</v>
      </c>
      <c r="B98">
        <v>0</v>
      </c>
      <c r="C98">
        <v>0.047331</v>
      </c>
      <c r="D98">
        <v>7E-05</v>
      </c>
      <c r="E98">
        <v>-1</v>
      </c>
      <c r="F98">
        <v>3994.302</v>
      </c>
      <c r="G98">
        <v>0</v>
      </c>
      <c r="H98">
        <v>3</v>
      </c>
      <c r="J98">
        <f t="shared" si="5"/>
        <v>0</v>
      </c>
      <c r="K98">
        <f t="shared" si="6"/>
        <v>0.047331</v>
      </c>
      <c r="L98">
        <v>0.047331</v>
      </c>
    </row>
    <row r="99" spans="1:12" ht="12.75">
      <c r="A99">
        <v>0</v>
      </c>
      <c r="B99">
        <v>0</v>
      </c>
      <c r="C99">
        <v>0.047331</v>
      </c>
      <c r="D99">
        <v>7E-05</v>
      </c>
      <c r="E99">
        <v>1</v>
      </c>
      <c r="F99">
        <v>0</v>
      </c>
      <c r="G99">
        <v>3994.3</v>
      </c>
      <c r="H99">
        <v>4</v>
      </c>
      <c r="J99">
        <f t="shared" si="5"/>
        <v>0</v>
      </c>
      <c r="K99">
        <f t="shared" si="6"/>
        <v>0.047331</v>
      </c>
      <c r="L99">
        <v>0.047331</v>
      </c>
    </row>
    <row r="100" spans="1:12" ht="12.75">
      <c r="A100">
        <v>4000</v>
      </c>
      <c r="B100">
        <v>3994.659</v>
      </c>
      <c r="C100">
        <v>48.096824</v>
      </c>
      <c r="D100">
        <v>7E-05</v>
      </c>
      <c r="E100">
        <v>1</v>
      </c>
      <c r="F100">
        <v>0</v>
      </c>
      <c r="G100">
        <v>3994.3</v>
      </c>
      <c r="H100">
        <v>4</v>
      </c>
      <c r="J100">
        <f t="shared" si="5"/>
        <v>48.839317213063964</v>
      </c>
      <c r="K100">
        <f t="shared" si="6"/>
        <v>-0.7424932130639661</v>
      </c>
      <c r="L100">
        <f aca="true" t="shared" si="7" ref="L100:L111">C100/B100*A100</f>
        <v>48.161131150368526</v>
      </c>
    </row>
    <row r="101" spans="1:12" ht="12.75">
      <c r="A101">
        <v>4000</v>
      </c>
      <c r="B101">
        <v>3994.659</v>
      </c>
      <c r="C101">
        <v>48.096824</v>
      </c>
      <c r="D101">
        <v>7E-05</v>
      </c>
      <c r="E101">
        <v>-1</v>
      </c>
      <c r="F101">
        <v>3994.659</v>
      </c>
      <c r="G101">
        <v>0</v>
      </c>
      <c r="H101">
        <v>5</v>
      </c>
      <c r="J101">
        <f t="shared" si="5"/>
        <v>48.839317213063964</v>
      </c>
      <c r="K101">
        <f t="shared" si="6"/>
        <v>-0.7424932130639661</v>
      </c>
      <c r="L101">
        <f t="shared" si="7"/>
        <v>48.161131150368526</v>
      </c>
    </row>
    <row r="102" spans="1:12" ht="12.75">
      <c r="A102">
        <v>3950</v>
      </c>
      <c r="B102">
        <v>3944.721</v>
      </c>
      <c r="C102">
        <v>47.60623</v>
      </c>
      <c r="D102">
        <v>7E-05</v>
      </c>
      <c r="E102">
        <v>-1</v>
      </c>
      <c r="F102">
        <v>3994.659</v>
      </c>
      <c r="G102">
        <v>0</v>
      </c>
      <c r="H102">
        <v>5</v>
      </c>
      <c r="J102">
        <f t="shared" si="5"/>
        <v>48.228767520840925</v>
      </c>
      <c r="K102">
        <f t="shared" si="6"/>
        <v>-0.622537520840929</v>
      </c>
      <c r="L102">
        <f t="shared" si="7"/>
        <v>47.66993876119502</v>
      </c>
    </row>
    <row r="103" spans="1:12" ht="12.75">
      <c r="A103">
        <v>3900</v>
      </c>
      <c r="B103">
        <v>3894.827</v>
      </c>
      <c r="C103">
        <v>47.091385</v>
      </c>
      <c r="D103">
        <v>7E-05</v>
      </c>
      <c r="E103">
        <v>-1</v>
      </c>
      <c r="F103">
        <v>3994.659</v>
      </c>
      <c r="G103">
        <v>0</v>
      </c>
      <c r="H103">
        <v>5</v>
      </c>
      <c r="J103">
        <f t="shared" si="5"/>
        <v>47.61875577940602</v>
      </c>
      <c r="K103">
        <f t="shared" si="6"/>
        <v>-0.5273707794060201</v>
      </c>
      <c r="L103">
        <f t="shared" si="7"/>
        <v>47.153930456988206</v>
      </c>
    </row>
    <row r="104" spans="1:12" ht="12.75">
      <c r="A104">
        <v>3850</v>
      </c>
      <c r="B104">
        <v>3844.937</v>
      </c>
      <c r="C104">
        <v>46.562448</v>
      </c>
      <c r="D104">
        <v>7E-05</v>
      </c>
      <c r="E104">
        <v>-1</v>
      </c>
      <c r="F104">
        <v>3994.659</v>
      </c>
      <c r="G104">
        <v>0</v>
      </c>
      <c r="H104">
        <v>5</v>
      </c>
      <c r="J104">
        <f t="shared" si="5"/>
        <v>47.008792942588215</v>
      </c>
      <c r="K104">
        <f t="shared" si="6"/>
        <v>-0.4463449425882118</v>
      </c>
      <c r="L104">
        <f t="shared" si="7"/>
        <v>46.62376127359174</v>
      </c>
    </row>
    <row r="105" spans="1:12" ht="12.75">
      <c r="A105">
        <v>3800</v>
      </c>
      <c r="B105">
        <v>3794.989</v>
      </c>
      <c r="C105">
        <v>46.02115</v>
      </c>
      <c r="D105">
        <v>7E-05</v>
      </c>
      <c r="E105">
        <v>-1</v>
      </c>
      <c r="F105">
        <v>3994.659</v>
      </c>
      <c r="G105">
        <v>0</v>
      </c>
      <c r="H105">
        <v>5</v>
      </c>
      <c r="J105">
        <f t="shared" si="5"/>
        <v>46.39812098882242</v>
      </c>
      <c r="K105">
        <f t="shared" si="6"/>
        <v>-0.3769709888224213</v>
      </c>
      <c r="L105">
        <f t="shared" si="7"/>
        <v>46.08191749699406</v>
      </c>
    </row>
    <row r="106" spans="1:12" ht="12.75">
      <c r="A106">
        <v>3750</v>
      </c>
      <c r="B106">
        <v>3745.057</v>
      </c>
      <c r="C106">
        <v>45.471587</v>
      </c>
      <c r="D106">
        <v>7E-05</v>
      </c>
      <c r="E106">
        <v>-1</v>
      </c>
      <c r="F106">
        <v>3994.659</v>
      </c>
      <c r="G106">
        <v>0</v>
      </c>
      <c r="H106">
        <v>5</v>
      </c>
      <c r="J106">
        <f t="shared" si="5"/>
        <v>45.787644653525035</v>
      </c>
      <c r="K106">
        <f t="shared" si="6"/>
        <v>-0.3160576535250357</v>
      </c>
      <c r="L106">
        <f t="shared" si="7"/>
        <v>45.53160372458951</v>
      </c>
    </row>
    <row r="107" spans="1:12" ht="12.75">
      <c r="A107">
        <v>3700</v>
      </c>
      <c r="B107">
        <v>3695.228</v>
      </c>
      <c r="C107">
        <v>44.913527</v>
      </c>
      <c r="D107">
        <v>7E-05</v>
      </c>
      <c r="E107">
        <v>-1</v>
      </c>
      <c r="F107">
        <v>3994.659</v>
      </c>
      <c r="G107">
        <v>0</v>
      </c>
      <c r="H107">
        <v>5</v>
      </c>
      <c r="J107">
        <f t="shared" si="5"/>
        <v>45.17842761211806</v>
      </c>
      <c r="K107">
        <f t="shared" si="6"/>
        <v>-0.2649006121180548</v>
      </c>
      <c r="L107">
        <f t="shared" si="7"/>
        <v>44.97152811680362</v>
      </c>
    </row>
    <row r="108" spans="1:12" ht="12.75">
      <c r="A108">
        <v>3600</v>
      </c>
      <c r="B108">
        <v>3595.383</v>
      </c>
      <c r="C108">
        <v>43.776887</v>
      </c>
      <c r="D108">
        <v>7E-05</v>
      </c>
      <c r="E108">
        <v>-1</v>
      </c>
      <c r="F108">
        <v>3994.659</v>
      </c>
      <c r="G108">
        <v>0</v>
      </c>
      <c r="H108">
        <v>5</v>
      </c>
      <c r="J108">
        <f t="shared" si="5"/>
        <v>43.95770723845453</v>
      </c>
      <c r="K108">
        <f t="shared" si="6"/>
        <v>-0.18082023845452966</v>
      </c>
      <c r="L108">
        <f t="shared" si="7"/>
        <v>43.8331029545392</v>
      </c>
    </row>
    <row r="109" spans="1:12" ht="12.75">
      <c r="A109">
        <v>3500</v>
      </c>
      <c r="B109">
        <v>3495.502</v>
      </c>
      <c r="C109">
        <v>42.615797</v>
      </c>
      <c r="D109">
        <v>7E-05</v>
      </c>
      <c r="E109">
        <v>-1</v>
      </c>
      <c r="F109">
        <v>3994.659</v>
      </c>
      <c r="G109">
        <v>0</v>
      </c>
      <c r="H109">
        <v>5</v>
      </c>
      <c r="J109">
        <f t="shared" si="5"/>
        <v>42.736546723237076</v>
      </c>
      <c r="K109">
        <f t="shared" si="6"/>
        <v>-0.12074972323707556</v>
      </c>
      <c r="L109">
        <f t="shared" si="7"/>
        <v>42.67063486160214</v>
      </c>
    </row>
    <row r="110" spans="1:12" ht="12.75">
      <c r="A110">
        <v>3300</v>
      </c>
      <c r="B110">
        <v>3295.78</v>
      </c>
      <c r="C110">
        <v>40.240953</v>
      </c>
      <c r="D110">
        <v>7E-05</v>
      </c>
      <c r="E110">
        <v>-1</v>
      </c>
      <c r="F110">
        <v>3994.659</v>
      </c>
      <c r="G110">
        <v>0</v>
      </c>
      <c r="H110">
        <v>5</v>
      </c>
      <c r="J110">
        <f t="shared" si="5"/>
        <v>40.2947147389732</v>
      </c>
      <c r="K110">
        <f t="shared" si="6"/>
        <v>-0.05376173897320058</v>
      </c>
      <c r="L110">
        <f t="shared" si="7"/>
        <v>40.292478533154515</v>
      </c>
    </row>
    <row r="111" spans="1:12" ht="12.75">
      <c r="A111">
        <v>3000</v>
      </c>
      <c r="B111">
        <v>2996.238</v>
      </c>
      <c r="C111">
        <v>36.634756</v>
      </c>
      <c r="D111">
        <v>7E-05</v>
      </c>
      <c r="E111">
        <v>-1</v>
      </c>
      <c r="F111">
        <v>3994.659</v>
      </c>
      <c r="G111">
        <v>0</v>
      </c>
      <c r="H111">
        <v>5</v>
      </c>
      <c r="J111">
        <f t="shared" si="5"/>
        <v>36.632468034902686</v>
      </c>
      <c r="K111">
        <f t="shared" si="6"/>
        <v>0.0022879650973166576</v>
      </c>
      <c r="L111">
        <f t="shared" si="7"/>
        <v>36.680753665096034</v>
      </c>
    </row>
    <row r="112" spans="1:12" ht="12.75">
      <c r="A112">
        <v>0</v>
      </c>
      <c r="B112">
        <v>0</v>
      </c>
      <c r="C112">
        <v>0.045447</v>
      </c>
      <c r="D112">
        <v>7E-05</v>
      </c>
      <c r="E112">
        <v>-1</v>
      </c>
      <c r="F112">
        <v>3994.659</v>
      </c>
      <c r="G112">
        <v>0</v>
      </c>
      <c r="H112">
        <v>5</v>
      </c>
      <c r="J112">
        <f t="shared" si="5"/>
        <v>0</v>
      </c>
      <c r="K112">
        <f t="shared" si="6"/>
        <v>0.045447</v>
      </c>
      <c r="L112">
        <v>0.045447</v>
      </c>
    </row>
    <row r="113" spans="1:12" ht="12.75">
      <c r="A113">
        <v>0</v>
      </c>
      <c r="B113">
        <v>0</v>
      </c>
      <c r="C113">
        <v>0.045447</v>
      </c>
      <c r="D113">
        <v>7E-05</v>
      </c>
      <c r="E113">
        <v>1</v>
      </c>
      <c r="F113">
        <v>0</v>
      </c>
      <c r="G113">
        <v>3994.66</v>
      </c>
      <c r="H113">
        <v>6</v>
      </c>
      <c r="J113">
        <f t="shared" si="5"/>
        <v>0</v>
      </c>
      <c r="K113">
        <f t="shared" si="6"/>
        <v>0.045447</v>
      </c>
      <c r="L113">
        <v>0.045447</v>
      </c>
    </row>
    <row r="114" spans="1:12" ht="12.75">
      <c r="A114">
        <v>3500</v>
      </c>
      <c r="B114">
        <v>3495.376</v>
      </c>
      <c r="C114">
        <v>42.498535</v>
      </c>
      <c r="D114">
        <v>7E-05</v>
      </c>
      <c r="E114">
        <v>1</v>
      </c>
      <c r="F114">
        <v>0</v>
      </c>
      <c r="G114">
        <v>3994.66</v>
      </c>
      <c r="H114">
        <v>6</v>
      </c>
      <c r="J114">
        <f t="shared" si="5"/>
        <v>42.73500622779833</v>
      </c>
      <c r="K114">
        <f t="shared" si="6"/>
        <v>-0.23647122779833296</v>
      </c>
      <c r="L114">
        <f aca="true" t="shared" si="8" ref="L114:L125">C114/B114*A114</f>
        <v>42.55475591181034</v>
      </c>
    </row>
    <row r="115" spans="1:12" ht="12.75">
      <c r="A115">
        <v>3500</v>
      </c>
      <c r="B115">
        <v>3495.376</v>
      </c>
      <c r="C115">
        <v>42.498535</v>
      </c>
      <c r="D115">
        <v>7E-05</v>
      </c>
      <c r="E115">
        <v>-1</v>
      </c>
      <c r="F115">
        <v>3495.376</v>
      </c>
      <c r="G115">
        <v>0</v>
      </c>
      <c r="H115">
        <v>7</v>
      </c>
      <c r="J115">
        <f t="shared" si="5"/>
        <v>42.73500622779833</v>
      </c>
      <c r="K115">
        <f t="shared" si="6"/>
        <v>-0.23647122779833296</v>
      </c>
      <c r="L115">
        <f t="shared" si="8"/>
        <v>42.55475591181034</v>
      </c>
    </row>
    <row r="116" spans="1:12" ht="12.75">
      <c r="A116">
        <v>3450</v>
      </c>
      <c r="B116">
        <v>3445.45</v>
      </c>
      <c r="C116">
        <v>41.951228</v>
      </c>
      <c r="D116">
        <v>7E-05</v>
      </c>
      <c r="E116">
        <v>-1</v>
      </c>
      <c r="F116">
        <v>3495.376</v>
      </c>
      <c r="G116">
        <v>0</v>
      </c>
      <c r="H116">
        <v>7</v>
      </c>
      <c r="J116">
        <f t="shared" si="5"/>
        <v>42.1246032494266</v>
      </c>
      <c r="K116">
        <f t="shared" si="6"/>
        <v>-0.17337524942659854</v>
      </c>
      <c r="L116">
        <f t="shared" si="8"/>
        <v>42.00662804568344</v>
      </c>
    </row>
    <row r="117" spans="1:12" ht="12.75">
      <c r="A117">
        <v>3400</v>
      </c>
      <c r="B117">
        <v>3395.401</v>
      </c>
      <c r="C117">
        <v>41.380686</v>
      </c>
      <c r="D117">
        <v>7E-05</v>
      </c>
      <c r="E117">
        <v>-1</v>
      </c>
      <c r="F117">
        <v>3495.376</v>
      </c>
      <c r="G117">
        <v>0</v>
      </c>
      <c r="H117">
        <v>7</v>
      </c>
      <c r="J117">
        <f t="shared" si="5"/>
        <v>41.512696454078956</v>
      </c>
      <c r="K117">
        <f t="shared" si="6"/>
        <v>-0.13201045407895862</v>
      </c>
      <c r="L117">
        <f t="shared" si="8"/>
        <v>41.436735278101175</v>
      </c>
    </row>
    <row r="118" spans="1:12" ht="12.75">
      <c r="A118">
        <v>3350</v>
      </c>
      <c r="B118">
        <v>3345.449</v>
      </c>
      <c r="C118">
        <v>40.798457</v>
      </c>
      <c r="D118">
        <v>7E-05</v>
      </c>
      <c r="E118">
        <v>-1</v>
      </c>
      <c r="F118">
        <v>3495.376</v>
      </c>
      <c r="G118">
        <v>0</v>
      </c>
      <c r="H118">
        <v>7</v>
      </c>
      <c r="J118">
        <f t="shared" si="5"/>
        <v>40.90197559569606</v>
      </c>
      <c r="K118">
        <f t="shared" si="6"/>
        <v>-0.10351859569605892</v>
      </c>
      <c r="L118">
        <f t="shared" si="8"/>
        <v>40.85395740601635</v>
      </c>
    </row>
    <row r="119" spans="1:12" ht="12.75">
      <c r="A119">
        <v>3300</v>
      </c>
      <c r="B119">
        <v>3295.611</v>
      </c>
      <c r="C119">
        <v>40.209849</v>
      </c>
      <c r="D119">
        <v>7E-05</v>
      </c>
      <c r="E119">
        <v>-1</v>
      </c>
      <c r="F119">
        <v>3495.376</v>
      </c>
      <c r="G119">
        <v>0</v>
      </c>
      <c r="H119">
        <v>7</v>
      </c>
      <c r="J119">
        <f t="shared" si="5"/>
        <v>40.29264851890059</v>
      </c>
      <c r="K119">
        <f t="shared" si="6"/>
        <v>-0.08279951890059323</v>
      </c>
      <c r="L119">
        <f t="shared" si="8"/>
        <v>40.263399321097054</v>
      </c>
    </row>
    <row r="120" spans="1:12" ht="12.75">
      <c r="A120">
        <v>3250</v>
      </c>
      <c r="B120">
        <v>3245.646</v>
      </c>
      <c r="C120">
        <v>39.616702</v>
      </c>
      <c r="D120">
        <v>7E-05</v>
      </c>
      <c r="E120">
        <v>-1</v>
      </c>
      <c r="F120">
        <v>3495.376</v>
      </c>
      <c r="G120">
        <v>0</v>
      </c>
      <c r="H120">
        <v>7</v>
      </c>
      <c r="J120">
        <f t="shared" si="5"/>
        <v>39.68176872051211</v>
      </c>
      <c r="K120">
        <f t="shared" si="6"/>
        <v>-0.06506672051211382</v>
      </c>
      <c r="L120">
        <f t="shared" si="8"/>
        <v>39.669847389394896</v>
      </c>
    </row>
    <row r="121" spans="1:12" ht="12.75">
      <c r="A121">
        <v>3200</v>
      </c>
      <c r="B121">
        <v>3195.743</v>
      </c>
      <c r="C121">
        <v>39.021507</v>
      </c>
      <c r="D121">
        <v>7E-05</v>
      </c>
      <c r="E121">
        <v>-1</v>
      </c>
      <c r="F121">
        <v>3495.376</v>
      </c>
      <c r="G121">
        <v>0</v>
      </c>
      <c r="H121">
        <v>7</v>
      </c>
      <c r="J121">
        <f t="shared" si="5"/>
        <v>39.07164694368873</v>
      </c>
      <c r="K121">
        <f t="shared" si="6"/>
        <v>-0.05013994368872687</v>
      </c>
      <c r="L121">
        <f t="shared" si="8"/>
        <v>39.07348694810565</v>
      </c>
    </row>
    <row r="122" spans="1:12" ht="12.75">
      <c r="A122">
        <v>3100</v>
      </c>
      <c r="B122">
        <v>3095.999</v>
      </c>
      <c r="C122">
        <v>37.825133</v>
      </c>
      <c r="D122">
        <v>7E-05</v>
      </c>
      <c r="E122">
        <v>-1</v>
      </c>
      <c r="F122">
        <v>3495.376</v>
      </c>
      <c r="G122">
        <v>0</v>
      </c>
      <c r="H122">
        <v>7</v>
      </c>
      <c r="J122">
        <f t="shared" si="5"/>
        <v>37.85216141160705</v>
      </c>
      <c r="K122">
        <f t="shared" si="6"/>
        <v>-0.027028411607048497</v>
      </c>
      <c r="L122">
        <f t="shared" si="8"/>
        <v>37.87401491408751</v>
      </c>
    </row>
    <row r="123" spans="1:12" ht="12.75">
      <c r="A123">
        <v>3000</v>
      </c>
      <c r="B123">
        <v>2996.128</v>
      </c>
      <c r="C123">
        <v>36.623738</v>
      </c>
      <c r="D123">
        <v>7E-05</v>
      </c>
      <c r="E123">
        <v>-1</v>
      </c>
      <c r="F123">
        <v>3495.376</v>
      </c>
      <c r="G123">
        <v>0</v>
      </c>
      <c r="H123">
        <v>7</v>
      </c>
      <c r="J123">
        <f t="shared" si="5"/>
        <v>36.63112315793236</v>
      </c>
      <c r="K123">
        <f t="shared" si="6"/>
        <v>-0.0073851579323545025</v>
      </c>
      <c r="L123">
        <f t="shared" si="8"/>
        <v>36.671068125260334</v>
      </c>
    </row>
    <row r="124" spans="1:12" ht="12.75">
      <c r="A124">
        <v>2800</v>
      </c>
      <c r="B124">
        <v>2796.5</v>
      </c>
      <c r="C124">
        <v>34.212301</v>
      </c>
      <c r="D124">
        <v>7E-05</v>
      </c>
      <c r="E124">
        <v>-1</v>
      </c>
      <c r="F124">
        <v>3495.376</v>
      </c>
      <c r="G124">
        <v>0</v>
      </c>
      <c r="H124">
        <v>7</v>
      </c>
      <c r="J124">
        <f t="shared" si="5"/>
        <v>34.1904404321704</v>
      </c>
      <c r="K124">
        <f t="shared" si="6"/>
        <v>0.021860567829598665</v>
      </c>
      <c r="L124">
        <f t="shared" si="8"/>
        <v>34.255119899874835</v>
      </c>
    </row>
    <row r="125" spans="1:12" ht="12.75">
      <c r="A125">
        <v>2500</v>
      </c>
      <c r="B125">
        <v>2496.919</v>
      </c>
      <c r="C125">
        <v>30.579704</v>
      </c>
      <c r="D125">
        <v>7E-05</v>
      </c>
      <c r="E125">
        <v>-1</v>
      </c>
      <c r="F125">
        <v>3495.376</v>
      </c>
      <c r="G125">
        <v>0</v>
      </c>
      <c r="H125">
        <v>7</v>
      </c>
      <c r="J125">
        <f t="shared" si="5"/>
        <v>30.52771690808313</v>
      </c>
      <c r="K125">
        <f t="shared" si="6"/>
        <v>0.05198709191687101</v>
      </c>
      <c r="L125">
        <f t="shared" si="8"/>
        <v>30.617436929271637</v>
      </c>
    </row>
    <row r="126" spans="1:12" ht="12.75">
      <c r="A126">
        <v>0</v>
      </c>
      <c r="B126">
        <v>0</v>
      </c>
      <c r="C126">
        <v>0.046149</v>
      </c>
      <c r="D126">
        <v>7E-05</v>
      </c>
      <c r="E126">
        <v>-1</v>
      </c>
      <c r="F126">
        <v>3495.376</v>
      </c>
      <c r="G126">
        <v>0</v>
      </c>
      <c r="H126">
        <v>7</v>
      </c>
      <c r="J126">
        <f t="shared" si="5"/>
        <v>0</v>
      </c>
      <c r="K126">
        <f t="shared" si="6"/>
        <v>0.046149</v>
      </c>
      <c r="L126">
        <v>0.046149</v>
      </c>
    </row>
    <row r="127" spans="1:12" ht="12.75">
      <c r="A127">
        <v>0</v>
      </c>
      <c r="B127">
        <v>0</v>
      </c>
      <c r="C127">
        <v>0.046149</v>
      </c>
      <c r="D127">
        <v>7E-05</v>
      </c>
      <c r="E127">
        <v>1</v>
      </c>
      <c r="F127">
        <v>0</v>
      </c>
      <c r="G127">
        <v>3495.38</v>
      </c>
      <c r="H127">
        <v>8</v>
      </c>
      <c r="J127">
        <f t="shared" si="5"/>
        <v>0</v>
      </c>
      <c r="K127">
        <f t="shared" si="6"/>
        <v>0.046149</v>
      </c>
      <c r="L127">
        <v>0.046149</v>
      </c>
    </row>
    <row r="128" spans="1:12" ht="12.75">
      <c r="A128">
        <v>3000</v>
      </c>
      <c r="B128">
        <v>2996.014</v>
      </c>
      <c r="C128">
        <v>36.536382</v>
      </c>
      <c r="D128">
        <v>7E-05</v>
      </c>
      <c r="E128">
        <v>1</v>
      </c>
      <c r="F128">
        <v>0</v>
      </c>
      <c r="G128">
        <v>3495.38</v>
      </c>
      <c r="H128">
        <v>8</v>
      </c>
      <c r="J128">
        <f t="shared" si="5"/>
        <v>36.62972937634492</v>
      </c>
      <c r="K128">
        <f t="shared" si="6"/>
        <v>-0.09334737634491574</v>
      </c>
      <c r="L128">
        <f aca="true" t="shared" si="9" ref="L128:L139">C128/B128*A128</f>
        <v>36.58499125838531</v>
      </c>
    </row>
    <row r="129" spans="1:12" ht="12.75">
      <c r="A129">
        <v>3000</v>
      </c>
      <c r="B129">
        <v>2996.014</v>
      </c>
      <c r="C129">
        <v>36.536382</v>
      </c>
      <c r="D129">
        <v>7E-05</v>
      </c>
      <c r="E129">
        <v>-1</v>
      </c>
      <c r="F129">
        <v>2996.014</v>
      </c>
      <c r="G129">
        <v>0</v>
      </c>
      <c r="H129">
        <v>9</v>
      </c>
      <c r="J129">
        <f t="shared" si="5"/>
        <v>36.62972937634492</v>
      </c>
      <c r="K129">
        <f t="shared" si="6"/>
        <v>-0.09334737634491574</v>
      </c>
      <c r="L129">
        <f t="shared" si="9"/>
        <v>36.58499125838531</v>
      </c>
    </row>
    <row r="130" spans="1:12" ht="12.75">
      <c r="A130">
        <v>2950</v>
      </c>
      <c r="B130">
        <v>2946.075</v>
      </c>
      <c r="C130">
        <v>35.96531</v>
      </c>
      <c r="D130">
        <v>7E-05</v>
      </c>
      <c r="E130">
        <v>-1</v>
      </c>
      <c r="F130">
        <v>2996.014</v>
      </c>
      <c r="G130">
        <v>0</v>
      </c>
      <c r="H130">
        <v>9</v>
      </c>
      <c r="J130">
        <f t="shared" si="5"/>
        <v>36.0191674579676</v>
      </c>
      <c r="K130">
        <f t="shared" si="6"/>
        <v>-0.053857457967595224</v>
      </c>
      <c r="L130">
        <f t="shared" si="9"/>
        <v>36.01322590225979</v>
      </c>
    </row>
    <row r="131" spans="1:12" ht="12.75">
      <c r="A131">
        <v>2900</v>
      </c>
      <c r="B131">
        <v>2896.205</v>
      </c>
      <c r="C131">
        <v>35.376822</v>
      </c>
      <c r="D131">
        <v>7E-05</v>
      </c>
      <c r="E131">
        <v>-1</v>
      </c>
      <c r="F131">
        <v>2996.014</v>
      </c>
      <c r="G131">
        <v>0</v>
      </c>
      <c r="H131">
        <v>9</v>
      </c>
      <c r="J131">
        <f t="shared" si="5"/>
        <v>35.40944914423532</v>
      </c>
      <c r="K131">
        <f t="shared" si="6"/>
        <v>-0.032627144235320316</v>
      </c>
      <c r="L131">
        <f t="shared" si="9"/>
        <v>35.42317750297372</v>
      </c>
    </row>
    <row r="132" spans="1:12" ht="12.75">
      <c r="A132">
        <v>2850</v>
      </c>
      <c r="B132">
        <v>2846.263</v>
      </c>
      <c r="C132">
        <v>34.782622</v>
      </c>
      <c r="D132">
        <v>7E-05</v>
      </c>
      <c r="E132">
        <v>-1</v>
      </c>
      <c r="F132">
        <v>2996.014</v>
      </c>
      <c r="G132">
        <v>0</v>
      </c>
      <c r="H132">
        <v>9</v>
      </c>
      <c r="J132">
        <f t="shared" si="5"/>
        <v>34.798850547395176</v>
      </c>
      <c r="K132">
        <f t="shared" si="6"/>
        <v>-0.016228547395172654</v>
      </c>
      <c r="L132">
        <f t="shared" si="9"/>
        <v>34.828289831262964</v>
      </c>
    </row>
    <row r="133" spans="1:12" ht="12.75">
      <c r="A133">
        <v>2800</v>
      </c>
      <c r="B133">
        <v>2796.366</v>
      </c>
      <c r="C133">
        <v>34.185012</v>
      </c>
      <c r="D133">
        <v>7E-05</v>
      </c>
      <c r="E133">
        <v>-1</v>
      </c>
      <c r="F133">
        <v>2996.014</v>
      </c>
      <c r="G133">
        <v>0</v>
      </c>
      <c r="H133">
        <v>9</v>
      </c>
      <c r="J133">
        <f aca="true" t="shared" si="10" ref="J133:J196">tf*B133</f>
        <v>34.188802127497446</v>
      </c>
      <c r="K133">
        <f aca="true" t="shared" si="11" ref="K133:K196">C133-J133</f>
        <v>-0.0037901274974458943</v>
      </c>
      <c r="L133">
        <f t="shared" si="9"/>
        <v>34.22943691920157</v>
      </c>
    </row>
    <row r="134" spans="1:12" ht="12.75">
      <c r="A134">
        <v>2750</v>
      </c>
      <c r="B134">
        <v>2746.408</v>
      </c>
      <c r="C134">
        <v>33.585612</v>
      </c>
      <c r="D134">
        <v>7E-05</v>
      </c>
      <c r="E134">
        <v>-1</v>
      </c>
      <c r="F134">
        <v>2996.014</v>
      </c>
      <c r="G134">
        <v>0</v>
      </c>
      <c r="H134">
        <v>9</v>
      </c>
      <c r="J134">
        <f t="shared" si="10"/>
        <v>33.57800791218889</v>
      </c>
      <c r="K134">
        <f t="shared" si="11"/>
        <v>0.007604087811110105</v>
      </c>
      <c r="L134">
        <f t="shared" si="9"/>
        <v>33.62953829147016</v>
      </c>
    </row>
    <row r="135" spans="1:12" ht="12.75">
      <c r="A135">
        <v>2700</v>
      </c>
      <c r="B135">
        <v>2696.479</v>
      </c>
      <c r="C135">
        <v>32.984344</v>
      </c>
      <c r="D135">
        <v>7E-05</v>
      </c>
      <c r="E135">
        <v>-1</v>
      </c>
      <c r="F135">
        <v>2996.014</v>
      </c>
      <c r="G135">
        <v>0</v>
      </c>
      <c r="H135">
        <v>9</v>
      </c>
      <c r="J135">
        <f t="shared" si="10"/>
        <v>32.96756825535433</v>
      </c>
      <c r="K135">
        <f t="shared" si="11"/>
        <v>0.016775744645670443</v>
      </c>
      <c r="L135">
        <f t="shared" si="9"/>
        <v>33.027414194584864</v>
      </c>
    </row>
    <row r="136" spans="1:12" ht="12.75">
      <c r="A136">
        <v>2600</v>
      </c>
      <c r="B136">
        <v>2596.556</v>
      </c>
      <c r="C136">
        <v>31.777812</v>
      </c>
      <c r="D136">
        <v>7E-05</v>
      </c>
      <c r="E136">
        <v>-1</v>
      </c>
      <c r="F136">
        <v>2996.014</v>
      </c>
      <c r="G136">
        <v>0</v>
      </c>
      <c r="H136">
        <v>9</v>
      </c>
      <c r="J136">
        <f t="shared" si="10"/>
        <v>31.7458942416573</v>
      </c>
      <c r="K136">
        <f t="shared" si="11"/>
        <v>0.03191775834270061</v>
      </c>
      <c r="L136">
        <f t="shared" si="9"/>
        <v>31.81996121015684</v>
      </c>
    </row>
    <row r="137" spans="1:12" ht="12.75">
      <c r="A137">
        <v>2500</v>
      </c>
      <c r="B137">
        <v>2496.704</v>
      </c>
      <c r="C137">
        <v>30.56928</v>
      </c>
      <c r="D137">
        <v>7E-05</v>
      </c>
      <c r="E137">
        <v>-1</v>
      </c>
      <c r="F137">
        <v>2996.014</v>
      </c>
      <c r="G137">
        <v>0</v>
      </c>
      <c r="H137">
        <v>9</v>
      </c>
      <c r="J137">
        <f t="shared" si="10"/>
        <v>30.525088284913842</v>
      </c>
      <c r="K137">
        <f t="shared" si="11"/>
        <v>0.044191715086157046</v>
      </c>
      <c r="L137">
        <f t="shared" si="9"/>
        <v>30.609635743764578</v>
      </c>
    </row>
    <row r="138" spans="1:12" ht="12.75">
      <c r="A138">
        <v>2300</v>
      </c>
      <c r="B138">
        <v>2296.832</v>
      </c>
      <c r="C138">
        <v>28.144915</v>
      </c>
      <c r="D138">
        <v>7E-05</v>
      </c>
      <c r="E138">
        <v>-1</v>
      </c>
      <c r="F138">
        <v>2996.014</v>
      </c>
      <c r="G138">
        <v>0</v>
      </c>
      <c r="H138">
        <v>9</v>
      </c>
      <c r="J138">
        <f t="shared" si="10"/>
        <v>28.0814223775086</v>
      </c>
      <c r="K138">
        <f t="shared" si="11"/>
        <v>0.06349262249140253</v>
      </c>
      <c r="L138">
        <f t="shared" si="9"/>
        <v>28.183735031556512</v>
      </c>
    </row>
    <row r="139" spans="1:12" ht="12.75">
      <c r="A139">
        <v>2000</v>
      </c>
      <c r="B139">
        <v>1997.288</v>
      </c>
      <c r="C139">
        <v>24.497516</v>
      </c>
      <c r="D139">
        <v>7E-05</v>
      </c>
      <c r="E139">
        <v>-1</v>
      </c>
      <c r="F139">
        <v>2996.014</v>
      </c>
      <c r="G139">
        <v>0</v>
      </c>
      <c r="H139">
        <v>9</v>
      </c>
      <c r="J139">
        <f t="shared" si="10"/>
        <v>24.419151221129535</v>
      </c>
      <c r="K139">
        <f t="shared" si="11"/>
        <v>0.07836477887046556</v>
      </c>
      <c r="L139">
        <f t="shared" si="9"/>
        <v>24.53077973732381</v>
      </c>
    </row>
    <row r="140" spans="1:12" ht="12.75">
      <c r="A140">
        <v>0</v>
      </c>
      <c r="B140">
        <v>0</v>
      </c>
      <c r="C140">
        <v>0.046884</v>
      </c>
      <c r="D140">
        <v>7E-05</v>
      </c>
      <c r="E140">
        <v>-1</v>
      </c>
      <c r="F140">
        <v>2996.014</v>
      </c>
      <c r="G140">
        <v>0</v>
      </c>
      <c r="H140">
        <v>9</v>
      </c>
      <c r="J140">
        <f t="shared" si="10"/>
        <v>0</v>
      </c>
      <c r="K140">
        <f t="shared" si="11"/>
        <v>0.046884</v>
      </c>
      <c r="L140">
        <v>0.046884</v>
      </c>
    </row>
    <row r="141" spans="1:12" ht="12.75">
      <c r="A141">
        <v>0</v>
      </c>
      <c r="B141">
        <v>0</v>
      </c>
      <c r="C141">
        <v>0.046884</v>
      </c>
      <c r="D141">
        <v>7E-05</v>
      </c>
      <c r="E141">
        <v>1</v>
      </c>
      <c r="F141">
        <v>0</v>
      </c>
      <c r="G141">
        <v>2996.01</v>
      </c>
      <c r="H141">
        <v>10</v>
      </c>
      <c r="J141">
        <f t="shared" si="10"/>
        <v>0</v>
      </c>
      <c r="K141">
        <f t="shared" si="11"/>
        <v>0.046884</v>
      </c>
      <c r="L141">
        <v>0.046884</v>
      </c>
    </row>
    <row r="142" spans="1:12" ht="12.75">
      <c r="A142">
        <v>2500</v>
      </c>
      <c r="B142">
        <v>2496.665</v>
      </c>
      <c r="C142">
        <v>30.497407</v>
      </c>
      <c r="D142">
        <v>7E-05</v>
      </c>
      <c r="E142">
        <v>1</v>
      </c>
      <c r="F142">
        <v>0</v>
      </c>
      <c r="G142">
        <v>2996.01</v>
      </c>
      <c r="H142">
        <v>10</v>
      </c>
      <c r="J142">
        <f t="shared" si="10"/>
        <v>30.524611464897085</v>
      </c>
      <c r="K142">
        <f t="shared" si="11"/>
        <v>-0.0272044648970855</v>
      </c>
      <c r="L142">
        <f aca="true" t="shared" si="12" ref="L142:L153">C142/B142*A142</f>
        <v>30.53814488527696</v>
      </c>
    </row>
    <row r="143" spans="1:12" ht="12.75">
      <c r="A143">
        <v>2500</v>
      </c>
      <c r="B143">
        <v>2496.665</v>
      </c>
      <c r="C143">
        <v>30.497407</v>
      </c>
      <c r="D143">
        <v>7E-05</v>
      </c>
      <c r="E143">
        <v>-1</v>
      </c>
      <c r="F143">
        <v>2496.665</v>
      </c>
      <c r="G143">
        <v>0</v>
      </c>
      <c r="H143">
        <v>11</v>
      </c>
      <c r="J143">
        <f t="shared" si="10"/>
        <v>30.524611464897085</v>
      </c>
      <c r="K143">
        <f t="shared" si="11"/>
        <v>-0.0272044648970855</v>
      </c>
      <c r="L143">
        <f t="shared" si="12"/>
        <v>30.53814488527696</v>
      </c>
    </row>
    <row r="144" spans="1:12" ht="12.75">
      <c r="A144">
        <v>2450</v>
      </c>
      <c r="B144">
        <v>2446.805</v>
      </c>
      <c r="C144">
        <v>29.916601</v>
      </c>
      <c r="D144">
        <v>7E-05</v>
      </c>
      <c r="E144">
        <v>-1</v>
      </c>
      <c r="F144">
        <v>2496.665</v>
      </c>
      <c r="G144">
        <v>0</v>
      </c>
      <c r="H144">
        <v>11</v>
      </c>
      <c r="J144">
        <f t="shared" si="10"/>
        <v>29.915015412707557</v>
      </c>
      <c r="K144">
        <f t="shared" si="11"/>
        <v>0.001585587292442625</v>
      </c>
      <c r="L144">
        <f t="shared" si="12"/>
        <v>29.955665633346346</v>
      </c>
    </row>
    <row r="145" spans="1:12" ht="12.75">
      <c r="A145">
        <v>2400</v>
      </c>
      <c r="B145">
        <v>2396.677</v>
      </c>
      <c r="C145">
        <v>29.321481</v>
      </c>
      <c r="D145">
        <v>7E-05</v>
      </c>
      <c r="E145">
        <v>-1</v>
      </c>
      <c r="F145">
        <v>2496.665</v>
      </c>
      <c r="G145">
        <v>0</v>
      </c>
      <c r="H145">
        <v>11</v>
      </c>
      <c r="J145">
        <f t="shared" si="10"/>
        <v>29.302142751172127</v>
      </c>
      <c r="K145">
        <f t="shared" si="11"/>
        <v>0.019338248827871496</v>
      </c>
      <c r="L145">
        <f t="shared" si="12"/>
        <v>29.362135323199578</v>
      </c>
    </row>
    <row r="146" spans="1:12" ht="12.75">
      <c r="A146">
        <v>2350</v>
      </c>
      <c r="B146">
        <v>2346.713</v>
      </c>
      <c r="C146">
        <v>28.722512</v>
      </c>
      <c r="D146">
        <v>7E-05</v>
      </c>
      <c r="E146">
        <v>-1</v>
      </c>
      <c r="F146">
        <v>2496.665</v>
      </c>
      <c r="G146">
        <v>0</v>
      </c>
      <c r="H146">
        <v>11</v>
      </c>
      <c r="J146">
        <f t="shared" si="10"/>
        <v>28.69127517893792</v>
      </c>
      <c r="K146">
        <f t="shared" si="11"/>
        <v>0.031236821062076814</v>
      </c>
      <c r="L146">
        <f t="shared" si="12"/>
        <v>28.762743121975284</v>
      </c>
    </row>
    <row r="147" spans="1:12" ht="12.75">
      <c r="A147">
        <v>2300</v>
      </c>
      <c r="B147">
        <v>2296.777</v>
      </c>
      <c r="C147">
        <v>28.121199</v>
      </c>
      <c r="D147">
        <v>7E-05</v>
      </c>
      <c r="E147">
        <v>-1</v>
      </c>
      <c r="F147">
        <v>2496.665</v>
      </c>
      <c r="G147">
        <v>0</v>
      </c>
      <c r="H147">
        <v>11</v>
      </c>
      <c r="J147">
        <f t="shared" si="10"/>
        <v>28.08074993902343</v>
      </c>
      <c r="K147">
        <f t="shared" si="11"/>
        <v>0.040449060976570195</v>
      </c>
      <c r="L147">
        <f t="shared" si="12"/>
        <v>28.16066065621521</v>
      </c>
    </row>
    <row r="148" spans="1:12" ht="12.75">
      <c r="A148">
        <v>2250</v>
      </c>
      <c r="B148">
        <v>2246.926</v>
      </c>
      <c r="C148">
        <v>27.518005</v>
      </c>
      <c r="D148">
        <v>7E-05</v>
      </c>
      <c r="E148">
        <v>-1</v>
      </c>
      <c r="F148">
        <v>2496.665</v>
      </c>
      <c r="G148">
        <v>0</v>
      </c>
      <c r="H148">
        <v>11</v>
      </c>
      <c r="J148">
        <f t="shared" si="10"/>
        <v>27.471263922222384</v>
      </c>
      <c r="K148">
        <f t="shared" si="11"/>
        <v>0.04674107777761449</v>
      </c>
      <c r="L148">
        <f t="shared" si="12"/>
        <v>27.55565214430738</v>
      </c>
    </row>
    <row r="149" spans="1:12" ht="12.75">
      <c r="A149">
        <v>2200</v>
      </c>
      <c r="B149">
        <v>2197.121</v>
      </c>
      <c r="C149">
        <v>26.913657</v>
      </c>
      <c r="D149">
        <v>7E-05</v>
      </c>
      <c r="E149">
        <v>-1</v>
      </c>
      <c r="F149">
        <v>2496.665</v>
      </c>
      <c r="G149">
        <v>0</v>
      </c>
      <c r="H149">
        <v>11</v>
      </c>
      <c r="J149">
        <f t="shared" si="10"/>
        <v>26.862340308518025</v>
      </c>
      <c r="K149">
        <f t="shared" si="11"/>
        <v>0.051316691481975596</v>
      </c>
      <c r="L149">
        <f t="shared" si="12"/>
        <v>26.948923341044942</v>
      </c>
    </row>
    <row r="150" spans="1:12" ht="12.75">
      <c r="A150">
        <v>2100</v>
      </c>
      <c r="B150">
        <v>2097.308</v>
      </c>
      <c r="C150">
        <v>25.702097</v>
      </c>
      <c r="D150">
        <v>7E-05</v>
      </c>
      <c r="E150">
        <v>-1</v>
      </c>
      <c r="F150">
        <v>2496.665</v>
      </c>
      <c r="G150">
        <v>0</v>
      </c>
      <c r="H150">
        <v>11</v>
      </c>
      <c r="J150">
        <f t="shared" si="10"/>
        <v>25.64201117179132</v>
      </c>
      <c r="K150">
        <f t="shared" si="11"/>
        <v>0.06008582820867758</v>
      </c>
      <c r="L150">
        <f t="shared" si="12"/>
        <v>25.73508693048422</v>
      </c>
    </row>
    <row r="151" spans="1:12" ht="12.75">
      <c r="A151">
        <v>2000</v>
      </c>
      <c r="B151">
        <v>1997.401</v>
      </c>
      <c r="C151">
        <v>24.487707</v>
      </c>
      <c r="D151">
        <v>7E-05</v>
      </c>
      <c r="E151">
        <v>-1</v>
      </c>
      <c r="F151">
        <v>2496.665</v>
      </c>
      <c r="G151">
        <v>0</v>
      </c>
      <c r="H151">
        <v>11</v>
      </c>
      <c r="J151">
        <f t="shared" si="10"/>
        <v>24.4205327765627</v>
      </c>
      <c r="K151">
        <f t="shared" si="11"/>
        <v>0.06717422343730206</v>
      </c>
      <c r="L151">
        <f t="shared" si="12"/>
        <v>24.519570181450796</v>
      </c>
    </row>
    <row r="152" spans="1:12" ht="12.75">
      <c r="A152">
        <v>1800</v>
      </c>
      <c r="B152">
        <v>1797.62</v>
      </c>
      <c r="C152">
        <v>22.053133</v>
      </c>
      <c r="D152">
        <v>7E-05</v>
      </c>
      <c r="E152">
        <v>-1</v>
      </c>
      <c r="F152">
        <v>2496.665</v>
      </c>
      <c r="G152">
        <v>0</v>
      </c>
      <c r="H152">
        <v>11</v>
      </c>
      <c r="J152">
        <f t="shared" si="10"/>
        <v>21.977979449196546</v>
      </c>
      <c r="K152">
        <f t="shared" si="11"/>
        <v>0.07515355080345287</v>
      </c>
      <c r="L152">
        <f t="shared" si="12"/>
        <v>22.082330748434043</v>
      </c>
    </row>
    <row r="153" spans="1:12" ht="12.75">
      <c r="A153">
        <v>1500</v>
      </c>
      <c r="B153">
        <v>1497.894</v>
      </c>
      <c r="C153">
        <v>18.394847</v>
      </c>
      <c r="D153">
        <v>7E-05</v>
      </c>
      <c r="E153">
        <v>-1</v>
      </c>
      <c r="F153">
        <v>2496.665</v>
      </c>
      <c r="G153">
        <v>0</v>
      </c>
      <c r="H153">
        <v>11</v>
      </c>
      <c r="J153">
        <f t="shared" si="10"/>
        <v>18.313483132739297</v>
      </c>
      <c r="K153">
        <f t="shared" si="11"/>
        <v>0.081363867260702</v>
      </c>
      <c r="L153">
        <f t="shared" si="12"/>
        <v>18.420709676385645</v>
      </c>
    </row>
    <row r="154" spans="1:12" ht="12.75">
      <c r="A154">
        <v>0</v>
      </c>
      <c r="B154">
        <v>0</v>
      </c>
      <c r="C154">
        <v>0.047357</v>
      </c>
      <c r="D154">
        <v>7E-05</v>
      </c>
      <c r="E154">
        <v>-1</v>
      </c>
      <c r="F154">
        <v>2496.665</v>
      </c>
      <c r="G154">
        <v>0</v>
      </c>
      <c r="H154">
        <v>11</v>
      </c>
      <c r="J154">
        <f t="shared" si="10"/>
        <v>0</v>
      </c>
      <c r="K154">
        <f t="shared" si="11"/>
        <v>0.047357</v>
      </c>
      <c r="L154">
        <v>0.047357</v>
      </c>
    </row>
    <row r="155" spans="1:12" ht="12.75">
      <c r="A155">
        <v>0</v>
      </c>
      <c r="B155">
        <v>0</v>
      </c>
      <c r="C155">
        <v>0.047357</v>
      </c>
      <c r="D155">
        <v>7E-05</v>
      </c>
      <c r="E155">
        <v>1</v>
      </c>
      <c r="F155">
        <v>0</v>
      </c>
      <c r="G155">
        <v>2496.67</v>
      </c>
      <c r="H155">
        <v>12</v>
      </c>
      <c r="J155">
        <f t="shared" si="10"/>
        <v>0</v>
      </c>
      <c r="K155">
        <f t="shared" si="11"/>
        <v>0.047357</v>
      </c>
      <c r="L155">
        <v>0.047357</v>
      </c>
    </row>
    <row r="156" spans="1:12" ht="12.75">
      <c r="A156">
        <v>2000</v>
      </c>
      <c r="B156">
        <v>1997.232</v>
      </c>
      <c r="C156">
        <v>24.425854</v>
      </c>
      <c r="D156">
        <v>7E-05</v>
      </c>
      <c r="E156">
        <v>1</v>
      </c>
      <c r="F156">
        <v>0</v>
      </c>
      <c r="G156">
        <v>2496.67</v>
      </c>
      <c r="H156">
        <v>12</v>
      </c>
      <c r="J156">
        <f t="shared" si="10"/>
        <v>24.418466556490092</v>
      </c>
      <c r="K156">
        <f t="shared" si="11"/>
        <v>0.007387443509909275</v>
      </c>
      <c r="L156">
        <f aca="true" t="shared" si="13" ref="L156:L167">C156/B156*A156</f>
        <v>24.459706233427063</v>
      </c>
    </row>
    <row r="157" spans="1:12" ht="12.75">
      <c r="A157">
        <v>2000</v>
      </c>
      <c r="B157">
        <v>1997.232</v>
      </c>
      <c r="C157">
        <v>24.425854</v>
      </c>
      <c r="D157">
        <v>7E-05</v>
      </c>
      <c r="E157">
        <v>-1</v>
      </c>
      <c r="F157">
        <v>1997.232</v>
      </c>
      <c r="G157">
        <v>0</v>
      </c>
      <c r="H157">
        <v>13</v>
      </c>
      <c r="J157">
        <f t="shared" si="10"/>
        <v>24.418466556490092</v>
      </c>
      <c r="K157">
        <f t="shared" si="11"/>
        <v>0.007387443509909275</v>
      </c>
      <c r="L157">
        <f t="shared" si="13"/>
        <v>24.459706233427063</v>
      </c>
    </row>
    <row r="158" spans="1:12" ht="12.75">
      <c r="A158">
        <v>1950</v>
      </c>
      <c r="B158">
        <v>1947.362</v>
      </c>
      <c r="C158">
        <v>23.839711</v>
      </c>
      <c r="D158">
        <v>7E-05</v>
      </c>
      <c r="E158">
        <v>-1</v>
      </c>
      <c r="F158">
        <v>1997.232</v>
      </c>
      <c r="G158">
        <v>0</v>
      </c>
      <c r="H158">
        <v>13</v>
      </c>
      <c r="J158">
        <f t="shared" si="10"/>
        <v>23.808748242757808</v>
      </c>
      <c r="K158">
        <f t="shared" si="11"/>
        <v>0.030962757242193106</v>
      </c>
      <c r="L158">
        <f t="shared" si="13"/>
        <v>23.87200553877502</v>
      </c>
    </row>
    <row r="159" spans="1:12" ht="12.75">
      <c r="A159">
        <v>1900</v>
      </c>
      <c r="B159">
        <v>1897.394</v>
      </c>
      <c r="C159">
        <v>23.239435</v>
      </c>
      <c r="D159">
        <v>7E-05</v>
      </c>
      <c r="E159">
        <v>-1</v>
      </c>
      <c r="F159">
        <v>1997.232</v>
      </c>
      <c r="G159">
        <v>0</v>
      </c>
      <c r="H159">
        <v>13</v>
      </c>
      <c r="J159">
        <f t="shared" si="10"/>
        <v>23.197831765906496</v>
      </c>
      <c r="K159">
        <f t="shared" si="11"/>
        <v>0.04160323409350397</v>
      </c>
      <c r="L159">
        <f t="shared" si="13"/>
        <v>23.271353498535362</v>
      </c>
    </row>
    <row r="160" spans="1:12" ht="12.75">
      <c r="A160">
        <v>1850</v>
      </c>
      <c r="B160">
        <v>1847.527</v>
      </c>
      <c r="C160">
        <v>22.637195</v>
      </c>
      <c r="D160">
        <v>7E-05</v>
      </c>
      <c r="E160">
        <v>-1</v>
      </c>
      <c r="F160">
        <v>1997.232</v>
      </c>
      <c r="G160">
        <v>0</v>
      </c>
      <c r="H160">
        <v>13</v>
      </c>
      <c r="J160">
        <f t="shared" si="10"/>
        <v>22.58815013063704</v>
      </c>
      <c r="K160">
        <f t="shared" si="11"/>
        <v>0.04904486936295882</v>
      </c>
      <c r="L160">
        <f t="shared" si="13"/>
        <v>22.667495928340966</v>
      </c>
    </row>
    <row r="161" spans="1:12" ht="12.75">
      <c r="A161">
        <v>1800</v>
      </c>
      <c r="B161">
        <v>1797.461</v>
      </c>
      <c r="C161">
        <v>22.0329</v>
      </c>
      <c r="D161">
        <v>7E-05</v>
      </c>
      <c r="E161">
        <v>-1</v>
      </c>
      <c r="F161">
        <v>1997.232</v>
      </c>
      <c r="G161">
        <v>0</v>
      </c>
      <c r="H161">
        <v>13</v>
      </c>
      <c r="J161">
        <f t="shared" si="10"/>
        <v>21.976035490666703</v>
      </c>
      <c r="K161">
        <f t="shared" si="11"/>
        <v>0.05686450933329823</v>
      </c>
      <c r="L161">
        <f t="shared" si="13"/>
        <v>22.064022529556972</v>
      </c>
    </row>
    <row r="162" spans="1:12" ht="12.75">
      <c r="A162">
        <v>1750</v>
      </c>
      <c r="B162">
        <v>1747.467</v>
      </c>
      <c r="C162">
        <v>21.426918</v>
      </c>
      <c r="D162">
        <v>7E-05</v>
      </c>
      <c r="E162">
        <v>-1</v>
      </c>
      <c r="F162">
        <v>1997.232</v>
      </c>
      <c r="G162">
        <v>0</v>
      </c>
      <c r="H162">
        <v>13</v>
      </c>
      <c r="J162">
        <f t="shared" si="10"/>
        <v>21.364801133804225</v>
      </c>
      <c r="K162">
        <f t="shared" si="11"/>
        <v>0.062116866195776055</v>
      </c>
      <c r="L162">
        <f t="shared" si="13"/>
        <v>21.45797688883395</v>
      </c>
    </row>
    <row r="163" spans="1:12" ht="12.75">
      <c r="A163">
        <v>1700</v>
      </c>
      <c r="B163">
        <v>1697.545</v>
      </c>
      <c r="C163">
        <v>20.820369</v>
      </c>
      <c r="D163">
        <v>7E-05</v>
      </c>
      <c r="E163">
        <v>-1</v>
      </c>
      <c r="F163">
        <v>1997.232</v>
      </c>
      <c r="G163">
        <v>0</v>
      </c>
      <c r="H163">
        <v>13</v>
      </c>
      <c r="J163">
        <f t="shared" si="10"/>
        <v>20.754447060049596</v>
      </c>
      <c r="K163">
        <f t="shared" si="11"/>
        <v>0.06592193995040319</v>
      </c>
      <c r="L163">
        <f t="shared" si="13"/>
        <v>20.850479545461237</v>
      </c>
    </row>
    <row r="164" spans="1:12" ht="12.75">
      <c r="A164">
        <v>1600</v>
      </c>
      <c r="B164">
        <v>1597.67</v>
      </c>
      <c r="C164">
        <v>19.604064</v>
      </c>
      <c r="D164">
        <v>7E-05</v>
      </c>
      <c r="E164">
        <v>-1</v>
      </c>
      <c r="F164">
        <v>1997.232</v>
      </c>
      <c r="G164">
        <v>0</v>
      </c>
      <c r="H164">
        <v>13</v>
      </c>
      <c r="J164">
        <f t="shared" si="10"/>
        <v>19.533359901757798</v>
      </c>
      <c r="K164">
        <f t="shared" si="11"/>
        <v>0.07070409824220292</v>
      </c>
      <c r="L164">
        <f t="shared" si="13"/>
        <v>19.632654052463902</v>
      </c>
    </row>
    <row r="165" spans="1:12" ht="12.75">
      <c r="A165">
        <v>1500</v>
      </c>
      <c r="B165">
        <v>1497.812</v>
      </c>
      <c r="C165">
        <v>18.386847</v>
      </c>
      <c r="D165">
        <v>7E-05</v>
      </c>
      <c r="E165">
        <v>-1</v>
      </c>
      <c r="F165">
        <v>1997.232</v>
      </c>
      <c r="G165">
        <v>0</v>
      </c>
      <c r="H165">
        <v>13</v>
      </c>
      <c r="J165">
        <f t="shared" si="10"/>
        <v>18.312480588088683</v>
      </c>
      <c r="K165">
        <f t="shared" si="11"/>
        <v>0.07436641191131699</v>
      </c>
      <c r="L165">
        <f t="shared" si="13"/>
        <v>18.413706459822727</v>
      </c>
    </row>
    <row r="166" spans="1:12" ht="12.75">
      <c r="A166">
        <v>1300</v>
      </c>
      <c r="B166">
        <v>1298.135</v>
      </c>
      <c r="C166">
        <v>15.947078</v>
      </c>
      <c r="D166">
        <v>7E-05</v>
      </c>
      <c r="E166">
        <v>-1</v>
      </c>
      <c r="F166">
        <v>1997.232</v>
      </c>
      <c r="G166">
        <v>0</v>
      </c>
      <c r="H166">
        <v>13</v>
      </c>
      <c r="J166">
        <f t="shared" si="10"/>
        <v>15.871198780767216</v>
      </c>
      <c r="K166">
        <f t="shared" si="11"/>
        <v>0.07587921923278351</v>
      </c>
      <c r="L166">
        <f t="shared" si="13"/>
        <v>15.969988791612582</v>
      </c>
    </row>
    <row r="167" spans="1:12" ht="12.75">
      <c r="A167">
        <v>1000</v>
      </c>
      <c r="B167">
        <v>998.347</v>
      </c>
      <c r="C167">
        <v>12.279653</v>
      </c>
      <c r="D167">
        <v>7E-05</v>
      </c>
      <c r="E167">
        <v>-1</v>
      </c>
      <c r="F167">
        <v>1997.232</v>
      </c>
      <c r="G167">
        <v>0</v>
      </c>
      <c r="H167">
        <v>13</v>
      </c>
      <c r="J167">
        <f t="shared" si="10"/>
        <v>12.205944442744865</v>
      </c>
      <c r="K167">
        <f t="shared" si="11"/>
        <v>0.07370855725513437</v>
      </c>
      <c r="L167">
        <f t="shared" si="13"/>
        <v>12.299984874998373</v>
      </c>
    </row>
    <row r="168" spans="1:12" ht="12.75">
      <c r="A168">
        <v>0</v>
      </c>
      <c r="B168">
        <v>0</v>
      </c>
      <c r="C168">
        <v>0.04801</v>
      </c>
      <c r="D168">
        <v>7E-05</v>
      </c>
      <c r="E168">
        <v>-1</v>
      </c>
      <c r="F168">
        <v>1997.232</v>
      </c>
      <c r="G168">
        <v>0</v>
      </c>
      <c r="H168">
        <v>13</v>
      </c>
      <c r="J168">
        <f t="shared" si="10"/>
        <v>0</v>
      </c>
      <c r="K168">
        <f t="shared" si="11"/>
        <v>0.04801</v>
      </c>
      <c r="L168">
        <v>0.04801</v>
      </c>
    </row>
    <row r="169" spans="1:12" ht="12.75">
      <c r="A169">
        <v>0</v>
      </c>
      <c r="B169">
        <v>0</v>
      </c>
      <c r="C169">
        <v>0.04801</v>
      </c>
      <c r="D169">
        <v>7E-05</v>
      </c>
      <c r="E169">
        <v>1</v>
      </c>
      <c r="F169">
        <v>0</v>
      </c>
      <c r="G169">
        <v>1997.23</v>
      </c>
      <c r="H169">
        <v>14</v>
      </c>
      <c r="J169">
        <f t="shared" si="10"/>
        <v>0</v>
      </c>
      <c r="K169">
        <f t="shared" si="11"/>
        <v>0.04801</v>
      </c>
      <c r="L169">
        <v>0.04801</v>
      </c>
    </row>
    <row r="170" spans="1:12" ht="12.75">
      <c r="A170">
        <v>1500</v>
      </c>
      <c r="B170">
        <v>1497.851</v>
      </c>
      <c r="C170">
        <v>18.333065</v>
      </c>
      <c r="D170">
        <v>7E-05</v>
      </c>
      <c r="E170">
        <v>1</v>
      </c>
      <c r="F170">
        <v>0</v>
      </c>
      <c r="G170">
        <v>1997.23</v>
      </c>
      <c r="H170">
        <v>14</v>
      </c>
      <c r="J170">
        <f t="shared" si="10"/>
        <v>18.31295740810544</v>
      </c>
      <c r="K170">
        <f t="shared" si="11"/>
        <v>0.02010759189456124</v>
      </c>
      <c r="L170">
        <f aca="true" t="shared" si="14" ref="L170:L181">C170/B170*A170</f>
        <v>18.359367854345994</v>
      </c>
    </row>
    <row r="171" spans="1:12" ht="12.75">
      <c r="A171">
        <v>1500</v>
      </c>
      <c r="B171">
        <v>1497.851</v>
      </c>
      <c r="C171">
        <v>18.333065</v>
      </c>
      <c r="D171">
        <v>7E-05</v>
      </c>
      <c r="E171">
        <v>-1</v>
      </c>
      <c r="F171">
        <v>1497.851</v>
      </c>
      <c r="G171">
        <v>0</v>
      </c>
      <c r="H171">
        <v>15</v>
      </c>
      <c r="J171">
        <f t="shared" si="10"/>
        <v>18.31295740810544</v>
      </c>
      <c r="K171">
        <f t="shared" si="11"/>
        <v>0.02010759189456124</v>
      </c>
      <c r="L171">
        <f t="shared" si="14"/>
        <v>18.359367854345994</v>
      </c>
    </row>
    <row r="172" spans="1:12" ht="12.75">
      <c r="A172">
        <v>1450</v>
      </c>
      <c r="B172">
        <v>1447.909</v>
      </c>
      <c r="C172">
        <v>17.742588</v>
      </c>
      <c r="D172">
        <v>7E-05</v>
      </c>
      <c r="E172">
        <v>-1</v>
      </c>
      <c r="F172">
        <v>1497.851</v>
      </c>
      <c r="G172">
        <v>0</v>
      </c>
      <c r="H172">
        <v>15</v>
      </c>
      <c r="J172">
        <f t="shared" si="10"/>
        <v>17.7023588112653</v>
      </c>
      <c r="K172">
        <f t="shared" si="11"/>
        <v>0.0402291887347026</v>
      </c>
      <c r="L172">
        <f t="shared" si="14"/>
        <v>17.768210985635147</v>
      </c>
    </row>
    <row r="173" spans="1:12" ht="12.75">
      <c r="A173">
        <v>1400</v>
      </c>
      <c r="B173">
        <v>1398.035</v>
      </c>
      <c r="C173">
        <v>17.140907</v>
      </c>
      <c r="D173">
        <v>7E-05</v>
      </c>
      <c r="E173">
        <v>-1</v>
      </c>
      <c r="F173">
        <v>1497.851</v>
      </c>
      <c r="G173">
        <v>0</v>
      </c>
      <c r="H173">
        <v>15</v>
      </c>
      <c r="J173">
        <f t="shared" si="10"/>
        <v>17.09259159291591</v>
      </c>
      <c r="K173">
        <f t="shared" si="11"/>
        <v>0.04831540708408966</v>
      </c>
      <c r="L173">
        <f t="shared" si="14"/>
        <v>17.164999302592566</v>
      </c>
    </row>
    <row r="174" spans="1:12" ht="12.75">
      <c r="A174">
        <v>1350</v>
      </c>
      <c r="B174">
        <v>1348.058</v>
      </c>
      <c r="C174">
        <v>16.536</v>
      </c>
      <c r="D174">
        <v>7E-05</v>
      </c>
      <c r="E174">
        <v>-1</v>
      </c>
      <c r="F174">
        <v>1497.851</v>
      </c>
      <c r="G174">
        <v>0</v>
      </c>
      <c r="H174">
        <v>15</v>
      </c>
      <c r="J174">
        <f t="shared" si="10"/>
        <v>16.481565080676116</v>
      </c>
      <c r="K174">
        <f t="shared" si="11"/>
        <v>0.05443491932388511</v>
      </c>
      <c r="L174">
        <f t="shared" si="14"/>
        <v>16.55982161004942</v>
      </c>
    </row>
    <row r="175" spans="1:12" ht="12.75">
      <c r="A175">
        <v>1300</v>
      </c>
      <c r="B175">
        <v>1298.213</v>
      </c>
      <c r="C175">
        <v>15.929785</v>
      </c>
      <c r="D175">
        <v>7E-05</v>
      </c>
      <c r="E175">
        <v>-1</v>
      </c>
      <c r="F175">
        <v>1497.851</v>
      </c>
      <c r="G175">
        <v>0</v>
      </c>
      <c r="H175">
        <v>15</v>
      </c>
      <c r="J175">
        <f t="shared" si="10"/>
        <v>15.872152420800724</v>
      </c>
      <c r="K175">
        <f t="shared" si="11"/>
        <v>0.05763257919927689</v>
      </c>
      <c r="L175">
        <f t="shared" si="14"/>
        <v>15.95171246937136</v>
      </c>
    </row>
    <row r="176" spans="1:12" ht="12.75">
      <c r="A176">
        <v>1250</v>
      </c>
      <c r="B176">
        <v>1248.291</v>
      </c>
      <c r="C176">
        <v>15.321933</v>
      </c>
      <c r="D176">
        <v>7E-05</v>
      </c>
      <c r="E176">
        <v>-1</v>
      </c>
      <c r="F176">
        <v>1497.851</v>
      </c>
      <c r="G176">
        <v>0</v>
      </c>
      <c r="H176">
        <v>15</v>
      </c>
      <c r="J176">
        <f t="shared" si="10"/>
        <v>15.2617983470461</v>
      </c>
      <c r="K176">
        <f t="shared" si="11"/>
        <v>0.060134652953900414</v>
      </c>
      <c r="L176">
        <f t="shared" si="14"/>
        <v>15.34290982631454</v>
      </c>
    </row>
    <row r="177" spans="1:12" ht="12.75">
      <c r="A177">
        <v>1200</v>
      </c>
      <c r="B177">
        <v>1198.41</v>
      </c>
      <c r="C177">
        <v>14.713841</v>
      </c>
      <c r="D177">
        <v>7E-05</v>
      </c>
      <c r="E177">
        <v>-1</v>
      </c>
      <c r="F177">
        <v>1497.851</v>
      </c>
      <c r="G177">
        <v>0</v>
      </c>
      <c r="H177">
        <v>15</v>
      </c>
      <c r="J177">
        <f t="shared" si="10"/>
        <v>14.651945545616782</v>
      </c>
      <c r="K177">
        <f t="shared" si="11"/>
        <v>0.06189545438321886</v>
      </c>
      <c r="L177">
        <f t="shared" si="14"/>
        <v>14.7333627055849</v>
      </c>
    </row>
    <row r="178" spans="1:12" ht="12.75">
      <c r="A178">
        <v>1100</v>
      </c>
      <c r="B178">
        <v>1098.487</v>
      </c>
      <c r="C178">
        <v>13.494079</v>
      </c>
      <c r="D178">
        <v>7E-05</v>
      </c>
      <c r="E178">
        <v>-1</v>
      </c>
      <c r="F178">
        <v>1497.851</v>
      </c>
      <c r="G178">
        <v>0</v>
      </c>
      <c r="H178">
        <v>15</v>
      </c>
      <c r="J178">
        <f t="shared" si="10"/>
        <v>13.430271531919745</v>
      </c>
      <c r="K178">
        <f t="shared" si="11"/>
        <v>0.06380746808025428</v>
      </c>
      <c r="L178">
        <f t="shared" si="14"/>
        <v>13.512665056573267</v>
      </c>
    </row>
    <row r="179" spans="1:12" ht="12.75">
      <c r="A179">
        <v>1000</v>
      </c>
      <c r="B179">
        <v>998.486</v>
      </c>
      <c r="C179">
        <v>12.273533</v>
      </c>
      <c r="D179">
        <v>7E-05</v>
      </c>
      <c r="E179">
        <v>-1</v>
      </c>
      <c r="F179">
        <v>1497.851</v>
      </c>
      <c r="G179">
        <v>0</v>
      </c>
      <c r="H179">
        <v>15</v>
      </c>
      <c r="J179">
        <f t="shared" si="10"/>
        <v>12.207643878189197</v>
      </c>
      <c r="K179">
        <f t="shared" si="11"/>
        <v>0.06588912181080353</v>
      </c>
      <c r="L179">
        <f t="shared" si="14"/>
        <v>12.292143304963716</v>
      </c>
    </row>
    <row r="180" spans="1:12" ht="12.75">
      <c r="A180">
        <v>800</v>
      </c>
      <c r="B180">
        <v>798.822</v>
      </c>
      <c r="C180">
        <v>9.828829</v>
      </c>
      <c r="D180">
        <v>7E-05</v>
      </c>
      <c r="E180">
        <v>-1</v>
      </c>
      <c r="F180">
        <v>1497.851</v>
      </c>
      <c r="G180">
        <v>0</v>
      </c>
      <c r="H180">
        <v>15</v>
      </c>
      <c r="J180">
        <f t="shared" si="10"/>
        <v>9.766521010873314</v>
      </c>
      <c r="K180">
        <f t="shared" si="11"/>
        <v>0.06230798912668689</v>
      </c>
      <c r="L180">
        <f t="shared" si="14"/>
        <v>9.843323293549751</v>
      </c>
    </row>
    <row r="181" spans="1:12" ht="12.75">
      <c r="A181">
        <v>500</v>
      </c>
      <c r="B181">
        <v>499.313</v>
      </c>
      <c r="C181">
        <v>6.160677</v>
      </c>
      <c r="D181">
        <v>7E-05</v>
      </c>
      <c r="E181">
        <v>-1</v>
      </c>
      <c r="F181">
        <v>1497.851</v>
      </c>
      <c r="G181">
        <v>0</v>
      </c>
      <c r="H181">
        <v>15</v>
      </c>
      <c r="J181">
        <f t="shared" si="10"/>
        <v>6.104677769893902</v>
      </c>
      <c r="K181">
        <f t="shared" si="11"/>
        <v>0.05599923010609764</v>
      </c>
      <c r="L181">
        <f t="shared" si="14"/>
        <v>6.169153416794676</v>
      </c>
    </row>
    <row r="182" spans="1:12" ht="12.75">
      <c r="A182">
        <v>0</v>
      </c>
      <c r="B182">
        <v>0</v>
      </c>
      <c r="C182">
        <v>0.048765</v>
      </c>
      <c r="D182">
        <v>7E-05</v>
      </c>
      <c r="E182">
        <v>-1</v>
      </c>
      <c r="F182">
        <v>1497.851</v>
      </c>
      <c r="G182">
        <v>0</v>
      </c>
      <c r="H182">
        <v>15</v>
      </c>
      <c r="J182">
        <f t="shared" si="10"/>
        <v>0</v>
      </c>
      <c r="K182">
        <f t="shared" si="11"/>
        <v>0.048765</v>
      </c>
      <c r="L182">
        <v>0.048765</v>
      </c>
    </row>
    <row r="183" spans="1:12" ht="12.75">
      <c r="A183">
        <v>0</v>
      </c>
      <c r="B183">
        <v>0</v>
      </c>
      <c r="C183">
        <v>0.048765</v>
      </c>
      <c r="D183">
        <v>7E-05</v>
      </c>
      <c r="E183">
        <v>1</v>
      </c>
      <c r="F183">
        <v>0</v>
      </c>
      <c r="G183">
        <v>1497.85</v>
      </c>
      <c r="H183">
        <v>16</v>
      </c>
      <c r="J183">
        <f t="shared" si="10"/>
        <v>0</v>
      </c>
      <c r="K183">
        <f t="shared" si="11"/>
        <v>0.048765</v>
      </c>
      <c r="L183">
        <v>0.048765</v>
      </c>
    </row>
    <row r="184" spans="1:12" ht="12.75">
      <c r="A184">
        <v>1000</v>
      </c>
      <c r="B184">
        <v>998.613</v>
      </c>
      <c r="C184">
        <v>12.224742</v>
      </c>
      <c r="D184">
        <v>7E-05</v>
      </c>
      <c r="E184">
        <v>1</v>
      </c>
      <c r="F184">
        <v>0</v>
      </c>
      <c r="G184">
        <v>1497.85</v>
      </c>
      <c r="H184">
        <v>16</v>
      </c>
      <c r="J184">
        <f t="shared" si="10"/>
        <v>12.20919659978222</v>
      </c>
      <c r="K184">
        <f t="shared" si="11"/>
        <v>0.01554540021778017</v>
      </c>
      <c r="L184">
        <f aca="true" t="shared" si="15" ref="L184:L194">C184/B184*A184</f>
        <v>12.24172126739788</v>
      </c>
    </row>
    <row r="185" spans="1:12" ht="12.75">
      <c r="A185">
        <v>1000</v>
      </c>
      <c r="B185">
        <v>998.613</v>
      </c>
      <c r="C185">
        <v>12.224742</v>
      </c>
      <c r="D185">
        <v>7E-05</v>
      </c>
      <c r="E185">
        <v>-1</v>
      </c>
      <c r="F185">
        <v>998.613</v>
      </c>
      <c r="G185">
        <v>0</v>
      </c>
      <c r="H185">
        <v>17</v>
      </c>
      <c r="J185">
        <f t="shared" si="10"/>
        <v>12.20919659978222</v>
      </c>
      <c r="K185">
        <f t="shared" si="11"/>
        <v>0.01554540021778017</v>
      </c>
      <c r="L185">
        <f t="shared" si="15"/>
        <v>12.24172126739788</v>
      </c>
    </row>
    <row r="186" spans="1:12" ht="12.75">
      <c r="A186">
        <v>950</v>
      </c>
      <c r="B186">
        <v>948.746</v>
      </c>
      <c r="C186">
        <v>11.631255</v>
      </c>
      <c r="D186">
        <v>7E-05</v>
      </c>
      <c r="E186">
        <v>-1</v>
      </c>
      <c r="F186">
        <v>998.613</v>
      </c>
      <c r="G186">
        <v>0</v>
      </c>
      <c r="H186">
        <v>17</v>
      </c>
      <c r="J186">
        <f t="shared" si="10"/>
        <v>11.59951496451276</v>
      </c>
      <c r="K186">
        <f t="shared" si="11"/>
        <v>0.03174003548723903</v>
      </c>
      <c r="L186">
        <f t="shared" si="15"/>
        <v>11.646628549685586</v>
      </c>
    </row>
    <row r="187" spans="1:12" ht="12.75">
      <c r="A187">
        <v>900</v>
      </c>
      <c r="B187">
        <v>898.866</v>
      </c>
      <c r="C187">
        <v>11.027566</v>
      </c>
      <c r="D187">
        <v>7E-05</v>
      </c>
      <c r="E187">
        <v>-1</v>
      </c>
      <c r="F187">
        <v>998.613</v>
      </c>
      <c r="G187">
        <v>0</v>
      </c>
      <c r="H187">
        <v>17</v>
      </c>
      <c r="J187">
        <f t="shared" si="10"/>
        <v>10.989674389237717</v>
      </c>
      <c r="K187">
        <f t="shared" si="11"/>
        <v>0.037891610762283534</v>
      </c>
      <c r="L187">
        <f t="shared" si="15"/>
        <v>11.041478262610891</v>
      </c>
    </row>
    <row r="188" spans="1:12" ht="12.75">
      <c r="A188">
        <v>850</v>
      </c>
      <c r="B188">
        <v>848.878</v>
      </c>
      <c r="C188">
        <v>10.421765</v>
      </c>
      <c r="D188">
        <v>7E-05</v>
      </c>
      <c r="E188">
        <v>-1</v>
      </c>
      <c r="F188">
        <v>998.613</v>
      </c>
      <c r="G188">
        <v>0</v>
      </c>
      <c r="H188">
        <v>17</v>
      </c>
      <c r="J188">
        <f t="shared" si="10"/>
        <v>10.378513389300892</v>
      </c>
      <c r="K188">
        <f t="shared" si="11"/>
        <v>0.04325161069910877</v>
      </c>
      <c r="L188">
        <f t="shared" si="15"/>
        <v>10.435539912684744</v>
      </c>
    </row>
    <row r="189" spans="1:12" ht="12.75">
      <c r="A189">
        <v>800</v>
      </c>
      <c r="B189">
        <v>798.852</v>
      </c>
      <c r="C189">
        <v>9.813779</v>
      </c>
      <c r="D189">
        <v>7E-05</v>
      </c>
      <c r="E189">
        <v>-1</v>
      </c>
      <c r="F189">
        <v>998.613</v>
      </c>
      <c r="G189">
        <v>0</v>
      </c>
      <c r="H189">
        <v>17</v>
      </c>
      <c r="J189">
        <f t="shared" si="10"/>
        <v>9.766887795501585</v>
      </c>
      <c r="K189">
        <f t="shared" si="11"/>
        <v>0.04689120449841511</v>
      </c>
      <c r="L189">
        <f t="shared" si="15"/>
        <v>9.827882010685334</v>
      </c>
    </row>
    <row r="190" spans="1:12" ht="12.75">
      <c r="A190">
        <v>750</v>
      </c>
      <c r="B190">
        <v>748.841</v>
      </c>
      <c r="C190">
        <v>9.204982</v>
      </c>
      <c r="D190">
        <v>7E-05</v>
      </c>
      <c r="E190">
        <v>-1</v>
      </c>
      <c r="F190">
        <v>998.613</v>
      </c>
      <c r="G190">
        <v>0</v>
      </c>
      <c r="H190">
        <v>17</v>
      </c>
      <c r="J190">
        <f t="shared" si="10"/>
        <v>9.155445594016419</v>
      </c>
      <c r="K190">
        <f t="shared" si="11"/>
        <v>0.04953640598358078</v>
      </c>
      <c r="L190">
        <f t="shared" si="15"/>
        <v>9.219228781543745</v>
      </c>
    </row>
    <row r="191" spans="1:12" ht="12.75">
      <c r="A191">
        <v>700</v>
      </c>
      <c r="B191">
        <v>698.831</v>
      </c>
      <c r="C191">
        <v>8.595442</v>
      </c>
      <c r="D191">
        <v>7E-05</v>
      </c>
      <c r="E191">
        <v>-1</v>
      </c>
      <c r="F191">
        <v>998.613</v>
      </c>
      <c r="G191">
        <v>0</v>
      </c>
      <c r="H191">
        <v>17</v>
      </c>
      <c r="J191">
        <f t="shared" si="10"/>
        <v>8.544015618685526</v>
      </c>
      <c r="K191">
        <f t="shared" si="11"/>
        <v>0.05142638131447441</v>
      </c>
      <c r="L191">
        <f t="shared" si="15"/>
        <v>8.609820400068115</v>
      </c>
    </row>
    <row r="192" spans="1:12" ht="12.75">
      <c r="A192">
        <v>600</v>
      </c>
      <c r="B192">
        <v>598.993</v>
      </c>
      <c r="C192">
        <v>7.374854</v>
      </c>
      <c r="D192">
        <v>7E-05</v>
      </c>
      <c r="E192">
        <v>-1</v>
      </c>
      <c r="F192">
        <v>998.613</v>
      </c>
      <c r="G192">
        <v>0</v>
      </c>
      <c r="H192">
        <v>17</v>
      </c>
      <c r="J192">
        <f t="shared" si="10"/>
        <v>7.323380828101929</v>
      </c>
      <c r="K192">
        <f t="shared" si="11"/>
        <v>0.051473171898071435</v>
      </c>
      <c r="L192">
        <f t="shared" si="15"/>
        <v>7.387252271729386</v>
      </c>
    </row>
    <row r="193" spans="1:12" ht="12.75">
      <c r="A193">
        <v>500</v>
      </c>
      <c r="B193">
        <v>499.141</v>
      </c>
      <c r="C193">
        <v>6.154083</v>
      </c>
      <c r="D193">
        <v>7E-05</v>
      </c>
      <c r="E193">
        <v>-1</v>
      </c>
      <c r="F193">
        <v>998.613</v>
      </c>
      <c r="G193">
        <v>0</v>
      </c>
      <c r="H193">
        <v>17</v>
      </c>
      <c r="J193">
        <f t="shared" si="10"/>
        <v>6.102574871358471</v>
      </c>
      <c r="K193">
        <f t="shared" si="11"/>
        <v>0.05150812864152865</v>
      </c>
      <c r="L193">
        <f t="shared" si="15"/>
        <v>6.1646739097769965</v>
      </c>
    </row>
    <row r="194" spans="1:12" ht="12.75">
      <c r="A194">
        <v>300</v>
      </c>
      <c r="B194">
        <v>299.396</v>
      </c>
      <c r="C194">
        <v>3.712185</v>
      </c>
      <c r="D194">
        <v>7E-05</v>
      </c>
      <c r="E194">
        <v>-1</v>
      </c>
      <c r="F194">
        <v>998.613</v>
      </c>
      <c r="G194">
        <v>0</v>
      </c>
      <c r="H194">
        <v>17</v>
      </c>
      <c r="J194">
        <f t="shared" si="10"/>
        <v>3.66046168554625</v>
      </c>
      <c r="K194">
        <f t="shared" si="11"/>
        <v>0.05172331445374967</v>
      </c>
      <c r="L194">
        <f t="shared" si="15"/>
        <v>3.7196739435396595</v>
      </c>
    </row>
    <row r="195" spans="1:12" ht="12.75">
      <c r="A195">
        <v>0</v>
      </c>
      <c r="B195">
        <v>0</v>
      </c>
      <c r="C195">
        <v>0.049406</v>
      </c>
      <c r="D195">
        <v>7E-05</v>
      </c>
      <c r="E195">
        <v>-1</v>
      </c>
      <c r="F195">
        <v>998.613</v>
      </c>
      <c r="G195">
        <v>0</v>
      </c>
      <c r="H195">
        <v>17</v>
      </c>
      <c r="J195">
        <f t="shared" si="10"/>
        <v>0</v>
      </c>
      <c r="K195">
        <f t="shared" si="11"/>
        <v>0.049406</v>
      </c>
      <c r="L195">
        <v>0.049406</v>
      </c>
    </row>
    <row r="196" spans="1:12" ht="12.75">
      <c r="A196">
        <v>0</v>
      </c>
      <c r="B196">
        <v>0</v>
      </c>
      <c r="C196">
        <v>0.049406</v>
      </c>
      <c r="D196">
        <v>7E-05</v>
      </c>
      <c r="E196">
        <v>1</v>
      </c>
      <c r="F196">
        <v>0</v>
      </c>
      <c r="G196">
        <v>998.61</v>
      </c>
      <c r="H196">
        <v>18</v>
      </c>
      <c r="J196">
        <f t="shared" si="10"/>
        <v>0</v>
      </c>
      <c r="K196">
        <f t="shared" si="11"/>
        <v>0.049406</v>
      </c>
      <c r="L196">
        <v>0.049406</v>
      </c>
    </row>
    <row r="197" spans="1:12" ht="12.75">
      <c r="A197">
        <v>700</v>
      </c>
      <c r="B197">
        <v>698.948</v>
      </c>
      <c r="C197">
        <v>8.555544</v>
      </c>
      <c r="D197">
        <v>7E-05</v>
      </c>
      <c r="E197">
        <v>1</v>
      </c>
      <c r="F197">
        <v>0</v>
      </c>
      <c r="G197">
        <v>998.61</v>
      </c>
      <c r="H197">
        <v>18</v>
      </c>
      <c r="J197">
        <f aca="true" t="shared" si="16" ref="J197:J260">tf*B197</f>
        <v>8.54544607873579</v>
      </c>
      <c r="K197">
        <f aca="true" t="shared" si="17" ref="K197:K260">C197-J197</f>
        <v>0.01009792126420983</v>
      </c>
      <c r="L197">
        <f aca="true" t="shared" si="18" ref="L197:L207">C197/B197*A197</f>
        <v>8.568421112872489</v>
      </c>
    </row>
    <row r="198" spans="1:12" ht="12.75">
      <c r="A198">
        <v>700</v>
      </c>
      <c r="B198">
        <v>698.948</v>
      </c>
      <c r="C198">
        <v>8.555544</v>
      </c>
      <c r="D198">
        <v>7E-05</v>
      </c>
      <c r="E198">
        <v>-1</v>
      </c>
      <c r="F198">
        <v>698.948</v>
      </c>
      <c r="G198">
        <v>0</v>
      </c>
      <c r="H198">
        <v>19</v>
      </c>
      <c r="J198">
        <f t="shared" si="16"/>
        <v>8.54544607873579</v>
      </c>
      <c r="K198">
        <f t="shared" si="17"/>
        <v>0.01009792126420983</v>
      </c>
      <c r="L198">
        <f t="shared" si="18"/>
        <v>8.568421112872489</v>
      </c>
    </row>
    <row r="199" spans="1:12" ht="12.75">
      <c r="A199">
        <v>650</v>
      </c>
      <c r="B199">
        <v>649.081</v>
      </c>
      <c r="C199">
        <v>7.962103</v>
      </c>
      <c r="D199">
        <v>7E-05</v>
      </c>
      <c r="E199">
        <v>-1</v>
      </c>
      <c r="F199">
        <v>698.948</v>
      </c>
      <c r="G199">
        <v>0</v>
      </c>
      <c r="H199">
        <v>19</v>
      </c>
      <c r="J199">
        <f t="shared" si="16"/>
        <v>7.935764443466331</v>
      </c>
      <c r="K199">
        <f t="shared" si="17"/>
        <v>0.0263385565336689</v>
      </c>
      <c r="L199">
        <f t="shared" si="18"/>
        <v>7.973376127170568</v>
      </c>
    </row>
    <row r="200" spans="1:12" ht="12.75">
      <c r="A200">
        <v>600</v>
      </c>
      <c r="B200">
        <v>599.119</v>
      </c>
      <c r="C200">
        <v>7.358329</v>
      </c>
      <c r="D200">
        <v>7E-05</v>
      </c>
      <c r="E200">
        <v>-1</v>
      </c>
      <c r="F200">
        <v>698.948</v>
      </c>
      <c r="G200">
        <v>0</v>
      </c>
      <c r="H200">
        <v>19</v>
      </c>
      <c r="J200">
        <f t="shared" si="16"/>
        <v>7.324921323540675</v>
      </c>
      <c r="K200">
        <f t="shared" si="17"/>
        <v>0.03340767645932541</v>
      </c>
      <c r="L200">
        <f t="shared" si="18"/>
        <v>7.369149367654839</v>
      </c>
    </row>
    <row r="201" spans="1:12" ht="12.75">
      <c r="A201">
        <v>550</v>
      </c>
      <c r="B201">
        <v>549.19</v>
      </c>
      <c r="C201">
        <v>6.751801</v>
      </c>
      <c r="D201">
        <v>7E-05</v>
      </c>
      <c r="E201">
        <v>-1</v>
      </c>
      <c r="F201">
        <v>698.948</v>
      </c>
      <c r="G201">
        <v>0</v>
      </c>
      <c r="H201">
        <v>19</v>
      </c>
      <c r="J201">
        <f t="shared" si="16"/>
        <v>6.714481666706119</v>
      </c>
      <c r="K201">
        <f t="shared" si="17"/>
        <v>0.037319333293881485</v>
      </c>
      <c r="L201">
        <f t="shared" si="18"/>
        <v>6.76175922722555</v>
      </c>
    </row>
    <row r="202" spans="1:12" ht="12.75">
      <c r="A202">
        <v>500</v>
      </c>
      <c r="B202">
        <v>499.2</v>
      </c>
      <c r="C202">
        <v>6.144038</v>
      </c>
      <c r="D202">
        <v>7E-05</v>
      </c>
      <c r="E202">
        <v>-1</v>
      </c>
      <c r="F202">
        <v>698.948</v>
      </c>
      <c r="G202">
        <v>0</v>
      </c>
      <c r="H202">
        <v>19</v>
      </c>
      <c r="J202">
        <f t="shared" si="16"/>
        <v>6.103296214460741</v>
      </c>
      <c r="K202">
        <f t="shared" si="17"/>
        <v>0.04074178553925911</v>
      </c>
      <c r="L202">
        <f t="shared" si="18"/>
        <v>6.153884214743591</v>
      </c>
    </row>
    <row r="203" spans="1:12" ht="12.75">
      <c r="A203">
        <v>450</v>
      </c>
      <c r="B203">
        <v>449.222</v>
      </c>
      <c r="C203">
        <v>5.535522</v>
      </c>
      <c r="D203">
        <v>7E-05</v>
      </c>
      <c r="E203">
        <v>-1</v>
      </c>
      <c r="F203">
        <v>698.948</v>
      </c>
      <c r="G203">
        <v>0</v>
      </c>
      <c r="H203">
        <v>19</v>
      </c>
      <c r="J203">
        <f t="shared" si="16"/>
        <v>5.492257476066673</v>
      </c>
      <c r="K203">
        <f t="shared" si="17"/>
        <v>0.04326452393332758</v>
      </c>
      <c r="L203">
        <f t="shared" si="18"/>
        <v>5.545108877125342</v>
      </c>
    </row>
    <row r="204" spans="1:12" ht="12.75">
      <c r="A204">
        <v>400</v>
      </c>
      <c r="B204">
        <v>399.381</v>
      </c>
      <c r="C204">
        <v>4.927107</v>
      </c>
      <c r="D204">
        <v>7E-05</v>
      </c>
      <c r="E204">
        <v>-1</v>
      </c>
      <c r="F204">
        <v>698.948</v>
      </c>
      <c r="G204">
        <v>0</v>
      </c>
      <c r="H204">
        <v>19</v>
      </c>
      <c r="J204">
        <f t="shared" si="16"/>
        <v>4.882893720808384</v>
      </c>
      <c r="K204">
        <f t="shared" si="17"/>
        <v>0.04421327919161655</v>
      </c>
      <c r="L204">
        <f t="shared" si="18"/>
        <v>4.934743515590377</v>
      </c>
    </row>
    <row r="205" spans="1:12" ht="12.75">
      <c r="A205">
        <v>300</v>
      </c>
      <c r="B205">
        <v>299.474</v>
      </c>
      <c r="C205">
        <v>3.707688</v>
      </c>
      <c r="D205">
        <v>7E-05</v>
      </c>
      <c r="E205">
        <v>-1</v>
      </c>
      <c r="F205">
        <v>698.948</v>
      </c>
      <c r="G205">
        <v>0</v>
      </c>
      <c r="H205">
        <v>19</v>
      </c>
      <c r="J205">
        <f t="shared" si="16"/>
        <v>3.6614153255797595</v>
      </c>
      <c r="K205">
        <f t="shared" si="17"/>
        <v>0.046272674420240634</v>
      </c>
      <c r="L205">
        <f t="shared" si="18"/>
        <v>3.7142002310718127</v>
      </c>
    </row>
    <row r="206" spans="1:12" ht="12.75">
      <c r="A206">
        <v>200</v>
      </c>
      <c r="B206">
        <v>199.687</v>
      </c>
      <c r="C206">
        <v>2.489474</v>
      </c>
      <c r="D206">
        <v>7E-05</v>
      </c>
      <c r="E206">
        <v>-1</v>
      </c>
      <c r="F206">
        <v>698.948</v>
      </c>
      <c r="G206">
        <v>0</v>
      </c>
      <c r="H206">
        <v>19</v>
      </c>
      <c r="J206">
        <f t="shared" si="16"/>
        <v>2.4414040688642267</v>
      </c>
      <c r="K206">
        <f t="shared" si="17"/>
        <v>0.04806993113577329</v>
      </c>
      <c r="L206">
        <f t="shared" si="18"/>
        <v>2.4933761336491607</v>
      </c>
    </row>
    <row r="207" spans="1:12" ht="12.75">
      <c r="A207">
        <v>100</v>
      </c>
      <c r="B207">
        <v>99.917</v>
      </c>
      <c r="C207">
        <v>1.270853</v>
      </c>
      <c r="D207">
        <v>7E-05</v>
      </c>
      <c r="E207">
        <v>-1</v>
      </c>
      <c r="F207">
        <v>698.948</v>
      </c>
      <c r="G207">
        <v>0</v>
      </c>
      <c r="H207">
        <v>19</v>
      </c>
      <c r="J207">
        <f t="shared" si="16"/>
        <v>1.221600656771382</v>
      </c>
      <c r="K207">
        <f t="shared" si="17"/>
        <v>0.049252343228618045</v>
      </c>
      <c r="L207">
        <f t="shared" si="18"/>
        <v>1.2719086842078924</v>
      </c>
    </row>
    <row r="208" spans="1:12" ht="12.75">
      <c r="A208">
        <v>0</v>
      </c>
      <c r="B208">
        <v>0</v>
      </c>
      <c r="C208">
        <v>0.049669</v>
      </c>
      <c r="D208">
        <v>7E-05</v>
      </c>
      <c r="E208">
        <v>-1</v>
      </c>
      <c r="F208">
        <v>698.948</v>
      </c>
      <c r="G208">
        <v>0</v>
      </c>
      <c r="H208">
        <v>19</v>
      </c>
      <c r="J208">
        <f t="shared" si="16"/>
        <v>0</v>
      </c>
      <c r="K208">
        <f t="shared" si="17"/>
        <v>0.049669</v>
      </c>
      <c r="L208">
        <v>0.049669</v>
      </c>
    </row>
    <row r="209" spans="1:12" ht="12.75">
      <c r="A209">
        <v>0</v>
      </c>
      <c r="B209">
        <v>0</v>
      </c>
      <c r="C209">
        <v>0.049669</v>
      </c>
      <c r="D209">
        <v>7E-05</v>
      </c>
      <c r="E209">
        <v>1</v>
      </c>
      <c r="F209">
        <v>0</v>
      </c>
      <c r="G209">
        <v>698.95</v>
      </c>
      <c r="H209">
        <v>20</v>
      </c>
      <c r="J209">
        <f t="shared" si="16"/>
        <v>0</v>
      </c>
      <c r="K209">
        <f t="shared" si="17"/>
        <v>0.049669</v>
      </c>
      <c r="L209">
        <v>0.049669</v>
      </c>
    </row>
    <row r="210" spans="1:12" ht="12.75">
      <c r="A210">
        <v>500</v>
      </c>
      <c r="B210">
        <v>499.356</v>
      </c>
      <c r="C210">
        <v>6.110719</v>
      </c>
      <c r="D210">
        <v>7E-05</v>
      </c>
      <c r="E210">
        <v>1</v>
      </c>
      <c r="F210">
        <v>0</v>
      </c>
      <c r="G210">
        <v>698.95</v>
      </c>
      <c r="H210">
        <v>20</v>
      </c>
      <c r="J210">
        <f t="shared" si="16"/>
        <v>6.10520349452776</v>
      </c>
      <c r="K210">
        <f t="shared" si="17"/>
        <v>0.005515505472240001</v>
      </c>
      <c r="L210">
        <f aca="true" t="shared" si="19" ref="L210:L219">C210/B210*A210</f>
        <v>6.118599756486354</v>
      </c>
    </row>
    <row r="211" spans="1:12" ht="12.75">
      <c r="A211">
        <v>500</v>
      </c>
      <c r="B211">
        <v>499.356</v>
      </c>
      <c r="C211">
        <v>6.110719</v>
      </c>
      <c r="D211">
        <v>7E-05</v>
      </c>
      <c r="E211">
        <v>-1</v>
      </c>
      <c r="F211">
        <v>499.356</v>
      </c>
      <c r="G211">
        <v>0</v>
      </c>
      <c r="H211">
        <v>21</v>
      </c>
      <c r="J211">
        <f t="shared" si="16"/>
        <v>6.10520349452776</v>
      </c>
      <c r="K211">
        <f t="shared" si="17"/>
        <v>0.005515505472240001</v>
      </c>
      <c r="L211">
        <f t="shared" si="19"/>
        <v>6.118599756486354</v>
      </c>
    </row>
    <row r="212" spans="1:12" ht="12.75">
      <c r="A212">
        <v>450</v>
      </c>
      <c r="B212">
        <v>449.407</v>
      </c>
      <c r="C212">
        <v>5.518394</v>
      </c>
      <c r="D212">
        <v>7E-05</v>
      </c>
      <c r="E212">
        <v>-1</v>
      </c>
      <c r="F212">
        <v>499.356</v>
      </c>
      <c r="G212">
        <v>0</v>
      </c>
      <c r="H212">
        <v>21</v>
      </c>
      <c r="J212">
        <f t="shared" si="16"/>
        <v>5.494519314607689</v>
      </c>
      <c r="K212">
        <f t="shared" si="17"/>
        <v>0.02387468539231108</v>
      </c>
      <c r="L212">
        <f t="shared" si="19"/>
        <v>5.5256756125294</v>
      </c>
    </row>
    <row r="213" spans="1:12" ht="12.75">
      <c r="A213">
        <v>400</v>
      </c>
      <c r="B213">
        <v>399.42</v>
      </c>
      <c r="C213">
        <v>4.915209</v>
      </c>
      <c r="D213">
        <v>7E-05</v>
      </c>
      <c r="E213">
        <v>-1</v>
      </c>
      <c r="F213">
        <v>499.356</v>
      </c>
      <c r="G213">
        <v>0</v>
      </c>
      <c r="H213">
        <v>21</v>
      </c>
      <c r="J213">
        <f t="shared" si="16"/>
        <v>4.883370540825139</v>
      </c>
      <c r="K213">
        <f t="shared" si="17"/>
        <v>0.03183845917486128</v>
      </c>
      <c r="L213">
        <f t="shared" si="19"/>
        <v>4.922346402283311</v>
      </c>
    </row>
    <row r="214" spans="1:12" ht="12.75">
      <c r="A214">
        <v>350</v>
      </c>
      <c r="B214">
        <v>349.513</v>
      </c>
      <c r="C214">
        <v>4.308316</v>
      </c>
      <c r="D214">
        <v>7E-05</v>
      </c>
      <c r="E214">
        <v>-1</v>
      </c>
      <c r="F214">
        <v>499.356</v>
      </c>
      <c r="G214">
        <v>0</v>
      </c>
      <c r="H214">
        <v>21</v>
      </c>
      <c r="J214">
        <f t="shared" si="16"/>
        <v>4.273199859384649</v>
      </c>
      <c r="K214">
        <f t="shared" si="17"/>
        <v>0.035116140615350844</v>
      </c>
      <c r="L214">
        <f t="shared" si="19"/>
        <v>4.314319066815827</v>
      </c>
    </row>
    <row r="215" spans="1:12" ht="12.75">
      <c r="A215">
        <v>300</v>
      </c>
      <c r="B215">
        <v>299.493</v>
      </c>
      <c r="C215">
        <v>3.701312</v>
      </c>
      <c r="D215">
        <v>7E-05</v>
      </c>
      <c r="E215">
        <v>-1</v>
      </c>
      <c r="F215">
        <v>499.356</v>
      </c>
      <c r="G215">
        <v>0</v>
      </c>
      <c r="H215">
        <v>21</v>
      </c>
      <c r="J215">
        <f t="shared" si="16"/>
        <v>3.661647622510999</v>
      </c>
      <c r="K215">
        <f t="shared" si="17"/>
        <v>0.03966437748900109</v>
      </c>
      <c r="L215">
        <f t="shared" si="19"/>
        <v>3.7075778064929734</v>
      </c>
    </row>
    <row r="216" spans="1:12" ht="12.75">
      <c r="A216">
        <v>250</v>
      </c>
      <c r="B216">
        <v>249.558</v>
      </c>
      <c r="C216">
        <v>3.093638</v>
      </c>
      <c r="D216">
        <v>7E-05</v>
      </c>
      <c r="E216">
        <v>-1</v>
      </c>
      <c r="F216">
        <v>499.356</v>
      </c>
      <c r="G216">
        <v>0</v>
      </c>
      <c r="H216">
        <v>21</v>
      </c>
      <c r="J216">
        <f t="shared" si="16"/>
        <v>3.0511346087507882</v>
      </c>
      <c r="K216">
        <f t="shared" si="17"/>
        <v>0.04250339124921165</v>
      </c>
      <c r="L216">
        <f t="shared" si="19"/>
        <v>3.099117239279045</v>
      </c>
    </row>
    <row r="217" spans="1:12" ht="12.75">
      <c r="A217">
        <v>200</v>
      </c>
      <c r="B217">
        <v>199.651</v>
      </c>
      <c r="C217">
        <v>2.485752</v>
      </c>
      <c r="D217">
        <v>7E-05</v>
      </c>
      <c r="E217">
        <v>-1</v>
      </c>
      <c r="F217">
        <v>499.356</v>
      </c>
      <c r="G217">
        <v>0</v>
      </c>
      <c r="H217">
        <v>21</v>
      </c>
      <c r="J217">
        <f t="shared" si="16"/>
        <v>2.440963927310299</v>
      </c>
      <c r="K217">
        <f t="shared" si="17"/>
        <v>0.044788072689700975</v>
      </c>
      <c r="L217">
        <f t="shared" si="19"/>
        <v>2.4900972196482862</v>
      </c>
    </row>
    <row r="218" spans="1:12" ht="12.75">
      <c r="A218">
        <v>100</v>
      </c>
      <c r="B218">
        <v>99.797</v>
      </c>
      <c r="C218">
        <v>1.269221</v>
      </c>
      <c r="D218">
        <v>7E-05</v>
      </c>
      <c r="E218">
        <v>-1</v>
      </c>
      <c r="F218">
        <v>499.356</v>
      </c>
      <c r="G218">
        <v>0</v>
      </c>
      <c r="H218">
        <v>21</v>
      </c>
      <c r="J218">
        <f t="shared" si="16"/>
        <v>1.2201335182582904</v>
      </c>
      <c r="K218">
        <f t="shared" si="17"/>
        <v>0.049087481741709516</v>
      </c>
      <c r="L218">
        <f t="shared" si="19"/>
        <v>1.271802759601992</v>
      </c>
    </row>
    <row r="219" spans="1:12" ht="12.75">
      <c r="A219">
        <v>50</v>
      </c>
      <c r="B219">
        <v>49.897</v>
      </c>
      <c r="C219">
        <v>0.66056</v>
      </c>
      <c r="D219">
        <v>7E-05</v>
      </c>
      <c r="E219">
        <v>-1</v>
      </c>
      <c r="F219">
        <v>499.356</v>
      </c>
      <c r="G219">
        <v>0</v>
      </c>
      <c r="H219">
        <v>21</v>
      </c>
      <c r="J219">
        <f t="shared" si="16"/>
        <v>0.6100484198977315</v>
      </c>
      <c r="K219">
        <f t="shared" si="17"/>
        <v>0.05051158010226853</v>
      </c>
      <c r="L219">
        <f t="shared" si="19"/>
        <v>0.66192356253883</v>
      </c>
    </row>
    <row r="220" spans="1:12" ht="12.75">
      <c r="A220">
        <v>0</v>
      </c>
      <c r="B220">
        <v>0</v>
      </c>
      <c r="C220">
        <v>0.049967</v>
      </c>
      <c r="D220">
        <v>7E-05</v>
      </c>
      <c r="E220">
        <v>-1</v>
      </c>
      <c r="F220">
        <v>499.356</v>
      </c>
      <c r="G220">
        <v>0</v>
      </c>
      <c r="H220">
        <v>21</v>
      </c>
      <c r="J220">
        <f t="shared" si="16"/>
        <v>0</v>
      </c>
      <c r="K220">
        <f t="shared" si="17"/>
        <v>0.049967</v>
      </c>
      <c r="L220">
        <v>0.049967</v>
      </c>
    </row>
    <row r="221" spans="1:12" ht="12.75">
      <c r="A221">
        <v>0</v>
      </c>
      <c r="B221">
        <v>0</v>
      </c>
      <c r="C221">
        <v>0.049967</v>
      </c>
      <c r="D221">
        <v>7E-05</v>
      </c>
      <c r="E221">
        <v>1</v>
      </c>
      <c r="F221">
        <v>0</v>
      </c>
      <c r="G221">
        <v>499.36</v>
      </c>
      <c r="H221">
        <v>22</v>
      </c>
      <c r="J221">
        <f t="shared" si="16"/>
        <v>0</v>
      </c>
      <c r="K221">
        <f t="shared" si="17"/>
        <v>0.049967</v>
      </c>
      <c r="L221">
        <v>0.049967</v>
      </c>
    </row>
    <row r="222" spans="1:14" ht="12.75">
      <c r="A222">
        <v>0</v>
      </c>
      <c r="B222">
        <v>0</v>
      </c>
      <c r="C222">
        <v>0.045108</v>
      </c>
      <c r="D222">
        <v>7E-05</v>
      </c>
      <c r="E222">
        <v>1</v>
      </c>
      <c r="F222">
        <v>0</v>
      </c>
      <c r="G222">
        <v>499.36</v>
      </c>
      <c r="H222">
        <v>22</v>
      </c>
      <c r="J222">
        <f t="shared" si="16"/>
        <v>0</v>
      </c>
      <c r="K222">
        <f t="shared" si="17"/>
        <v>0.045108</v>
      </c>
      <c r="L222">
        <v>0.045108</v>
      </c>
      <c r="M222">
        <f>-L222+'[1]excitation up ramps'!M4</f>
        <v>0.042538360000000004</v>
      </c>
      <c r="N222">
        <f aca="true" t="shared" si="20" ref="N222:N232">M222/L222</f>
        <v>0.943033608229139</v>
      </c>
    </row>
    <row r="223" spans="1:14" ht="12.75">
      <c r="A223">
        <v>50</v>
      </c>
      <c r="B223">
        <v>49.757</v>
      </c>
      <c r="C223">
        <v>0.64016</v>
      </c>
      <c r="D223">
        <v>7E-05</v>
      </c>
      <c r="E223">
        <v>1</v>
      </c>
      <c r="F223">
        <v>0</v>
      </c>
      <c r="G223">
        <v>499.36</v>
      </c>
      <c r="H223">
        <v>22</v>
      </c>
      <c r="J223">
        <f t="shared" si="16"/>
        <v>0.6083367582991247</v>
      </c>
      <c r="K223">
        <f t="shared" si="17"/>
        <v>0.03182324170087525</v>
      </c>
      <c r="L223">
        <f aca="true" t="shared" si="21" ref="L223:L254">C223/B223*A223</f>
        <v>0.6432863717667866</v>
      </c>
      <c r="M223">
        <f>-L223+'[1]excitation up ramps'!M5</f>
        <v>0.03610875984940365</v>
      </c>
      <c r="N223">
        <f t="shared" si="20"/>
        <v>0.05613170344372586</v>
      </c>
    </row>
    <row r="224" spans="1:14" ht="12.75">
      <c r="A224">
        <v>100</v>
      </c>
      <c r="B224">
        <v>99.68</v>
      </c>
      <c r="C224">
        <v>1.242702</v>
      </c>
      <c r="D224">
        <v>7E-05</v>
      </c>
      <c r="E224">
        <v>1</v>
      </c>
      <c r="F224">
        <v>0</v>
      </c>
      <c r="G224">
        <v>499.36</v>
      </c>
      <c r="H224">
        <v>22</v>
      </c>
      <c r="J224">
        <f t="shared" si="16"/>
        <v>1.2187030582080263</v>
      </c>
      <c r="K224">
        <f t="shared" si="17"/>
        <v>0.023998941791973705</v>
      </c>
      <c r="L224">
        <f t="shared" si="21"/>
        <v>1.246691412520064</v>
      </c>
      <c r="M224">
        <f>-L224+'[1]excitation up ramps'!M6</f>
        <v>0.03995812819299838</v>
      </c>
      <c r="N224">
        <f t="shared" si="20"/>
        <v>0.03205133827963646</v>
      </c>
    </row>
    <row r="225" spans="1:14" ht="12.75">
      <c r="A225">
        <v>150</v>
      </c>
      <c r="B225">
        <v>149.752</v>
      </c>
      <c r="C225">
        <v>1.848179</v>
      </c>
      <c r="D225">
        <v>7E-05</v>
      </c>
      <c r="E225">
        <v>1</v>
      </c>
      <c r="F225">
        <v>0</v>
      </c>
      <c r="G225">
        <v>499.36</v>
      </c>
      <c r="H225">
        <v>22</v>
      </c>
      <c r="J225">
        <f t="shared" si="16"/>
        <v>1.8308910551040163</v>
      </c>
      <c r="K225">
        <f t="shared" si="17"/>
        <v>0.01728794489598373</v>
      </c>
      <c r="L225">
        <f t="shared" si="21"/>
        <v>1.8512397163310004</v>
      </c>
      <c r="M225">
        <f>-L225+'[1]excitation up ramps'!M7</f>
        <v>0.04394522387777755</v>
      </c>
      <c r="N225">
        <f t="shared" si="20"/>
        <v>0.023738267653890466</v>
      </c>
    </row>
    <row r="226" spans="1:14" ht="12.75">
      <c r="A226">
        <v>200</v>
      </c>
      <c r="B226">
        <v>199.655</v>
      </c>
      <c r="C226">
        <v>2.454979</v>
      </c>
      <c r="D226">
        <v>7E-05</v>
      </c>
      <c r="E226">
        <v>1</v>
      </c>
      <c r="F226">
        <v>0</v>
      </c>
      <c r="G226">
        <v>499.36</v>
      </c>
      <c r="H226">
        <v>22</v>
      </c>
      <c r="J226">
        <f t="shared" si="16"/>
        <v>2.4410128319274023</v>
      </c>
      <c r="K226">
        <f t="shared" si="17"/>
        <v>0.01396616807259754</v>
      </c>
      <c r="L226">
        <f t="shared" si="21"/>
        <v>2.4592211564949533</v>
      </c>
      <c r="M226">
        <f>-L226+'[1]excitation up ramps'!M8</f>
        <v>0.045642240923541966</v>
      </c>
      <c r="N226">
        <f t="shared" si="20"/>
        <v>0.01855963250925929</v>
      </c>
    </row>
    <row r="227" spans="1:14" ht="12.75">
      <c r="A227">
        <v>250</v>
      </c>
      <c r="B227">
        <v>249.649</v>
      </c>
      <c r="C227">
        <v>3.062927</v>
      </c>
      <c r="D227">
        <v>7E-05</v>
      </c>
      <c r="E227">
        <v>1</v>
      </c>
      <c r="F227">
        <v>0</v>
      </c>
      <c r="G227">
        <v>499.36</v>
      </c>
      <c r="H227">
        <v>22</v>
      </c>
      <c r="J227">
        <f t="shared" si="16"/>
        <v>3.0522471887898828</v>
      </c>
      <c r="K227">
        <f t="shared" si="17"/>
        <v>0.010679811210117407</v>
      </c>
      <c r="L227">
        <f t="shared" si="21"/>
        <v>3.0672333956875457</v>
      </c>
      <c r="M227">
        <f>-L227+'[1]excitation up ramps'!M9</f>
        <v>0.04868677071499006</v>
      </c>
      <c r="N227">
        <f t="shared" si="20"/>
        <v>0.0158731874735853</v>
      </c>
    </row>
    <row r="228" spans="1:14" ht="12.75">
      <c r="A228">
        <v>300</v>
      </c>
      <c r="B228">
        <v>299.496</v>
      </c>
      <c r="C228">
        <v>3.671514</v>
      </c>
      <c r="D228">
        <v>7E-05</v>
      </c>
      <c r="E228">
        <v>1</v>
      </c>
      <c r="F228">
        <v>0</v>
      </c>
      <c r="G228">
        <v>499.36</v>
      </c>
      <c r="H228">
        <v>22</v>
      </c>
      <c r="J228">
        <f t="shared" si="16"/>
        <v>3.661684300973826</v>
      </c>
      <c r="K228">
        <f t="shared" si="17"/>
        <v>0.009829699026174143</v>
      </c>
      <c r="L228">
        <f t="shared" si="21"/>
        <v>3.6776925234393785</v>
      </c>
      <c r="M228">
        <f>-L228+'[1]excitation up ramps'!M10</f>
        <v>0.05022993036003465</v>
      </c>
      <c r="N228">
        <f t="shared" si="20"/>
        <v>0.013658001597441759</v>
      </c>
    </row>
    <row r="229" spans="1:14" ht="12.75">
      <c r="A229">
        <v>400</v>
      </c>
      <c r="B229">
        <v>399.39</v>
      </c>
      <c r="C229">
        <v>4.891338</v>
      </c>
      <c r="D229">
        <v>7E-05</v>
      </c>
      <c r="E229">
        <v>1</v>
      </c>
      <c r="F229">
        <v>0</v>
      </c>
      <c r="G229">
        <v>499.36</v>
      </c>
      <c r="H229">
        <v>22</v>
      </c>
      <c r="J229">
        <f t="shared" si="16"/>
        <v>4.8830037561968656</v>
      </c>
      <c r="K229">
        <f t="shared" si="17"/>
        <v>0.008334243803134633</v>
      </c>
      <c r="L229">
        <f t="shared" si="21"/>
        <v>4.898808683241945</v>
      </c>
      <c r="M229">
        <f>-L229+'[1]excitation up ramps'!M11</f>
        <v>0.05546828806081372</v>
      </c>
      <c r="N229">
        <f t="shared" si="20"/>
        <v>0.011322811656344536</v>
      </c>
    </row>
    <row r="230" spans="1:14" ht="12.75">
      <c r="A230">
        <v>500</v>
      </c>
      <c r="B230">
        <v>499.235</v>
      </c>
      <c r="C230">
        <v>6.111467</v>
      </c>
      <c r="D230">
        <v>7E-05</v>
      </c>
      <c r="E230">
        <v>1</v>
      </c>
      <c r="F230">
        <v>0</v>
      </c>
      <c r="G230">
        <v>499.36</v>
      </c>
      <c r="H230">
        <v>22</v>
      </c>
      <c r="J230">
        <f t="shared" si="16"/>
        <v>6.103724129860392</v>
      </c>
      <c r="K230">
        <f t="shared" si="17"/>
        <v>0.007742870139607838</v>
      </c>
      <c r="L230">
        <f t="shared" si="21"/>
        <v>6.120831872765331</v>
      </c>
      <c r="M230">
        <f>-L230+'[1]excitation up ramps'!M12</f>
        <v>0.06274112440094903</v>
      </c>
      <c r="N230">
        <f t="shared" si="20"/>
        <v>0.010250424403930444</v>
      </c>
    </row>
    <row r="231" spans="1:14" ht="12.75">
      <c r="A231">
        <v>700</v>
      </c>
      <c r="B231">
        <v>699.036</v>
      </c>
      <c r="C231">
        <v>8.555368</v>
      </c>
      <c r="D231">
        <v>7E-05</v>
      </c>
      <c r="E231">
        <v>1</v>
      </c>
      <c r="F231">
        <v>0</v>
      </c>
      <c r="G231">
        <v>499.36</v>
      </c>
      <c r="H231">
        <v>22</v>
      </c>
      <c r="J231">
        <f t="shared" si="16"/>
        <v>8.546521980312056</v>
      </c>
      <c r="K231">
        <f t="shared" si="17"/>
        <v>0.008846019687943851</v>
      </c>
      <c r="L231">
        <f t="shared" si="21"/>
        <v>8.567166211754474</v>
      </c>
      <c r="M231">
        <f>-L231+'[1]excitation up ramps'!M13</f>
        <v>0.08116206222351963</v>
      </c>
      <c r="N231">
        <f t="shared" si="20"/>
        <v>0.009473618255726407</v>
      </c>
    </row>
    <row r="232" spans="1:14" ht="12.75">
      <c r="A232">
        <v>1000</v>
      </c>
      <c r="B232">
        <v>998.49</v>
      </c>
      <c r="C232">
        <v>12.223993</v>
      </c>
      <c r="D232">
        <v>7E-05</v>
      </c>
      <c r="E232">
        <v>1</v>
      </c>
      <c r="F232">
        <v>0</v>
      </c>
      <c r="G232">
        <v>499.36</v>
      </c>
      <c r="H232">
        <v>22</v>
      </c>
      <c r="J232">
        <f t="shared" si="16"/>
        <v>12.207692782806301</v>
      </c>
      <c r="K232">
        <f t="shared" si="17"/>
        <v>0.016300217193698785</v>
      </c>
      <c r="L232">
        <f t="shared" si="21"/>
        <v>12.242479143506696</v>
      </c>
      <c r="M232">
        <f>-L232+'[1]excitation up ramps'!M14</f>
        <v>0.1106948409741797</v>
      </c>
      <c r="N232">
        <f t="shared" si="20"/>
        <v>0.009041864778907243</v>
      </c>
    </row>
    <row r="233" spans="1:12" ht="12.75">
      <c r="A233">
        <v>4000</v>
      </c>
      <c r="B233">
        <v>3994.594</v>
      </c>
      <c r="C233">
        <v>48.095508</v>
      </c>
      <c r="D233">
        <v>7E-05</v>
      </c>
      <c r="E233">
        <v>1</v>
      </c>
      <c r="F233">
        <v>0</v>
      </c>
      <c r="G233">
        <v>499.36</v>
      </c>
      <c r="H233">
        <v>22</v>
      </c>
      <c r="J233">
        <f t="shared" si="16"/>
        <v>48.83852251303603</v>
      </c>
      <c r="K233">
        <f t="shared" si="17"/>
        <v>-0.7430145130360302</v>
      </c>
      <c r="L233">
        <f t="shared" si="21"/>
        <v>48.1605970469089</v>
      </c>
    </row>
    <row r="234" spans="1:12" ht="12.75">
      <c r="A234">
        <v>4000</v>
      </c>
      <c r="B234">
        <v>3994.594</v>
      </c>
      <c r="C234">
        <v>48.095508</v>
      </c>
      <c r="D234">
        <v>7E-05</v>
      </c>
      <c r="E234">
        <v>-1</v>
      </c>
      <c r="F234">
        <v>3994.594</v>
      </c>
      <c r="G234">
        <v>0</v>
      </c>
      <c r="H234">
        <v>23</v>
      </c>
      <c r="J234">
        <f t="shared" si="16"/>
        <v>48.83852251303603</v>
      </c>
      <c r="K234">
        <f t="shared" si="17"/>
        <v>-0.7430145130360302</v>
      </c>
      <c r="L234">
        <f t="shared" si="21"/>
        <v>48.1605970469089</v>
      </c>
    </row>
    <row r="235" spans="1:12" ht="12.75">
      <c r="A235">
        <v>50</v>
      </c>
      <c r="B235">
        <v>49.864</v>
      </c>
      <c r="C235">
        <v>0.65804</v>
      </c>
      <c r="D235">
        <v>7E-05</v>
      </c>
      <c r="E235">
        <v>-1</v>
      </c>
      <c r="F235">
        <v>3994.594</v>
      </c>
      <c r="G235">
        <v>0</v>
      </c>
      <c r="H235">
        <v>23</v>
      </c>
      <c r="J235">
        <f t="shared" si="16"/>
        <v>0.6096449568066313</v>
      </c>
      <c r="K235">
        <f t="shared" si="17"/>
        <v>0.048395043193368625</v>
      </c>
      <c r="L235">
        <f t="shared" si="21"/>
        <v>0.6598347505214183</v>
      </c>
    </row>
    <row r="236" spans="1:14" ht="12.75">
      <c r="A236">
        <v>50</v>
      </c>
      <c r="B236">
        <v>49.864</v>
      </c>
      <c r="C236">
        <v>0.65804</v>
      </c>
      <c r="D236">
        <v>7E-05</v>
      </c>
      <c r="E236">
        <v>1</v>
      </c>
      <c r="F236">
        <v>49.864</v>
      </c>
      <c r="G236">
        <v>3994.59</v>
      </c>
      <c r="H236">
        <v>24</v>
      </c>
      <c r="J236">
        <f t="shared" si="16"/>
        <v>0.6096449568066313</v>
      </c>
      <c r="K236">
        <f t="shared" si="17"/>
        <v>0.048395043193368625</v>
      </c>
      <c r="L236">
        <f t="shared" si="21"/>
        <v>0.6598347505214183</v>
      </c>
      <c r="M236">
        <f>-L236+'[1]excitation up ramps'!M16</f>
        <v>0.04243811406584863</v>
      </c>
      <c r="N236">
        <f aca="true" t="shared" si="22" ref="N236:N246">M236/L236</f>
        <v>0.06431627620750946</v>
      </c>
    </row>
    <row r="237" spans="1:14" ht="12.75">
      <c r="A237">
        <v>100</v>
      </c>
      <c r="B237">
        <v>99.709</v>
      </c>
      <c r="C237">
        <v>1.251536</v>
      </c>
      <c r="D237">
        <v>7E-05</v>
      </c>
      <c r="E237">
        <v>1</v>
      </c>
      <c r="F237">
        <v>49.864</v>
      </c>
      <c r="G237">
        <v>3994.59</v>
      </c>
      <c r="H237">
        <v>24</v>
      </c>
      <c r="J237">
        <f t="shared" si="16"/>
        <v>1.2190576166820233</v>
      </c>
      <c r="K237">
        <f t="shared" si="17"/>
        <v>0.0324783833179767</v>
      </c>
      <c r="L237">
        <f t="shared" si="21"/>
        <v>1.2551885988225737</v>
      </c>
      <c r="M237">
        <f>-L237+'[1]excitation up ramps'!M17</f>
        <v>0.04580877395158223</v>
      </c>
      <c r="N237">
        <f t="shared" si="22"/>
        <v>0.03649553062747146</v>
      </c>
    </row>
    <row r="238" spans="1:14" ht="12.75">
      <c r="A238">
        <v>150</v>
      </c>
      <c r="B238">
        <v>149.752</v>
      </c>
      <c r="C238">
        <v>1.854478</v>
      </c>
      <c r="D238">
        <v>7E-05</v>
      </c>
      <c r="E238">
        <v>1</v>
      </c>
      <c r="F238">
        <v>49.864</v>
      </c>
      <c r="G238">
        <v>3994.59</v>
      </c>
      <c r="H238">
        <v>24</v>
      </c>
      <c r="J238">
        <f t="shared" si="16"/>
        <v>1.8308910551040163</v>
      </c>
      <c r="K238">
        <f t="shared" si="17"/>
        <v>0.023586944895983786</v>
      </c>
      <c r="L238">
        <f t="shared" si="21"/>
        <v>1.8575491479245687</v>
      </c>
      <c r="M238">
        <f>-L238+'[1]excitation up ramps'!M18</f>
        <v>0.04910747759522427</v>
      </c>
      <c r="N238">
        <f t="shared" si="22"/>
        <v>0.026436704326284897</v>
      </c>
    </row>
    <row r="239" spans="1:14" ht="12.75">
      <c r="A239">
        <v>200</v>
      </c>
      <c r="B239">
        <v>199.573</v>
      </c>
      <c r="C239">
        <v>2.460008</v>
      </c>
      <c r="D239">
        <v>7E-05</v>
      </c>
      <c r="E239">
        <v>1</v>
      </c>
      <c r="F239">
        <v>49.864</v>
      </c>
      <c r="G239">
        <v>3994.59</v>
      </c>
      <c r="H239">
        <v>24</v>
      </c>
      <c r="J239">
        <f t="shared" si="16"/>
        <v>2.44001028727679</v>
      </c>
      <c r="K239">
        <f t="shared" si="17"/>
        <v>0.01999771272321027</v>
      </c>
      <c r="L239">
        <f t="shared" si="21"/>
        <v>2.4652713543415192</v>
      </c>
      <c r="M239">
        <f>-L239+'[1]excitation up ramps'!M19</f>
        <v>0.04941825419554213</v>
      </c>
      <c r="N239">
        <f t="shared" si="22"/>
        <v>0.02004576660841536</v>
      </c>
    </row>
    <row r="240" spans="1:14" ht="12.75">
      <c r="A240">
        <v>250</v>
      </c>
      <c r="B240">
        <v>249.405</v>
      </c>
      <c r="C240">
        <v>3.06675</v>
      </c>
      <c r="D240">
        <v>7E-05</v>
      </c>
      <c r="E240">
        <v>1</v>
      </c>
      <c r="F240">
        <v>49.864</v>
      </c>
      <c r="G240">
        <v>3994.59</v>
      </c>
      <c r="H240">
        <v>24</v>
      </c>
      <c r="J240">
        <f t="shared" si="16"/>
        <v>3.0492640071465966</v>
      </c>
      <c r="K240">
        <f t="shared" si="17"/>
        <v>0.017485992853403243</v>
      </c>
      <c r="L240">
        <f t="shared" si="21"/>
        <v>3.0740662777410237</v>
      </c>
      <c r="M240">
        <f>-L240+'[1]excitation up ramps'!M20</f>
        <v>0.050459774057503015</v>
      </c>
      <c r="N240">
        <f t="shared" si="22"/>
        <v>0.01641466692597902</v>
      </c>
    </row>
    <row r="241" spans="1:14" ht="12.75">
      <c r="A241">
        <v>300</v>
      </c>
      <c r="B241">
        <v>299.399</v>
      </c>
      <c r="C241">
        <v>3.67478</v>
      </c>
      <c r="D241">
        <v>7E-05</v>
      </c>
      <c r="E241">
        <v>1</v>
      </c>
      <c r="F241">
        <v>49.864</v>
      </c>
      <c r="G241">
        <v>3994.59</v>
      </c>
      <c r="H241">
        <v>24</v>
      </c>
      <c r="J241">
        <f t="shared" si="16"/>
        <v>3.660498364009077</v>
      </c>
      <c r="K241">
        <f t="shared" si="17"/>
        <v>0.014281635990923025</v>
      </c>
      <c r="L241">
        <f t="shared" si="21"/>
        <v>3.6821565870293487</v>
      </c>
      <c r="M241">
        <f>-L241+'[1]excitation up ramps'!M21</f>
        <v>0.0531444767159881</v>
      </c>
      <c r="N241">
        <f t="shared" si="22"/>
        <v>0.014432975746657053</v>
      </c>
    </row>
    <row r="242" spans="1:14" ht="12.75">
      <c r="A242">
        <v>350</v>
      </c>
      <c r="B242">
        <v>349.361</v>
      </c>
      <c r="C242">
        <v>4.283067</v>
      </c>
      <c r="D242">
        <v>7E-05</v>
      </c>
      <c r="E242">
        <v>1</v>
      </c>
      <c r="F242">
        <v>49.864</v>
      </c>
      <c r="G242">
        <v>3994.59</v>
      </c>
      <c r="H242">
        <v>24</v>
      </c>
      <c r="J242">
        <f t="shared" si="16"/>
        <v>4.271341483934734</v>
      </c>
      <c r="K242">
        <f t="shared" si="17"/>
        <v>0.011725516065266284</v>
      </c>
      <c r="L242">
        <f t="shared" si="21"/>
        <v>4.290900959179759</v>
      </c>
      <c r="M242">
        <f>-L242+'[1]excitation up ramps'!M22</f>
        <v>0.05628674845200354</v>
      </c>
      <c r="N242">
        <f t="shared" si="22"/>
        <v>0.013117699286809736</v>
      </c>
    </row>
    <row r="243" spans="1:14" ht="12.75">
      <c r="A243">
        <v>450</v>
      </c>
      <c r="B243">
        <v>449.137</v>
      </c>
      <c r="C243">
        <v>5.502971</v>
      </c>
      <c r="D243">
        <v>7E-05</v>
      </c>
      <c r="E243">
        <v>1</v>
      </c>
      <c r="F243">
        <v>49.864</v>
      </c>
      <c r="G243">
        <v>3994.59</v>
      </c>
      <c r="H243">
        <v>24</v>
      </c>
      <c r="J243">
        <f t="shared" si="16"/>
        <v>5.4912182529532325</v>
      </c>
      <c r="K243">
        <f t="shared" si="17"/>
        <v>0.011752747046767098</v>
      </c>
      <c r="L243">
        <f t="shared" si="21"/>
        <v>5.513544753605247</v>
      </c>
      <c r="M243">
        <f>-L243+'[1]excitation up ramps'!M23</f>
        <v>0.0604859968329059</v>
      </c>
      <c r="N243">
        <f t="shared" si="22"/>
        <v>0.010970437266035568</v>
      </c>
    </row>
    <row r="244" spans="1:14" ht="12.75">
      <c r="A244">
        <v>550</v>
      </c>
      <c r="B244">
        <v>549.041</v>
      </c>
      <c r="C244">
        <v>6.723526</v>
      </c>
      <c r="D244">
        <v>7E-05</v>
      </c>
      <c r="E244">
        <v>1</v>
      </c>
      <c r="F244">
        <v>49.864</v>
      </c>
      <c r="G244">
        <v>3994.59</v>
      </c>
      <c r="H244">
        <v>24</v>
      </c>
      <c r="J244">
        <f t="shared" si="16"/>
        <v>6.712659969719031</v>
      </c>
      <c r="K244">
        <f t="shared" si="17"/>
        <v>0.010866030280968886</v>
      </c>
      <c r="L244">
        <f t="shared" si="21"/>
        <v>6.735269861449327</v>
      </c>
      <c r="M244">
        <f>-L244+'[1]excitation up ramps'!M24</f>
        <v>0.0679131689152328</v>
      </c>
      <c r="N244">
        <f t="shared" si="22"/>
        <v>0.010083214230798308</v>
      </c>
    </row>
    <row r="245" spans="1:14" ht="12.75">
      <c r="A245">
        <v>750</v>
      </c>
      <c r="B245">
        <v>748.793</v>
      </c>
      <c r="C245">
        <v>9.167464</v>
      </c>
      <c r="D245">
        <v>7E-05</v>
      </c>
      <c r="E245">
        <v>1</v>
      </c>
      <c r="F245">
        <v>49.864</v>
      </c>
      <c r="G245">
        <v>3994.59</v>
      </c>
      <c r="H245">
        <v>24</v>
      </c>
      <c r="J245">
        <f t="shared" si="16"/>
        <v>9.154858738611182</v>
      </c>
      <c r="K245">
        <f t="shared" si="17"/>
        <v>0.01260526138881879</v>
      </c>
      <c r="L245">
        <f t="shared" si="21"/>
        <v>9.182241286977844</v>
      </c>
      <c r="M245">
        <f>-L245+'[1]excitation up ramps'!M25</f>
        <v>0.08562626865107958</v>
      </c>
      <c r="N245">
        <f t="shared" si="22"/>
        <v>0.009325203506960098</v>
      </c>
    </row>
    <row r="246" spans="1:14" ht="12.75">
      <c r="A246">
        <v>1050</v>
      </c>
      <c r="B246">
        <v>1048.412</v>
      </c>
      <c r="C246">
        <v>12.836042</v>
      </c>
      <c r="D246">
        <v>7E-05</v>
      </c>
      <c r="E246">
        <v>1</v>
      </c>
      <c r="F246">
        <v>49.864</v>
      </c>
      <c r="G246">
        <v>3994.59</v>
      </c>
      <c r="H246">
        <v>24</v>
      </c>
      <c r="J246">
        <f t="shared" si="16"/>
        <v>12.818046856560926</v>
      </c>
      <c r="K246">
        <f t="shared" si="17"/>
        <v>0.017995143439074823</v>
      </c>
      <c r="L246">
        <f t="shared" si="21"/>
        <v>12.85548438972465</v>
      </c>
      <c r="M246">
        <f>-L246+'[1]excitation up ramps'!M26</f>
        <v>0.1171660365012368</v>
      </c>
      <c r="N246">
        <f t="shared" si="22"/>
        <v>0.009114089593923607</v>
      </c>
    </row>
    <row r="247" spans="1:12" ht="12.75">
      <c r="A247">
        <v>4000</v>
      </c>
      <c r="B247">
        <v>3994.585</v>
      </c>
      <c r="C247">
        <v>48.09523</v>
      </c>
      <c r="D247">
        <v>7E-05</v>
      </c>
      <c r="E247">
        <v>1</v>
      </c>
      <c r="F247">
        <v>49.864</v>
      </c>
      <c r="G247">
        <v>3994.59</v>
      </c>
      <c r="H247">
        <v>24</v>
      </c>
      <c r="J247">
        <f t="shared" si="16"/>
        <v>48.83841247764755</v>
      </c>
      <c r="K247">
        <f t="shared" si="17"/>
        <v>-0.7431824776475509</v>
      </c>
      <c r="L247">
        <f t="shared" si="21"/>
        <v>48.160427178292615</v>
      </c>
    </row>
    <row r="248" spans="1:12" ht="12.75">
      <c r="A248">
        <v>4000</v>
      </c>
      <c r="B248">
        <v>3994.585</v>
      </c>
      <c r="C248">
        <v>48.09523</v>
      </c>
      <c r="D248">
        <v>7E-05</v>
      </c>
      <c r="E248">
        <v>-1</v>
      </c>
      <c r="F248">
        <v>3994.585</v>
      </c>
      <c r="G248">
        <v>49.86</v>
      </c>
      <c r="H248">
        <v>25</v>
      </c>
      <c r="J248">
        <f t="shared" si="16"/>
        <v>48.83841247764755</v>
      </c>
      <c r="K248">
        <f t="shared" si="17"/>
        <v>-0.7431824776475509</v>
      </c>
      <c r="L248">
        <f t="shared" si="21"/>
        <v>48.160427178292615</v>
      </c>
    </row>
    <row r="249" spans="1:12" ht="12.75">
      <c r="A249">
        <v>100</v>
      </c>
      <c r="B249">
        <v>99.673</v>
      </c>
      <c r="C249">
        <v>1.269895</v>
      </c>
      <c r="D249">
        <v>7E-05</v>
      </c>
      <c r="E249">
        <v>-1</v>
      </c>
      <c r="F249">
        <v>3994.585</v>
      </c>
      <c r="G249">
        <v>49.86</v>
      </c>
      <c r="H249">
        <v>25</v>
      </c>
      <c r="J249">
        <f t="shared" si="16"/>
        <v>1.2186174751280958</v>
      </c>
      <c r="K249">
        <f t="shared" si="17"/>
        <v>0.05127752487190418</v>
      </c>
      <c r="L249">
        <f t="shared" si="21"/>
        <v>1.2740611800587922</v>
      </c>
    </row>
    <row r="250" spans="1:14" ht="12.75">
      <c r="A250">
        <v>100</v>
      </c>
      <c r="B250">
        <v>99.673</v>
      </c>
      <c r="C250">
        <v>1.269895</v>
      </c>
      <c r="D250">
        <v>7E-05</v>
      </c>
      <c r="E250">
        <v>1</v>
      </c>
      <c r="F250">
        <v>99.673</v>
      </c>
      <c r="G250">
        <v>3994.58</v>
      </c>
      <c r="H250">
        <v>26</v>
      </c>
      <c r="J250">
        <f t="shared" si="16"/>
        <v>1.2186174751280958</v>
      </c>
      <c r="K250">
        <f t="shared" si="17"/>
        <v>0.05127752487190418</v>
      </c>
      <c r="L250">
        <f t="shared" si="21"/>
        <v>1.2740611800587922</v>
      </c>
      <c r="M250">
        <f>-L250+'[1]excitation up ramps'!M28</f>
        <v>0.049981286174519024</v>
      </c>
      <c r="N250">
        <f aca="true" t="shared" si="23" ref="N250:N260">M250/L250</f>
        <v>0.03922989488794613</v>
      </c>
    </row>
    <row r="251" spans="1:14" ht="12.75">
      <c r="A251">
        <v>150</v>
      </c>
      <c r="B251">
        <v>149.553</v>
      </c>
      <c r="C251">
        <v>1.863492</v>
      </c>
      <c r="D251">
        <v>7E-05</v>
      </c>
      <c r="E251">
        <v>1</v>
      </c>
      <c r="F251">
        <v>99.673</v>
      </c>
      <c r="G251">
        <v>3994.58</v>
      </c>
      <c r="H251">
        <v>26</v>
      </c>
      <c r="J251">
        <f t="shared" si="16"/>
        <v>1.8284580504031394</v>
      </c>
      <c r="K251">
        <f t="shared" si="17"/>
        <v>0.03503394959686057</v>
      </c>
      <c r="L251">
        <f t="shared" si="21"/>
        <v>1.8690618041764457</v>
      </c>
      <c r="M251">
        <f>-L251+'[1]excitation up ramps'!M29</f>
        <v>0.0518883189440027</v>
      </c>
      <c r="N251">
        <f t="shared" si="23"/>
        <v>0.027761692432030603</v>
      </c>
    </row>
    <row r="252" spans="1:14" ht="12.75">
      <c r="A252">
        <v>200</v>
      </c>
      <c r="B252">
        <v>199.437</v>
      </c>
      <c r="C252">
        <v>2.466539</v>
      </c>
      <c r="D252">
        <v>7E-05</v>
      </c>
      <c r="E252">
        <v>1</v>
      </c>
      <c r="F252">
        <v>99.673</v>
      </c>
      <c r="G252">
        <v>3994.58</v>
      </c>
      <c r="H252">
        <v>26</v>
      </c>
      <c r="J252">
        <f t="shared" si="16"/>
        <v>2.438347530295286</v>
      </c>
      <c r="K252">
        <f t="shared" si="17"/>
        <v>0.028191469704713867</v>
      </c>
      <c r="L252">
        <f t="shared" si="21"/>
        <v>2.4735019078706557</v>
      </c>
      <c r="M252">
        <f>-L252+'[1]excitation up ramps'!M30</f>
        <v>0.052603655610086175</v>
      </c>
      <c r="N252">
        <f t="shared" si="23"/>
        <v>0.02126687488806939</v>
      </c>
    </row>
    <row r="253" spans="1:14" ht="12.75">
      <c r="A253">
        <v>250</v>
      </c>
      <c r="B253">
        <v>249.431</v>
      </c>
      <c r="C253">
        <v>3.071975</v>
      </c>
      <c r="D253">
        <v>7E-05</v>
      </c>
      <c r="E253">
        <v>1</v>
      </c>
      <c r="F253">
        <v>99.673</v>
      </c>
      <c r="G253">
        <v>3994.58</v>
      </c>
      <c r="H253">
        <v>26</v>
      </c>
      <c r="J253">
        <f t="shared" si="16"/>
        <v>3.0495818871577667</v>
      </c>
      <c r="K253">
        <f t="shared" si="17"/>
        <v>0.022393112842233442</v>
      </c>
      <c r="L253">
        <f t="shared" si="21"/>
        <v>3.0789827647726224</v>
      </c>
      <c r="M253">
        <f>-L253+'[1]excitation up ramps'!M31</f>
        <v>0.055078249490451814</v>
      </c>
      <c r="N253">
        <f t="shared" si="23"/>
        <v>0.017888456577482417</v>
      </c>
    </row>
    <row r="254" spans="1:14" ht="12.75">
      <c r="A254">
        <v>300</v>
      </c>
      <c r="B254">
        <v>299.409</v>
      </c>
      <c r="C254">
        <v>3.678937</v>
      </c>
      <c r="D254">
        <v>7E-05</v>
      </c>
      <c r="E254">
        <v>1</v>
      </c>
      <c r="F254">
        <v>99.673</v>
      </c>
      <c r="G254">
        <v>3994.58</v>
      </c>
      <c r="H254">
        <v>26</v>
      </c>
      <c r="J254">
        <f t="shared" si="16"/>
        <v>3.660620625551835</v>
      </c>
      <c r="K254">
        <f t="shared" si="17"/>
        <v>0.018316374448164918</v>
      </c>
      <c r="L254">
        <f t="shared" si="21"/>
        <v>3.6861988116589686</v>
      </c>
      <c r="M254">
        <f>-L254+'[1]excitation up ramps'!M32</f>
        <v>0.057427087621606976</v>
      </c>
      <c r="N254">
        <f t="shared" si="23"/>
        <v>0.015578944749255669</v>
      </c>
    </row>
    <row r="255" spans="1:14" ht="12.75">
      <c r="A255">
        <v>350</v>
      </c>
      <c r="B255">
        <v>349.214</v>
      </c>
      <c r="C255">
        <v>4.286806</v>
      </c>
      <c r="D255">
        <v>7E-05</v>
      </c>
      <c r="E255">
        <v>1</v>
      </c>
      <c r="F255">
        <v>99.673</v>
      </c>
      <c r="G255">
        <v>3994.58</v>
      </c>
      <c r="H255">
        <v>26</v>
      </c>
      <c r="J255">
        <f t="shared" si="16"/>
        <v>4.269544239256196</v>
      </c>
      <c r="K255">
        <f t="shared" si="17"/>
        <v>0.017261760743804366</v>
      </c>
      <c r="L255">
        <f aca="true" t="shared" si="24" ref="L255:L286">C255/B255*A255</f>
        <v>4.2964546094944644</v>
      </c>
      <c r="M255">
        <f>-L255+'[1]excitation up ramps'!M33</f>
        <v>0.05810826849752804</v>
      </c>
      <c r="N255">
        <f t="shared" si="23"/>
        <v>0.013524702057626358</v>
      </c>
    </row>
    <row r="256" spans="1:14" ht="12.75">
      <c r="A256">
        <v>400</v>
      </c>
      <c r="B256">
        <v>399.319</v>
      </c>
      <c r="C256">
        <v>4.89647</v>
      </c>
      <c r="D256">
        <v>7E-05</v>
      </c>
      <c r="E256">
        <v>1</v>
      </c>
      <c r="F256">
        <v>99.673</v>
      </c>
      <c r="G256">
        <v>3994.58</v>
      </c>
      <c r="H256">
        <v>26</v>
      </c>
      <c r="J256">
        <f t="shared" si="16"/>
        <v>4.882135699243286</v>
      </c>
      <c r="K256">
        <f t="shared" si="17"/>
        <v>0.014334300756713603</v>
      </c>
      <c r="L256">
        <f t="shared" si="24"/>
        <v>4.904820456827749</v>
      </c>
      <c r="M256">
        <f>-L256+'[1]excitation up ramps'!M34</f>
        <v>0.061742799623779376</v>
      </c>
      <c r="N256">
        <f t="shared" si="23"/>
        <v>0.012588187512109723</v>
      </c>
    </row>
    <row r="257" spans="1:14" ht="12.75">
      <c r="A257">
        <v>500</v>
      </c>
      <c r="B257">
        <v>499.112</v>
      </c>
      <c r="C257">
        <v>6.115228</v>
      </c>
      <c r="D257">
        <v>7E-05</v>
      </c>
      <c r="E257">
        <v>1</v>
      </c>
      <c r="F257">
        <v>99.673</v>
      </c>
      <c r="G257">
        <v>3994.58</v>
      </c>
      <c r="H257">
        <v>26</v>
      </c>
      <c r="J257">
        <f t="shared" si="16"/>
        <v>6.102220312884474</v>
      </c>
      <c r="K257">
        <f t="shared" si="17"/>
        <v>0.013007687115526245</v>
      </c>
      <c r="L257">
        <f t="shared" si="24"/>
        <v>6.126107967750725</v>
      </c>
      <c r="M257">
        <f>-L257+'[1]excitation up ramps'!M35</f>
        <v>0.06705876866345495</v>
      </c>
      <c r="N257">
        <f t="shared" si="23"/>
        <v>0.010946390272007627</v>
      </c>
    </row>
    <row r="258" spans="1:14" ht="12.75">
      <c r="A258">
        <v>600</v>
      </c>
      <c r="B258">
        <v>598.983</v>
      </c>
      <c r="C258">
        <v>7.335685</v>
      </c>
      <c r="D258">
        <v>7E-05</v>
      </c>
      <c r="E258">
        <v>1</v>
      </c>
      <c r="F258">
        <v>99.673</v>
      </c>
      <c r="G258">
        <v>3994.58</v>
      </c>
      <c r="H258">
        <v>26</v>
      </c>
      <c r="J258">
        <f t="shared" si="16"/>
        <v>7.32325856655917</v>
      </c>
      <c r="K258">
        <f t="shared" si="17"/>
        <v>0.012426433440829499</v>
      </c>
      <c r="L258">
        <f t="shared" si="24"/>
        <v>7.348140097465204</v>
      </c>
      <c r="M258">
        <f>-L258+'[1]excitation up ramps'!M36</f>
        <v>0.07437316910304492</v>
      </c>
      <c r="N258">
        <f t="shared" si="23"/>
        <v>0.010121359706886986</v>
      </c>
    </row>
    <row r="259" spans="1:14" ht="12.75">
      <c r="A259">
        <v>800</v>
      </c>
      <c r="B259">
        <v>798.783</v>
      </c>
      <c r="C259">
        <v>9.779669</v>
      </c>
      <c r="D259">
        <v>7E-05</v>
      </c>
      <c r="E259">
        <v>1</v>
      </c>
      <c r="F259">
        <v>99.673</v>
      </c>
      <c r="G259">
        <v>3994.58</v>
      </c>
      <c r="H259">
        <v>26</v>
      </c>
      <c r="J259">
        <f t="shared" si="16"/>
        <v>9.766044190856558</v>
      </c>
      <c r="K259">
        <f t="shared" si="17"/>
        <v>0.013624809143442107</v>
      </c>
      <c r="L259">
        <f t="shared" si="24"/>
        <v>9.794568988073106</v>
      </c>
      <c r="M259">
        <f>-L259+'[1]excitation up ramps'!M37</f>
        <v>0.0923694598103868</v>
      </c>
      <c r="N259">
        <f t="shared" si="23"/>
        <v>0.009430681423844739</v>
      </c>
    </row>
    <row r="260" spans="1:14" ht="12.75">
      <c r="A260">
        <v>1100</v>
      </c>
      <c r="B260">
        <v>1098.328</v>
      </c>
      <c r="C260">
        <v>13.447952</v>
      </c>
      <c r="D260">
        <v>7E-05</v>
      </c>
      <c r="E260">
        <v>1</v>
      </c>
      <c r="F260">
        <v>99.673</v>
      </c>
      <c r="G260">
        <v>3994.58</v>
      </c>
      <c r="H260">
        <v>26</v>
      </c>
      <c r="J260">
        <f t="shared" si="16"/>
        <v>13.428327573389897</v>
      </c>
      <c r="K260">
        <f t="shared" si="17"/>
        <v>0.019624426610103995</v>
      </c>
      <c r="L260">
        <f t="shared" si="24"/>
        <v>13.46842400448682</v>
      </c>
      <c r="M260">
        <f>-L260+'[1]excitation up ramps'!M38</f>
        <v>0.12323807999205982</v>
      </c>
      <c r="N260">
        <f t="shared" si="23"/>
        <v>0.00915014852153487</v>
      </c>
    </row>
    <row r="261" spans="1:12" ht="12.75">
      <c r="A261">
        <v>4000</v>
      </c>
      <c r="B261">
        <v>3994.513</v>
      </c>
      <c r="C261">
        <v>48.095103</v>
      </c>
      <c r="D261">
        <v>7E-05</v>
      </c>
      <c r="E261">
        <v>1</v>
      </c>
      <c r="F261">
        <v>99.673</v>
      </c>
      <c r="G261">
        <v>3994.58</v>
      </c>
      <c r="H261">
        <v>26</v>
      </c>
      <c r="J261">
        <f aca="true" t="shared" si="25" ref="J261:J324">tf*B261</f>
        <v>48.8375321945397</v>
      </c>
      <c r="K261">
        <f aca="true" t="shared" si="26" ref="K261:K324">C261-J261</f>
        <v>-0.7424291945396959</v>
      </c>
      <c r="L261">
        <f t="shared" si="24"/>
        <v>48.16116808231692</v>
      </c>
    </row>
    <row r="262" spans="1:12" ht="12.75">
      <c r="A262">
        <v>4000</v>
      </c>
      <c r="B262">
        <v>3994.513</v>
      </c>
      <c r="C262">
        <v>48.095103</v>
      </c>
      <c r="D262">
        <v>7E-05</v>
      </c>
      <c r="E262">
        <v>-1</v>
      </c>
      <c r="F262">
        <v>3994.513</v>
      </c>
      <c r="G262">
        <v>99.67</v>
      </c>
      <c r="H262">
        <v>27</v>
      </c>
      <c r="J262">
        <f t="shared" si="25"/>
        <v>48.8375321945397</v>
      </c>
      <c r="K262">
        <f t="shared" si="26"/>
        <v>-0.7424291945396959</v>
      </c>
      <c r="L262">
        <f t="shared" si="24"/>
        <v>48.16116808231692</v>
      </c>
    </row>
    <row r="263" spans="1:12" ht="12.75">
      <c r="A263">
        <v>150</v>
      </c>
      <c r="B263">
        <v>149.534</v>
      </c>
      <c r="C263">
        <v>1.881541</v>
      </c>
      <c r="D263">
        <v>7E-05</v>
      </c>
      <c r="E263">
        <v>-1</v>
      </c>
      <c r="F263">
        <v>3994.513</v>
      </c>
      <c r="G263">
        <v>99.67</v>
      </c>
      <c r="H263">
        <v>27</v>
      </c>
      <c r="J263">
        <f t="shared" si="25"/>
        <v>1.8282257534718998</v>
      </c>
      <c r="K263">
        <f t="shared" si="26"/>
        <v>0.05331524652810016</v>
      </c>
      <c r="L263">
        <f t="shared" si="24"/>
        <v>1.8874045367608705</v>
      </c>
    </row>
    <row r="264" spans="1:16" ht="12.75">
      <c r="A264">
        <v>150</v>
      </c>
      <c r="B264">
        <v>149.534</v>
      </c>
      <c r="C264">
        <v>1.881541</v>
      </c>
      <c r="D264">
        <v>7E-05</v>
      </c>
      <c r="E264">
        <v>1</v>
      </c>
      <c r="F264">
        <v>149.534</v>
      </c>
      <c r="G264">
        <v>3994.51</v>
      </c>
      <c r="H264">
        <v>28</v>
      </c>
      <c r="J264">
        <f t="shared" si="25"/>
        <v>1.8282257534718998</v>
      </c>
      <c r="K264">
        <f t="shared" si="26"/>
        <v>0.05331524652810016</v>
      </c>
      <c r="L264">
        <f t="shared" si="24"/>
        <v>1.8874045367608705</v>
      </c>
      <c r="M264">
        <f>-L264+'[1]excitation up ramps'!M40</f>
        <v>0.056381277160635124</v>
      </c>
      <c r="N264">
        <f aca="true" t="shared" si="27" ref="N264:N274">M264/L264</f>
        <v>0.029872386159140875</v>
      </c>
      <c r="O264">
        <v>0.011886</v>
      </c>
      <c r="P264">
        <f>-M264/(18/7*O264)</f>
        <v>-1.8446956275564428</v>
      </c>
    </row>
    <row r="265" spans="1:16" ht="12.75">
      <c r="A265">
        <v>200</v>
      </c>
      <c r="B265">
        <v>199.518</v>
      </c>
      <c r="C265">
        <v>2.475647</v>
      </c>
      <c r="D265">
        <v>7E-05</v>
      </c>
      <c r="E265">
        <v>1</v>
      </c>
      <c r="F265">
        <v>149.534</v>
      </c>
      <c r="G265">
        <v>3994.51</v>
      </c>
      <c r="H265">
        <v>28</v>
      </c>
      <c r="J265">
        <f t="shared" si="25"/>
        <v>2.439337848791623</v>
      </c>
      <c r="K265">
        <f t="shared" si="26"/>
        <v>0.03630915120837708</v>
      </c>
      <c r="L265">
        <f t="shared" si="24"/>
        <v>2.4816277228119765</v>
      </c>
      <c r="M265">
        <f>-L265+'[1]excitation up ramps'!M41</f>
        <v>0.058469415363128885</v>
      </c>
      <c r="N265">
        <f t="shared" si="27"/>
        <v>0.023560913196470964</v>
      </c>
      <c r="O265">
        <f>(C265-C264)/(B265-B264)</f>
        <v>0.011885923495518565</v>
      </c>
      <c r="P265">
        <f aca="true" t="shared" si="28" ref="P265:P274">-M265/(18/7*O265)</f>
        <v>-1.9130281280308787</v>
      </c>
    </row>
    <row r="266" spans="1:16" ht="12.75">
      <c r="A266">
        <v>250</v>
      </c>
      <c r="B266">
        <v>249.493</v>
      </c>
      <c r="C266">
        <v>3.07859</v>
      </c>
      <c r="D266">
        <v>7E-05</v>
      </c>
      <c r="E266">
        <v>1</v>
      </c>
      <c r="F266">
        <v>149.534</v>
      </c>
      <c r="G266">
        <v>3994.51</v>
      </c>
      <c r="H266">
        <v>28</v>
      </c>
      <c r="J266">
        <f t="shared" si="25"/>
        <v>3.0503399087228638</v>
      </c>
      <c r="K266">
        <f t="shared" si="26"/>
        <v>0.028250091277136402</v>
      </c>
      <c r="L266">
        <f t="shared" si="24"/>
        <v>3.0848460678255503</v>
      </c>
      <c r="M266">
        <f>-L266+'[1]excitation up ramps'!M42</f>
        <v>0.06053239139673128</v>
      </c>
      <c r="N266">
        <f t="shared" si="27"/>
        <v>0.019622499815493036</v>
      </c>
      <c r="O266">
        <f aca="true" t="shared" si="29" ref="O266:O274">(C266-C265)/(B266-B265)</f>
        <v>0.012064892446223118</v>
      </c>
      <c r="P266">
        <f t="shared" si="28"/>
        <v>-1.9511466461046996</v>
      </c>
    </row>
    <row r="267" spans="1:16" ht="12.75">
      <c r="A267">
        <v>300</v>
      </c>
      <c r="B267">
        <v>299.415</v>
      </c>
      <c r="C267">
        <v>3.684026</v>
      </c>
      <c r="D267">
        <v>7E-05</v>
      </c>
      <c r="E267">
        <v>1</v>
      </c>
      <c r="F267">
        <v>149.534</v>
      </c>
      <c r="G267">
        <v>3994.51</v>
      </c>
      <c r="H267">
        <v>28</v>
      </c>
      <c r="J267">
        <f t="shared" si="25"/>
        <v>3.66069398247749</v>
      </c>
      <c r="K267">
        <f t="shared" si="26"/>
        <v>0.023332017522510018</v>
      </c>
      <c r="L267">
        <f t="shared" si="24"/>
        <v>3.691223886578828</v>
      </c>
      <c r="M267">
        <f>-L267+'[1]excitation up ramps'!M43</f>
        <v>0.061942014370793164</v>
      </c>
      <c r="N267">
        <f t="shared" si="27"/>
        <v>0.01678088793151029</v>
      </c>
      <c r="O267">
        <f t="shared" si="29"/>
        <v>0.012127639117022542</v>
      </c>
      <c r="P267">
        <f t="shared" si="28"/>
        <v>-1.9862531290518253</v>
      </c>
    </row>
    <row r="268" spans="1:16" ht="12.75">
      <c r="A268">
        <v>350</v>
      </c>
      <c r="B268">
        <v>349.504</v>
      </c>
      <c r="C268">
        <v>4.290598</v>
      </c>
      <c r="D268">
        <v>7E-05</v>
      </c>
      <c r="E268">
        <v>1</v>
      </c>
      <c r="F268">
        <v>149.534</v>
      </c>
      <c r="G268">
        <v>3994.51</v>
      </c>
      <c r="H268">
        <v>28</v>
      </c>
      <c r="J268">
        <f t="shared" si="25"/>
        <v>4.273089823996168</v>
      </c>
      <c r="K268">
        <f t="shared" si="26"/>
        <v>0.017508176003832254</v>
      </c>
      <c r="L268">
        <f t="shared" si="24"/>
        <v>4.296687019318806</v>
      </c>
      <c r="M268">
        <f>-L268+'[1]excitation up ramps'!M44</f>
        <v>0.06620957509437364</v>
      </c>
      <c r="N268">
        <f t="shared" si="27"/>
        <v>0.01540944797623879</v>
      </c>
      <c r="O268">
        <f t="shared" si="29"/>
        <v>0.012109884405757759</v>
      </c>
      <c r="P268">
        <f t="shared" si="28"/>
        <v>-2.1262108893470697</v>
      </c>
    </row>
    <row r="269" spans="1:16" ht="12.75">
      <c r="A269">
        <v>400</v>
      </c>
      <c r="B269">
        <v>399.472</v>
      </c>
      <c r="C269">
        <v>4.899695</v>
      </c>
      <c r="D269">
        <v>7E-05</v>
      </c>
      <c r="E269">
        <v>1</v>
      </c>
      <c r="F269">
        <v>149.534</v>
      </c>
      <c r="G269">
        <v>3994.51</v>
      </c>
      <c r="H269">
        <v>28</v>
      </c>
      <c r="J269">
        <f t="shared" si="25"/>
        <v>4.884006300847478</v>
      </c>
      <c r="K269">
        <f t="shared" si="26"/>
        <v>0.015688699152522467</v>
      </c>
      <c r="L269">
        <f t="shared" si="24"/>
        <v>4.906171145912605</v>
      </c>
      <c r="M269">
        <f>-L269+'[1]excitation up ramps'!M45</f>
        <v>0.0675145311266725</v>
      </c>
      <c r="N269">
        <f t="shared" si="27"/>
        <v>0.013761144713208736</v>
      </c>
      <c r="O269">
        <f t="shared" si="29"/>
        <v>0.012189741434518106</v>
      </c>
      <c r="P269">
        <f t="shared" si="28"/>
        <v>-2.153913693309109</v>
      </c>
    </row>
    <row r="270" spans="1:16" ht="12.75">
      <c r="A270">
        <v>450</v>
      </c>
      <c r="B270">
        <v>449.368</v>
      </c>
      <c r="C270">
        <v>5.508267</v>
      </c>
      <c r="D270">
        <v>7E-05</v>
      </c>
      <c r="E270">
        <v>1</v>
      </c>
      <c r="F270">
        <v>149.534</v>
      </c>
      <c r="G270">
        <v>3994.51</v>
      </c>
      <c r="H270">
        <v>28</v>
      </c>
      <c r="J270">
        <f t="shared" si="25"/>
        <v>5.494042494590934</v>
      </c>
      <c r="K270">
        <f t="shared" si="26"/>
        <v>0.014224505409066168</v>
      </c>
      <c r="L270">
        <f t="shared" si="24"/>
        <v>5.516013935126667</v>
      </c>
      <c r="M270">
        <f>-L270+'[1]excitation up ramps'!M46</f>
        <v>0.06955637056178432</v>
      </c>
      <c r="N270">
        <f t="shared" si="27"/>
        <v>0.012609897541926181</v>
      </c>
      <c r="O270">
        <f t="shared" si="29"/>
        <v>0.01219680936347602</v>
      </c>
      <c r="P270">
        <f t="shared" si="28"/>
        <v>-2.2177685045990683</v>
      </c>
    </row>
    <row r="271" spans="1:16" ht="12.75">
      <c r="A271">
        <v>550</v>
      </c>
      <c r="B271">
        <v>548.908</v>
      </c>
      <c r="C271">
        <v>6.727148</v>
      </c>
      <c r="D271">
        <v>7E-05</v>
      </c>
      <c r="E271">
        <v>1</v>
      </c>
      <c r="F271">
        <v>149.534</v>
      </c>
      <c r="G271">
        <v>3994.51</v>
      </c>
      <c r="H271">
        <v>28</v>
      </c>
      <c r="J271">
        <f t="shared" si="25"/>
        <v>6.711033891200353</v>
      </c>
      <c r="K271">
        <f t="shared" si="26"/>
        <v>0.016114108799646587</v>
      </c>
      <c r="L271">
        <f t="shared" si="24"/>
        <v>6.740531017948362</v>
      </c>
      <c r="M271">
        <f>-L271+'[1]excitation up ramps'!M47</f>
        <v>0.07162663891717447</v>
      </c>
      <c r="N271">
        <f t="shared" si="27"/>
        <v>0.010626260561141325</v>
      </c>
      <c r="O271">
        <f t="shared" si="29"/>
        <v>0.01224513763311231</v>
      </c>
      <c r="P271">
        <f t="shared" si="28"/>
        <v>-2.2747644704313426</v>
      </c>
    </row>
    <row r="272" spans="1:16" ht="12.75">
      <c r="A272">
        <v>650</v>
      </c>
      <c r="B272">
        <v>648.974</v>
      </c>
      <c r="C272">
        <v>7.94774</v>
      </c>
      <c r="D272">
        <v>7E-05</v>
      </c>
      <c r="E272">
        <v>1</v>
      </c>
      <c r="F272">
        <v>149.534</v>
      </c>
      <c r="G272">
        <v>3994.51</v>
      </c>
      <c r="H272">
        <v>28</v>
      </c>
      <c r="J272">
        <f t="shared" si="25"/>
        <v>7.934456244958825</v>
      </c>
      <c r="K272">
        <f t="shared" si="26"/>
        <v>0.01328375504117485</v>
      </c>
      <c r="L272">
        <f t="shared" si="24"/>
        <v>7.960305035332694</v>
      </c>
      <c r="M272">
        <f>-L272+'[1]excitation up ramps'!M48</f>
        <v>0.08132152756306876</v>
      </c>
      <c r="N272">
        <f t="shared" si="27"/>
        <v>0.010215880823927496</v>
      </c>
      <c r="O272">
        <f t="shared" si="29"/>
        <v>0.012197869406191908</v>
      </c>
      <c r="P272">
        <f t="shared" si="28"/>
        <v>-2.592669050932402</v>
      </c>
    </row>
    <row r="273" spans="1:16" ht="12.75">
      <c r="A273">
        <v>850</v>
      </c>
      <c r="B273">
        <v>848.738</v>
      </c>
      <c r="C273">
        <v>10.392043</v>
      </c>
      <c r="D273">
        <v>7E-05</v>
      </c>
      <c r="E273">
        <v>1</v>
      </c>
      <c r="F273">
        <v>149.534</v>
      </c>
      <c r="G273">
        <v>3994.51</v>
      </c>
      <c r="H273">
        <v>28</v>
      </c>
      <c r="J273">
        <f t="shared" si="25"/>
        <v>10.376801727702285</v>
      </c>
      <c r="K273">
        <f t="shared" si="26"/>
        <v>0.015241272297714659</v>
      </c>
      <c r="L273">
        <f t="shared" si="24"/>
        <v>10.407495069149725</v>
      </c>
      <c r="M273">
        <f>-L273+'[1]excitation up ramps'!M49</f>
        <v>0.09873813457245362</v>
      </c>
      <c r="N273">
        <f t="shared" si="27"/>
        <v>0.009487214158297973</v>
      </c>
      <c r="O273">
        <f t="shared" si="29"/>
        <v>0.012235953425041546</v>
      </c>
      <c r="P273">
        <f t="shared" si="28"/>
        <v>-3.138142334397836</v>
      </c>
    </row>
    <row r="274" spans="1:16" ht="12.75">
      <c r="A274">
        <v>1150</v>
      </c>
      <c r="B274">
        <v>1148.306</v>
      </c>
      <c r="C274">
        <v>14.059784</v>
      </c>
      <c r="D274">
        <v>7E-05</v>
      </c>
      <c r="E274">
        <v>1</v>
      </c>
      <c r="F274">
        <v>149.534</v>
      </c>
      <c r="G274">
        <v>3994.51</v>
      </c>
      <c r="H274">
        <v>28</v>
      </c>
      <c r="J274">
        <f t="shared" si="25"/>
        <v>14.039366311783965</v>
      </c>
      <c r="K274">
        <f t="shared" si="26"/>
        <v>0.0204176882160354</v>
      </c>
      <c r="L274">
        <f t="shared" si="24"/>
        <v>14.080525225854434</v>
      </c>
      <c r="M274">
        <f>-L274+'[1]excitation up ramps'!M50</f>
        <v>0.13035852758730115</v>
      </c>
      <c r="N274">
        <f t="shared" si="27"/>
        <v>0.009258072798871092</v>
      </c>
      <c r="O274">
        <f t="shared" si="29"/>
        <v>0.012243433878117828</v>
      </c>
      <c r="P274">
        <f t="shared" si="28"/>
        <v>-4.140585350097092</v>
      </c>
    </row>
    <row r="275" spans="1:12" ht="12.75">
      <c r="A275">
        <v>4000</v>
      </c>
      <c r="B275">
        <v>3994.611</v>
      </c>
      <c r="C275">
        <v>48.094854</v>
      </c>
      <c r="D275">
        <v>7E-05</v>
      </c>
      <c r="E275">
        <v>1</v>
      </c>
      <c r="F275">
        <v>149.534</v>
      </c>
      <c r="G275">
        <v>3994.51</v>
      </c>
      <c r="H275">
        <v>28</v>
      </c>
      <c r="J275">
        <f t="shared" si="25"/>
        <v>48.83873035765872</v>
      </c>
      <c r="K275">
        <f t="shared" si="26"/>
        <v>-0.7438763576587206</v>
      </c>
      <c r="L275">
        <f t="shared" si="24"/>
        <v>48.15973720595072</v>
      </c>
    </row>
    <row r="276" spans="1:12" ht="12.75">
      <c r="A276">
        <v>4000</v>
      </c>
      <c r="B276">
        <v>3994.611</v>
      </c>
      <c r="C276">
        <v>48.094854</v>
      </c>
      <c r="D276">
        <v>7E-05</v>
      </c>
      <c r="E276">
        <v>-1</v>
      </c>
      <c r="F276">
        <v>3994.611</v>
      </c>
      <c r="G276">
        <v>149.53</v>
      </c>
      <c r="H276">
        <v>29</v>
      </c>
      <c r="J276">
        <f t="shared" si="25"/>
        <v>48.83873035765872</v>
      </c>
      <c r="K276">
        <f t="shared" si="26"/>
        <v>-0.7438763576587206</v>
      </c>
      <c r="L276">
        <f t="shared" si="24"/>
        <v>48.15973720595072</v>
      </c>
    </row>
    <row r="277" spans="1:12" ht="12.75">
      <c r="A277">
        <v>200</v>
      </c>
      <c r="B277">
        <v>199.593</v>
      </c>
      <c r="C277">
        <v>2.493288</v>
      </c>
      <c r="D277">
        <v>7E-05</v>
      </c>
      <c r="E277">
        <v>-1</v>
      </c>
      <c r="F277">
        <v>3994.611</v>
      </c>
      <c r="G277">
        <v>149.53</v>
      </c>
      <c r="H277">
        <v>29</v>
      </c>
      <c r="J277">
        <f t="shared" si="25"/>
        <v>2.4402548103623047</v>
      </c>
      <c r="K277">
        <f t="shared" si="26"/>
        <v>0.05303318963769543</v>
      </c>
      <c r="L277">
        <f t="shared" si="24"/>
        <v>2.4983721874013622</v>
      </c>
    </row>
    <row r="278" spans="1:14" ht="12.75">
      <c r="A278">
        <v>200</v>
      </c>
      <c r="B278">
        <v>199.593</v>
      </c>
      <c r="C278">
        <v>2.493288</v>
      </c>
      <c r="D278">
        <v>7E-05</v>
      </c>
      <c r="E278">
        <v>1</v>
      </c>
      <c r="F278">
        <v>199.593</v>
      </c>
      <c r="G278">
        <v>3994.61</v>
      </c>
      <c r="H278">
        <v>30</v>
      </c>
      <c r="J278">
        <f t="shared" si="25"/>
        <v>2.4402548103623047</v>
      </c>
      <c r="K278">
        <f t="shared" si="26"/>
        <v>0.05303318963769543</v>
      </c>
      <c r="L278">
        <f t="shared" si="24"/>
        <v>2.4983721874013622</v>
      </c>
      <c r="M278">
        <f>-L278+'[1]excitation up ramps'!M52</f>
        <v>0.06491328502967164</v>
      </c>
      <c r="N278">
        <f aca="true" t="shared" si="30" ref="N278:N288">M278/L278</f>
        <v>0.02598223169350522</v>
      </c>
    </row>
    <row r="279" spans="1:14" ht="12.75">
      <c r="A279">
        <v>250</v>
      </c>
      <c r="B279">
        <v>249.58</v>
      </c>
      <c r="C279">
        <v>3.087238</v>
      </c>
      <c r="D279">
        <v>7E-05</v>
      </c>
      <c r="E279">
        <v>1</v>
      </c>
      <c r="F279">
        <v>199.593</v>
      </c>
      <c r="G279">
        <v>3994.61</v>
      </c>
      <c r="H279">
        <v>30</v>
      </c>
      <c r="J279">
        <f t="shared" si="25"/>
        <v>3.0514035841448552</v>
      </c>
      <c r="K279">
        <f t="shared" si="26"/>
        <v>0.03583441585514491</v>
      </c>
      <c r="L279">
        <f t="shared" si="24"/>
        <v>3.0924332879237117</v>
      </c>
      <c r="M279">
        <f>-L279+'[1]excitation up ramps'!M53</f>
        <v>0.06669453889361332</v>
      </c>
      <c r="N279">
        <f t="shared" si="30"/>
        <v>0.02156700975702944</v>
      </c>
    </row>
    <row r="280" spans="1:14" ht="12.75">
      <c r="A280">
        <v>300</v>
      </c>
      <c r="B280">
        <v>299.565</v>
      </c>
      <c r="C280">
        <v>3.690279</v>
      </c>
      <c r="D280">
        <v>7E-05</v>
      </c>
      <c r="E280">
        <v>1</v>
      </c>
      <c r="F280">
        <v>199.593</v>
      </c>
      <c r="G280">
        <v>3994.61</v>
      </c>
      <c r="H280">
        <v>30</v>
      </c>
      <c r="J280">
        <f t="shared" si="25"/>
        <v>3.662527905618854</v>
      </c>
      <c r="K280">
        <f t="shared" si="26"/>
        <v>0.02775109438114587</v>
      </c>
      <c r="L280">
        <f t="shared" si="24"/>
        <v>3.695637674628211</v>
      </c>
      <c r="M280">
        <f>-L280+'[1]excitation up ramps'!M54</f>
        <v>0.06874382084356423</v>
      </c>
      <c r="N280">
        <f t="shared" si="30"/>
        <v>0.01860134214874839</v>
      </c>
    </row>
    <row r="281" spans="1:14" ht="12.75">
      <c r="A281">
        <v>350</v>
      </c>
      <c r="B281">
        <v>349.51</v>
      </c>
      <c r="C281">
        <v>4.295604</v>
      </c>
      <c r="D281">
        <v>7E-05</v>
      </c>
      <c r="E281">
        <v>1</v>
      </c>
      <c r="F281">
        <v>199.593</v>
      </c>
      <c r="G281">
        <v>3994.61</v>
      </c>
      <c r="H281">
        <v>30</v>
      </c>
      <c r="J281">
        <f t="shared" si="25"/>
        <v>4.273163180921822</v>
      </c>
      <c r="K281">
        <f t="shared" si="26"/>
        <v>0.022440819078178187</v>
      </c>
      <c r="L281">
        <f t="shared" si="24"/>
        <v>4.301626276787503</v>
      </c>
      <c r="M281">
        <f>-L281+'[1]excitation up ramps'!M55</f>
        <v>0.07058960407056958</v>
      </c>
      <c r="N281">
        <f t="shared" si="30"/>
        <v>0.016409980674398937</v>
      </c>
    </row>
    <row r="282" spans="1:14" ht="12.75">
      <c r="A282">
        <v>400</v>
      </c>
      <c r="B282">
        <v>399.442</v>
      </c>
      <c r="C282">
        <v>4.903807</v>
      </c>
      <c r="D282">
        <v>7E-05</v>
      </c>
      <c r="E282">
        <v>1</v>
      </c>
      <c r="F282">
        <v>199.593</v>
      </c>
      <c r="G282">
        <v>3994.61</v>
      </c>
      <c r="H282">
        <v>30</v>
      </c>
      <c r="J282">
        <f t="shared" si="25"/>
        <v>4.883639516219206</v>
      </c>
      <c r="K282">
        <f t="shared" si="26"/>
        <v>0.020167483780793916</v>
      </c>
      <c r="L282">
        <f t="shared" si="24"/>
        <v>4.910657367027002</v>
      </c>
      <c r="M282">
        <f>-L282+'[1]excitation up ramps'!M56</f>
        <v>0.07112878973564474</v>
      </c>
      <c r="N282">
        <f t="shared" si="30"/>
        <v>0.014484575978207037</v>
      </c>
    </row>
    <row r="283" spans="1:14" ht="12.75">
      <c r="A283">
        <v>450</v>
      </c>
      <c r="B283">
        <v>449.293</v>
      </c>
      <c r="C283">
        <v>5.511542</v>
      </c>
      <c r="D283">
        <v>7E-05</v>
      </c>
      <c r="E283">
        <v>1</v>
      </c>
      <c r="F283">
        <v>199.593</v>
      </c>
      <c r="G283">
        <v>3994.61</v>
      </c>
      <c r="H283">
        <v>30</v>
      </c>
      <c r="J283">
        <f t="shared" si="25"/>
        <v>5.493125533020252</v>
      </c>
      <c r="K283">
        <f t="shared" si="26"/>
        <v>0.018416466979748414</v>
      </c>
      <c r="L283">
        <f t="shared" si="24"/>
        <v>5.520214870919423</v>
      </c>
      <c r="M283">
        <f>-L283+'[1]excitation up ramps'!M57</f>
        <v>0.07249645902082946</v>
      </c>
      <c r="N283">
        <f t="shared" si="30"/>
        <v>0.013132905279238662</v>
      </c>
    </row>
    <row r="284" spans="1:14" ht="12.75">
      <c r="A284">
        <v>500</v>
      </c>
      <c r="B284">
        <v>499.313</v>
      </c>
      <c r="C284">
        <v>6.120124</v>
      </c>
      <c r="D284">
        <v>7E-05</v>
      </c>
      <c r="E284">
        <v>1</v>
      </c>
      <c r="F284">
        <v>199.593</v>
      </c>
      <c r="G284">
        <v>3994.61</v>
      </c>
      <c r="H284">
        <v>30</v>
      </c>
      <c r="J284">
        <f t="shared" si="25"/>
        <v>6.104677769893902</v>
      </c>
      <c r="K284">
        <f t="shared" si="26"/>
        <v>0.01544623010609758</v>
      </c>
      <c r="L284">
        <f t="shared" si="24"/>
        <v>6.128544620308303</v>
      </c>
      <c r="M284">
        <f>-L284+'[1]excitation up ramps'!M58</f>
        <v>0.07616510223774497</v>
      </c>
      <c r="N284">
        <f t="shared" si="30"/>
        <v>0.012427926523591731</v>
      </c>
    </row>
    <row r="285" spans="1:14" ht="12.75">
      <c r="A285">
        <v>600</v>
      </c>
      <c r="B285">
        <v>599.194</v>
      </c>
      <c r="C285">
        <v>7.339321</v>
      </c>
      <c r="D285">
        <v>7E-05</v>
      </c>
      <c r="E285">
        <v>1</v>
      </c>
      <c r="F285">
        <v>199.593</v>
      </c>
      <c r="G285">
        <v>3994.61</v>
      </c>
      <c r="H285">
        <v>30</v>
      </c>
      <c r="J285">
        <f t="shared" si="25"/>
        <v>7.325838285111356</v>
      </c>
      <c r="K285">
        <f t="shared" si="26"/>
        <v>0.013482714888644054</v>
      </c>
      <c r="L285">
        <f t="shared" si="24"/>
        <v>7.349193416489485</v>
      </c>
      <c r="M285">
        <f>-L285+'[1]excitation up ramps'!M59</f>
        <v>0.08226530752599714</v>
      </c>
      <c r="N285">
        <f t="shared" si="30"/>
        <v>0.01119378724492641</v>
      </c>
    </row>
    <row r="286" spans="1:14" ht="12.75">
      <c r="A286">
        <v>700</v>
      </c>
      <c r="B286">
        <v>699.088</v>
      </c>
      <c r="C286">
        <v>8.559855</v>
      </c>
      <c r="D286">
        <v>7E-05</v>
      </c>
      <c r="E286">
        <v>1</v>
      </c>
      <c r="F286">
        <v>199.593</v>
      </c>
      <c r="G286">
        <v>3994.61</v>
      </c>
      <c r="H286">
        <v>30</v>
      </c>
      <c r="J286">
        <f t="shared" si="25"/>
        <v>8.547157740334395</v>
      </c>
      <c r="K286">
        <f t="shared" si="26"/>
        <v>0.012697259665605642</v>
      </c>
      <c r="L286">
        <f t="shared" si="24"/>
        <v>8.57102181699586</v>
      </c>
      <c r="M286">
        <f>-L286+'[1]excitation up ramps'!M60</f>
        <v>0.08985604287849469</v>
      </c>
      <c r="N286">
        <f t="shared" si="30"/>
        <v>0.010483702503278566</v>
      </c>
    </row>
    <row r="287" spans="1:14" ht="12.75">
      <c r="A287">
        <v>900</v>
      </c>
      <c r="B287">
        <v>898.797</v>
      </c>
      <c r="C287">
        <v>11.004297</v>
      </c>
      <c r="D287">
        <v>7E-05</v>
      </c>
      <c r="E287">
        <v>1</v>
      </c>
      <c r="F287">
        <v>199.593</v>
      </c>
      <c r="G287">
        <v>3994.61</v>
      </c>
      <c r="H287">
        <v>30</v>
      </c>
      <c r="J287">
        <f t="shared" si="25"/>
        <v>10.98883078459269</v>
      </c>
      <c r="K287">
        <f t="shared" si="26"/>
        <v>0.015466215407309747</v>
      </c>
      <c r="L287">
        <f aca="true" t="shared" si="31" ref="L287:L318">C287/B287*A287</f>
        <v>11.019025764438465</v>
      </c>
      <c r="M287">
        <f>-L287+'[1]excitation up ramps'!M61</f>
        <v>0.10652334848812828</v>
      </c>
      <c r="N287">
        <f t="shared" si="30"/>
        <v>0.00966722020306999</v>
      </c>
    </row>
    <row r="288" spans="1:14" ht="12.75">
      <c r="A288">
        <v>1200</v>
      </c>
      <c r="B288">
        <v>1198.485</v>
      </c>
      <c r="C288">
        <v>14.672614</v>
      </c>
      <c r="D288">
        <v>7E-05</v>
      </c>
      <c r="E288">
        <v>1</v>
      </c>
      <c r="F288">
        <v>199.593</v>
      </c>
      <c r="G288">
        <v>3994.61</v>
      </c>
      <c r="H288">
        <v>30</v>
      </c>
      <c r="J288">
        <f t="shared" si="25"/>
        <v>14.65286250718746</v>
      </c>
      <c r="K288">
        <f t="shared" si="26"/>
        <v>0.01975149281253863</v>
      </c>
      <c r="L288">
        <f t="shared" si="31"/>
        <v>14.691161591509282</v>
      </c>
      <c r="M288">
        <f>-L288+'[1]excitation up ramps'!M62</f>
        <v>0.13838303918283223</v>
      </c>
      <c r="N288">
        <f t="shared" si="30"/>
        <v>0.009419475670515418</v>
      </c>
    </row>
    <row r="289" spans="1:12" ht="12.75">
      <c r="A289">
        <v>4000</v>
      </c>
      <c r="B289">
        <v>3994.672</v>
      </c>
      <c r="C289">
        <v>48.09483</v>
      </c>
      <c r="D289">
        <v>7E-05</v>
      </c>
      <c r="E289">
        <v>1</v>
      </c>
      <c r="F289">
        <v>199.593</v>
      </c>
      <c r="G289">
        <v>3994.61</v>
      </c>
      <c r="H289">
        <v>30</v>
      </c>
      <c r="J289">
        <f t="shared" si="25"/>
        <v>48.83947615306955</v>
      </c>
      <c r="K289">
        <f t="shared" si="26"/>
        <v>-0.7446461530695458</v>
      </c>
      <c r="L289">
        <f t="shared" si="31"/>
        <v>48.15897775837416</v>
      </c>
    </row>
    <row r="290" spans="1:12" ht="12.75">
      <c r="A290">
        <v>4000</v>
      </c>
      <c r="B290">
        <v>3994.672</v>
      </c>
      <c r="C290">
        <v>48.09483</v>
      </c>
      <c r="D290">
        <v>7E-05</v>
      </c>
      <c r="E290">
        <v>-1</v>
      </c>
      <c r="F290">
        <v>3994.672</v>
      </c>
      <c r="G290">
        <v>199.59</v>
      </c>
      <c r="H290">
        <v>31</v>
      </c>
      <c r="J290">
        <f t="shared" si="25"/>
        <v>48.83947615306955</v>
      </c>
      <c r="K290">
        <f t="shared" si="26"/>
        <v>-0.7446461530695458</v>
      </c>
      <c r="L290">
        <f t="shared" si="31"/>
        <v>48.15897775837416</v>
      </c>
    </row>
    <row r="291" spans="1:12" ht="12.75">
      <c r="A291">
        <v>300</v>
      </c>
      <c r="B291">
        <v>299.526</v>
      </c>
      <c r="C291">
        <v>3.71686</v>
      </c>
      <c r="D291">
        <v>7E-05</v>
      </c>
      <c r="E291">
        <v>-1</v>
      </c>
      <c r="F291">
        <v>3994.672</v>
      </c>
      <c r="G291">
        <v>199.59</v>
      </c>
      <c r="H291">
        <v>31</v>
      </c>
      <c r="J291">
        <f t="shared" si="25"/>
        <v>3.662051085602099</v>
      </c>
      <c r="K291">
        <f t="shared" si="26"/>
        <v>0.05480891439790092</v>
      </c>
      <c r="L291">
        <f t="shared" si="31"/>
        <v>3.7227419322529594</v>
      </c>
    </row>
    <row r="292" spans="1:14" ht="12.75">
      <c r="A292">
        <v>300</v>
      </c>
      <c r="B292">
        <v>299.526</v>
      </c>
      <c r="C292">
        <v>3.71686</v>
      </c>
      <c r="D292">
        <v>7E-05</v>
      </c>
      <c r="E292">
        <v>1</v>
      </c>
      <c r="F292">
        <v>299.526</v>
      </c>
      <c r="G292">
        <v>3994.67</v>
      </c>
      <c r="H292">
        <v>32</v>
      </c>
      <c r="J292">
        <f t="shared" si="25"/>
        <v>3.662051085602099</v>
      </c>
      <c r="K292">
        <f t="shared" si="26"/>
        <v>0.05480891439790092</v>
      </c>
      <c r="L292">
        <f t="shared" si="31"/>
        <v>3.7227419322529594</v>
      </c>
      <c r="M292">
        <f>-L292+'[1]excitation up ramps'!M64</f>
        <v>0.07896150438912075</v>
      </c>
      <c r="N292">
        <f aca="true" t="shared" si="32" ref="N292:N302">M292/L292</f>
        <v>0.02121057699568613</v>
      </c>
    </row>
    <row r="293" spans="1:14" ht="12.75">
      <c r="A293">
        <v>350</v>
      </c>
      <c r="B293">
        <v>349.276</v>
      </c>
      <c r="C293">
        <v>4.31067</v>
      </c>
      <c r="D293">
        <v>7E-05</v>
      </c>
      <c r="E293">
        <v>1</v>
      </c>
      <c r="F293">
        <v>299.526</v>
      </c>
      <c r="G293">
        <v>3994.67</v>
      </c>
      <c r="H293">
        <v>32</v>
      </c>
      <c r="J293">
        <f t="shared" si="25"/>
        <v>4.2703022608212935</v>
      </c>
      <c r="K293">
        <f t="shared" si="26"/>
        <v>0.04036773917870651</v>
      </c>
      <c r="L293">
        <f t="shared" si="31"/>
        <v>4.3196054123386665</v>
      </c>
      <c r="M293">
        <f>-L293+'[1]excitation up ramps'!M65</f>
        <v>0.07752238376907261</v>
      </c>
      <c r="N293">
        <f t="shared" si="32"/>
        <v>0.017946635483795593</v>
      </c>
    </row>
    <row r="294" spans="1:14" ht="12.75">
      <c r="A294">
        <v>400</v>
      </c>
      <c r="B294">
        <v>399.283</v>
      </c>
      <c r="C294">
        <v>4.914873</v>
      </c>
      <c r="D294">
        <v>7E-05</v>
      </c>
      <c r="E294">
        <v>1</v>
      </c>
      <c r="F294">
        <v>299.526</v>
      </c>
      <c r="G294">
        <v>3994.67</v>
      </c>
      <c r="H294">
        <v>32</v>
      </c>
      <c r="J294">
        <f t="shared" si="25"/>
        <v>4.881695557689359</v>
      </c>
      <c r="K294">
        <f t="shared" si="26"/>
        <v>0.03317744231064079</v>
      </c>
      <c r="L294">
        <f t="shared" si="31"/>
        <v>4.923698729973477</v>
      </c>
      <c r="M294">
        <f>-L294+'[1]excitation up ramps'!M66</f>
        <v>0.07862145333244808</v>
      </c>
      <c r="N294">
        <f t="shared" si="32"/>
        <v>0.015967965881793826</v>
      </c>
    </row>
    <row r="295" spans="1:14" ht="12.75">
      <c r="A295">
        <v>450</v>
      </c>
      <c r="B295">
        <v>449.28</v>
      </c>
      <c r="C295">
        <v>5.520033</v>
      </c>
      <c r="D295">
        <v>7E-05</v>
      </c>
      <c r="E295">
        <v>1</v>
      </c>
      <c r="F295">
        <v>299.526</v>
      </c>
      <c r="G295">
        <v>3994.67</v>
      </c>
      <c r="H295">
        <v>32</v>
      </c>
      <c r="J295">
        <f t="shared" si="25"/>
        <v>5.492966593014667</v>
      </c>
      <c r="K295">
        <f t="shared" si="26"/>
        <v>0.027066406985333025</v>
      </c>
      <c r="L295">
        <f t="shared" si="31"/>
        <v>5.528879206730769</v>
      </c>
      <c r="M295">
        <f>-L295+'[1]excitation up ramps'!M67</f>
        <v>0.08131364780402262</v>
      </c>
      <c r="N295">
        <f t="shared" si="32"/>
        <v>0.014707076201815493</v>
      </c>
    </row>
    <row r="296" spans="1:14" ht="12.75">
      <c r="A296">
        <v>500</v>
      </c>
      <c r="B296">
        <v>499.115</v>
      </c>
      <c r="C296">
        <v>6.127363</v>
      </c>
      <c r="D296">
        <v>7E-05</v>
      </c>
      <c r="E296">
        <v>1</v>
      </c>
      <c r="F296">
        <v>299.526</v>
      </c>
      <c r="G296">
        <v>3994.67</v>
      </c>
      <c r="H296">
        <v>32</v>
      </c>
      <c r="J296">
        <f t="shared" si="25"/>
        <v>6.102256991347301</v>
      </c>
      <c r="K296">
        <f t="shared" si="26"/>
        <v>0.025106008652699074</v>
      </c>
      <c r="L296">
        <f t="shared" si="31"/>
        <v>6.138227662963445</v>
      </c>
      <c r="M296">
        <f>-L296+'[1]excitation up ramps'!M68</f>
        <v>0.08159326634687591</v>
      </c>
      <c r="N296">
        <f t="shared" si="32"/>
        <v>0.013292642571599227</v>
      </c>
    </row>
    <row r="297" spans="1:14" ht="12.75">
      <c r="A297">
        <v>550</v>
      </c>
      <c r="B297">
        <v>549.099</v>
      </c>
      <c r="C297">
        <v>6.735323</v>
      </c>
      <c r="D297">
        <v>7E-05</v>
      </c>
      <c r="E297">
        <v>1</v>
      </c>
      <c r="F297">
        <v>299.526</v>
      </c>
      <c r="G297">
        <v>3994.67</v>
      </c>
      <c r="H297">
        <v>32</v>
      </c>
      <c r="J297">
        <f t="shared" si="25"/>
        <v>6.713369086667025</v>
      </c>
      <c r="K297">
        <f t="shared" si="26"/>
        <v>0.02195391333297536</v>
      </c>
      <c r="L297">
        <f t="shared" si="31"/>
        <v>6.746374788517189</v>
      </c>
      <c r="M297">
        <f>-L297+'[1]excitation up ramps'!M69</f>
        <v>0.08429941747015324</v>
      </c>
      <c r="N297">
        <f t="shared" si="32"/>
        <v>0.012495513533229263</v>
      </c>
    </row>
    <row r="298" spans="1:14" ht="12.75">
      <c r="A298">
        <v>600</v>
      </c>
      <c r="B298">
        <v>599.165</v>
      </c>
      <c r="C298">
        <v>7.344149</v>
      </c>
      <c r="D298">
        <v>7E-05</v>
      </c>
      <c r="E298">
        <v>1</v>
      </c>
      <c r="F298">
        <v>299.526</v>
      </c>
      <c r="G298">
        <v>3994.67</v>
      </c>
      <c r="H298">
        <v>32</v>
      </c>
      <c r="J298">
        <f t="shared" si="25"/>
        <v>7.325483726637359</v>
      </c>
      <c r="K298">
        <f t="shared" si="26"/>
        <v>0.018665273362640455</v>
      </c>
      <c r="L298">
        <f t="shared" si="31"/>
        <v>7.354383850859112</v>
      </c>
      <c r="M298">
        <f>-L298+'[1]excitation up ramps'!M70</f>
        <v>0.08826866480142304</v>
      </c>
      <c r="N298">
        <f t="shared" si="32"/>
        <v>0.012002183539972802</v>
      </c>
    </row>
    <row r="299" spans="1:14" ht="12.75">
      <c r="A299">
        <v>700</v>
      </c>
      <c r="B299">
        <v>699.033</v>
      </c>
      <c r="C299">
        <v>8.563275</v>
      </c>
      <c r="D299">
        <v>7E-05</v>
      </c>
      <c r="E299">
        <v>1</v>
      </c>
      <c r="F299">
        <v>299.526</v>
      </c>
      <c r="G299">
        <v>3994.67</v>
      </c>
      <c r="H299">
        <v>32</v>
      </c>
      <c r="J299">
        <f t="shared" si="25"/>
        <v>8.546485301849229</v>
      </c>
      <c r="K299">
        <f t="shared" si="26"/>
        <v>0.016789698150772026</v>
      </c>
      <c r="L299">
        <f t="shared" si="31"/>
        <v>8.575120917038252</v>
      </c>
      <c r="M299">
        <f>-L299+'[1]excitation up ramps'!M71</f>
        <v>0.09433664492777893</v>
      </c>
      <c r="N299">
        <f t="shared" si="32"/>
        <v>0.011001202879872827</v>
      </c>
    </row>
    <row r="300" spans="1:14" ht="12.75">
      <c r="A300">
        <v>800</v>
      </c>
      <c r="B300">
        <v>798.887</v>
      </c>
      <c r="C300">
        <v>9.784352</v>
      </c>
      <c r="D300">
        <v>7E-05</v>
      </c>
      <c r="E300">
        <v>1</v>
      </c>
      <c r="F300">
        <v>299.526</v>
      </c>
      <c r="G300">
        <v>3994.67</v>
      </c>
      <c r="H300">
        <v>32</v>
      </c>
      <c r="J300">
        <f t="shared" si="25"/>
        <v>9.767315710901237</v>
      </c>
      <c r="K300">
        <f t="shared" si="26"/>
        <v>0.017036289098763646</v>
      </c>
      <c r="L300">
        <f t="shared" si="31"/>
        <v>9.797983444467116</v>
      </c>
      <c r="M300">
        <f>-L300+'[1]excitation up ramps'!M72</f>
        <v>0.10091363776298756</v>
      </c>
      <c r="N300">
        <f t="shared" si="32"/>
        <v>0.010299429299400696</v>
      </c>
    </row>
    <row r="301" spans="1:14" ht="12.75">
      <c r="A301">
        <v>1000</v>
      </c>
      <c r="B301">
        <v>998.454</v>
      </c>
      <c r="C301">
        <v>12.228483</v>
      </c>
      <c r="D301">
        <v>7E-05</v>
      </c>
      <c r="E301">
        <v>1</v>
      </c>
      <c r="F301">
        <v>299.526</v>
      </c>
      <c r="G301">
        <v>3994.67</v>
      </c>
      <c r="H301">
        <v>32</v>
      </c>
      <c r="J301">
        <f t="shared" si="25"/>
        <v>12.207252641252373</v>
      </c>
      <c r="K301">
        <f t="shared" si="26"/>
        <v>0.02123035874762813</v>
      </c>
      <c r="L301">
        <f t="shared" si="31"/>
        <v>12.247417507466544</v>
      </c>
      <c r="M301">
        <f>-L301+'[1]excitation up ramps'!M73</f>
        <v>0.1162611961381419</v>
      </c>
      <c r="N301">
        <f t="shared" si="32"/>
        <v>0.009492711101525211</v>
      </c>
    </row>
    <row r="302" spans="1:14" ht="12.75">
      <c r="A302">
        <v>1300</v>
      </c>
      <c r="B302">
        <v>1298.177</v>
      </c>
      <c r="C302">
        <v>15.895139</v>
      </c>
      <c r="D302">
        <v>7E-05</v>
      </c>
      <c r="E302">
        <v>1</v>
      </c>
      <c r="F302">
        <v>299.526</v>
      </c>
      <c r="G302">
        <v>3994.67</v>
      </c>
      <c r="H302">
        <v>32</v>
      </c>
      <c r="J302">
        <f t="shared" si="25"/>
        <v>15.871712279246797</v>
      </c>
      <c r="K302">
        <f t="shared" si="26"/>
        <v>0.02342672075320351</v>
      </c>
      <c r="L302">
        <f t="shared" si="31"/>
        <v>15.917460176847996</v>
      </c>
      <c r="M302">
        <f>-L302+'[1]excitation up ramps'!M74</f>
        <v>0.1497201348778816</v>
      </c>
      <c r="N302">
        <f t="shared" si="32"/>
        <v>0.00940603169189329</v>
      </c>
    </row>
    <row r="303" spans="1:12" ht="12.75">
      <c r="A303">
        <v>4000</v>
      </c>
      <c r="B303">
        <v>3994.523</v>
      </c>
      <c r="C303">
        <v>48.094877</v>
      </c>
      <c r="D303">
        <v>7E-05</v>
      </c>
      <c r="E303">
        <v>1</v>
      </c>
      <c r="F303">
        <v>299.526</v>
      </c>
      <c r="G303">
        <v>3994.67</v>
      </c>
      <c r="H303">
        <v>32</v>
      </c>
      <c r="J303">
        <f t="shared" si="25"/>
        <v>48.83765445608246</v>
      </c>
      <c r="K303">
        <f t="shared" si="26"/>
        <v>-0.7427774560824645</v>
      </c>
      <c r="L303">
        <f t="shared" si="31"/>
        <v>48.160821204434164</v>
      </c>
    </row>
    <row r="304" spans="1:12" ht="12.75">
      <c r="A304">
        <v>4000</v>
      </c>
      <c r="B304">
        <v>3994.523</v>
      </c>
      <c r="C304">
        <v>48.094877</v>
      </c>
      <c r="D304">
        <v>7E-05</v>
      </c>
      <c r="E304">
        <v>-1</v>
      </c>
      <c r="F304">
        <v>3994.523</v>
      </c>
      <c r="G304">
        <v>299.53</v>
      </c>
      <c r="H304">
        <v>33</v>
      </c>
      <c r="J304">
        <f t="shared" si="25"/>
        <v>48.83765445608246</v>
      </c>
      <c r="K304">
        <f t="shared" si="26"/>
        <v>-0.7427774560824645</v>
      </c>
      <c r="L304">
        <f t="shared" si="31"/>
        <v>48.160821204434164</v>
      </c>
    </row>
    <row r="305" spans="1:12" ht="12.75">
      <c r="A305">
        <v>500</v>
      </c>
      <c r="B305">
        <v>499.349</v>
      </c>
      <c r="C305">
        <v>6.164891</v>
      </c>
      <c r="D305">
        <v>7E-05</v>
      </c>
      <c r="E305">
        <v>-1</v>
      </c>
      <c r="F305">
        <v>3994.523</v>
      </c>
      <c r="G305">
        <v>299.53</v>
      </c>
      <c r="H305">
        <v>33</v>
      </c>
      <c r="J305">
        <f t="shared" si="25"/>
        <v>6.105117911447829</v>
      </c>
      <c r="K305">
        <f t="shared" si="26"/>
        <v>0.05977308855217078</v>
      </c>
      <c r="L305">
        <f t="shared" si="31"/>
        <v>6.172928152454496</v>
      </c>
    </row>
    <row r="306" spans="1:14" ht="12.75">
      <c r="A306">
        <v>500</v>
      </c>
      <c r="B306">
        <v>499.349</v>
      </c>
      <c r="C306">
        <v>6.164891</v>
      </c>
      <c r="D306">
        <v>7E-05</v>
      </c>
      <c r="E306">
        <v>1</v>
      </c>
      <c r="F306">
        <v>499.349</v>
      </c>
      <c r="G306">
        <v>3994.52</v>
      </c>
      <c r="H306">
        <v>34</v>
      </c>
      <c r="J306">
        <f t="shared" si="25"/>
        <v>6.105117911447829</v>
      </c>
      <c r="K306">
        <f t="shared" si="26"/>
        <v>0.05977308855217078</v>
      </c>
      <c r="L306">
        <f t="shared" si="31"/>
        <v>6.172928152454496</v>
      </c>
      <c r="M306">
        <f>-L306+'[1]excitation up ramps'!M76</f>
        <v>0.10493819112412872</v>
      </c>
      <c r="N306">
        <f aca="true" t="shared" si="33" ref="N306:N316">M306/L306</f>
        <v>0.016999742833942254</v>
      </c>
    </row>
    <row r="307" spans="1:14" ht="12.75">
      <c r="A307">
        <v>550</v>
      </c>
      <c r="B307">
        <v>549.077</v>
      </c>
      <c r="C307">
        <v>6.758311</v>
      </c>
      <c r="D307">
        <v>7E-05</v>
      </c>
      <c r="E307">
        <v>1</v>
      </c>
      <c r="F307">
        <v>499.349</v>
      </c>
      <c r="G307">
        <v>3994.52</v>
      </c>
      <c r="H307">
        <v>34</v>
      </c>
      <c r="J307">
        <f t="shared" si="25"/>
        <v>6.713100111272957</v>
      </c>
      <c r="K307">
        <f t="shared" si="26"/>
        <v>0.04521088872704304</v>
      </c>
      <c r="L307">
        <f t="shared" si="31"/>
        <v>6.7696717400291755</v>
      </c>
      <c r="M307">
        <f>-L307+'[1]excitation up ramps'!M77</f>
        <v>0.10356240342933276</v>
      </c>
      <c r="N307">
        <f t="shared" si="33"/>
        <v>0.01529799485209403</v>
      </c>
    </row>
    <row r="308" spans="1:14" ht="12.75">
      <c r="A308">
        <v>600</v>
      </c>
      <c r="B308">
        <v>599.038</v>
      </c>
      <c r="C308">
        <v>7.361789</v>
      </c>
      <c r="D308">
        <v>7E-05</v>
      </c>
      <c r="E308">
        <v>1</v>
      </c>
      <c r="F308">
        <v>499.349</v>
      </c>
      <c r="G308">
        <v>3994.52</v>
      </c>
      <c r="H308">
        <v>34</v>
      </c>
      <c r="J308">
        <f t="shared" si="25"/>
        <v>7.323931005044337</v>
      </c>
      <c r="K308">
        <f t="shared" si="26"/>
        <v>0.037857994955662555</v>
      </c>
      <c r="L308">
        <f t="shared" si="31"/>
        <v>7.373611356875524</v>
      </c>
      <c r="M308">
        <f>-L308+'[1]excitation up ramps'!M78</f>
        <v>0.1048463936893036</v>
      </c>
      <c r="N308">
        <f t="shared" si="33"/>
        <v>0.014219137491093773</v>
      </c>
    </row>
    <row r="309" spans="1:14" ht="12.75">
      <c r="A309">
        <v>650</v>
      </c>
      <c r="B309">
        <v>648.948</v>
      </c>
      <c r="C309">
        <v>7.967326</v>
      </c>
      <c r="D309">
        <v>7E-05</v>
      </c>
      <c r="E309">
        <v>1</v>
      </c>
      <c r="F309">
        <v>499.349</v>
      </c>
      <c r="G309">
        <v>3994.52</v>
      </c>
      <c r="H309">
        <v>34</v>
      </c>
      <c r="J309">
        <f t="shared" si="25"/>
        <v>7.934138364947653</v>
      </c>
      <c r="K309">
        <f t="shared" si="26"/>
        <v>0.033187635052346565</v>
      </c>
      <c r="L309">
        <f t="shared" si="31"/>
        <v>7.980241714282192</v>
      </c>
      <c r="M309">
        <f>-L309+'[1]excitation up ramps'!M79</f>
        <v>0.1056942266477634</v>
      </c>
      <c r="N309">
        <f t="shared" si="33"/>
        <v>0.01324448938164405</v>
      </c>
    </row>
    <row r="310" spans="1:14" ht="12.75">
      <c r="A310">
        <v>700</v>
      </c>
      <c r="B310">
        <v>698.922</v>
      </c>
      <c r="C310">
        <v>8.574806</v>
      </c>
      <c r="D310">
        <v>7E-05</v>
      </c>
      <c r="E310">
        <v>1</v>
      </c>
      <c r="F310">
        <v>499.349</v>
      </c>
      <c r="G310">
        <v>3994.52</v>
      </c>
      <c r="H310">
        <v>34</v>
      </c>
      <c r="J310">
        <f t="shared" si="25"/>
        <v>8.545128198724619</v>
      </c>
      <c r="K310">
        <f t="shared" si="26"/>
        <v>0.029677801275381555</v>
      </c>
      <c r="L310">
        <f t="shared" si="31"/>
        <v>8.588031568615667</v>
      </c>
      <c r="M310">
        <f>-L310+'[1]excitation up ramps'!M80</f>
        <v>0.10763617170540307</v>
      </c>
      <c r="N310">
        <f t="shared" si="33"/>
        <v>0.012533276204846705</v>
      </c>
    </row>
    <row r="311" spans="1:14" ht="12.75">
      <c r="A311">
        <v>750</v>
      </c>
      <c r="B311">
        <v>748.763</v>
      </c>
      <c r="C311">
        <v>9.183145</v>
      </c>
      <c r="D311">
        <v>7E-05</v>
      </c>
      <c r="E311">
        <v>1</v>
      </c>
      <c r="F311">
        <v>499.349</v>
      </c>
      <c r="G311">
        <v>3994.52</v>
      </c>
      <c r="H311">
        <v>34</v>
      </c>
      <c r="J311">
        <f t="shared" si="25"/>
        <v>9.154491953982909</v>
      </c>
      <c r="K311">
        <f t="shared" si="26"/>
        <v>0.028653046017090844</v>
      </c>
      <c r="L311">
        <f t="shared" si="31"/>
        <v>9.198316089336679</v>
      </c>
      <c r="M311">
        <f>-L311+'[1]excitation up ramps'!M81</f>
        <v>0.10821053797678815</v>
      </c>
      <c r="N311">
        <f t="shared" si="33"/>
        <v>0.011764168237513957</v>
      </c>
    </row>
    <row r="312" spans="1:14" ht="12.75">
      <c r="A312">
        <v>800</v>
      </c>
      <c r="B312">
        <v>798.715</v>
      </c>
      <c r="C312">
        <v>9.79209</v>
      </c>
      <c r="D312">
        <v>7E-05</v>
      </c>
      <c r="E312">
        <v>1</v>
      </c>
      <c r="F312">
        <v>499.349</v>
      </c>
      <c r="G312">
        <v>3994.52</v>
      </c>
      <c r="H312">
        <v>34</v>
      </c>
      <c r="J312">
        <f t="shared" si="25"/>
        <v>9.765212812365807</v>
      </c>
      <c r="K312">
        <f t="shared" si="26"/>
        <v>0.026877187634193334</v>
      </c>
      <c r="L312">
        <f t="shared" si="31"/>
        <v>9.807843849182749</v>
      </c>
      <c r="M312">
        <f>-L312+'[1]excitation up ramps'!M82</f>
        <v>0.1108902265844538</v>
      </c>
      <c r="N312">
        <f t="shared" si="33"/>
        <v>0.011306279778678763</v>
      </c>
    </row>
    <row r="313" spans="1:14" ht="12.75">
      <c r="A313">
        <v>900</v>
      </c>
      <c r="B313">
        <v>898.736</v>
      </c>
      <c r="C313">
        <v>11.011888</v>
      </c>
      <c r="D313">
        <v>7E-05</v>
      </c>
      <c r="E313">
        <v>1</v>
      </c>
      <c r="F313">
        <v>499.349</v>
      </c>
      <c r="G313">
        <v>3994.52</v>
      </c>
      <c r="H313">
        <v>34</v>
      </c>
      <c r="J313">
        <f t="shared" si="25"/>
        <v>10.988084989181868</v>
      </c>
      <c r="K313">
        <f t="shared" si="26"/>
        <v>0.023803010818133075</v>
      </c>
      <c r="L313">
        <f t="shared" si="31"/>
        <v>11.02737533602749</v>
      </c>
      <c r="M313">
        <f>-L313+'[1]excitation up ramps'!M83</f>
        <v>0.11808480056584791</v>
      </c>
      <c r="N313">
        <f t="shared" si="33"/>
        <v>0.01070833239710755</v>
      </c>
    </row>
    <row r="314" spans="1:14" ht="12.75">
      <c r="A314">
        <v>1000</v>
      </c>
      <c r="B314">
        <v>998.571</v>
      </c>
      <c r="C314">
        <v>12.232684</v>
      </c>
      <c r="D314">
        <v>7E-05</v>
      </c>
      <c r="E314">
        <v>1</v>
      </c>
      <c r="F314">
        <v>499.349</v>
      </c>
      <c r="G314">
        <v>3994.52</v>
      </c>
      <c r="H314">
        <v>34</v>
      </c>
      <c r="J314">
        <f t="shared" si="25"/>
        <v>12.208683101302638</v>
      </c>
      <c r="K314">
        <f t="shared" si="26"/>
        <v>0.02400089869736277</v>
      </c>
      <c r="L314">
        <f t="shared" si="31"/>
        <v>12.25018952082526</v>
      </c>
      <c r="M314">
        <f>-L314+'[1]excitation up ramps'!M84</f>
        <v>0.12493091125104883</v>
      </c>
      <c r="N314">
        <f t="shared" si="33"/>
        <v>0.010198283956233243</v>
      </c>
    </row>
    <row r="315" spans="1:14" ht="12.75">
      <c r="A315">
        <v>1200</v>
      </c>
      <c r="B315">
        <v>1198.388</v>
      </c>
      <c r="C315">
        <v>14.677207</v>
      </c>
      <c r="D315">
        <v>7E-05</v>
      </c>
      <c r="E315">
        <v>1</v>
      </c>
      <c r="F315">
        <v>499.349</v>
      </c>
      <c r="G315">
        <v>3994.52</v>
      </c>
      <c r="H315">
        <v>34</v>
      </c>
      <c r="J315">
        <f t="shared" si="25"/>
        <v>14.651676570222712</v>
      </c>
      <c r="K315">
        <f t="shared" si="26"/>
        <v>0.025530429777287367</v>
      </c>
      <c r="L315">
        <f t="shared" si="31"/>
        <v>14.696949902702631</v>
      </c>
      <c r="M315">
        <f>-L315+'[1]excitation up ramps'!M85</f>
        <v>0.1425758996683566</v>
      </c>
      <c r="N315">
        <f t="shared" si="33"/>
        <v>0.009701053661626637</v>
      </c>
    </row>
    <row r="316" spans="1:14" ht="12.75">
      <c r="A316">
        <v>1500</v>
      </c>
      <c r="B316">
        <v>1497.796</v>
      </c>
      <c r="C316">
        <v>18.338049</v>
      </c>
      <c r="D316">
        <v>7E-05</v>
      </c>
      <c r="E316">
        <v>1</v>
      </c>
      <c r="F316">
        <v>499.349</v>
      </c>
      <c r="G316">
        <v>3994.52</v>
      </c>
      <c r="H316">
        <v>34</v>
      </c>
      <c r="J316">
        <f t="shared" si="25"/>
        <v>18.312284969620272</v>
      </c>
      <c r="K316">
        <f t="shared" si="26"/>
        <v>0.02576403037972952</v>
      </c>
      <c r="L316">
        <f t="shared" si="31"/>
        <v>18.365033355677276</v>
      </c>
      <c r="M316">
        <f>-L316+'[1]excitation up ramps'!M86</f>
        <v>0.17595369507590064</v>
      </c>
      <c r="N316">
        <f t="shared" si="33"/>
        <v>0.009580908004259474</v>
      </c>
    </row>
    <row r="317" spans="1:12" ht="12.75">
      <c r="A317">
        <v>4000</v>
      </c>
      <c r="B317">
        <v>3994.448</v>
      </c>
      <c r="C317">
        <v>48.094925</v>
      </c>
      <c r="D317">
        <v>7E-05</v>
      </c>
      <c r="E317">
        <v>1</v>
      </c>
      <c r="F317">
        <v>499.349</v>
      </c>
      <c r="G317">
        <v>3994.52</v>
      </c>
      <c r="H317">
        <v>34</v>
      </c>
      <c r="J317">
        <f t="shared" si="25"/>
        <v>48.83673749451177</v>
      </c>
      <c r="K317">
        <f t="shared" si="26"/>
        <v>-0.7418124945117697</v>
      </c>
      <c r="L317">
        <f t="shared" si="31"/>
        <v>48.16177354167585</v>
      </c>
    </row>
    <row r="318" spans="1:12" ht="12.75">
      <c r="A318">
        <v>4000</v>
      </c>
      <c r="B318">
        <v>3994.448</v>
      </c>
      <c r="C318">
        <v>48.094925</v>
      </c>
      <c r="D318">
        <v>7E-05</v>
      </c>
      <c r="E318">
        <v>-1</v>
      </c>
      <c r="F318">
        <v>3994.448</v>
      </c>
      <c r="G318">
        <v>499.35</v>
      </c>
      <c r="H318">
        <v>35</v>
      </c>
      <c r="J318">
        <f t="shared" si="25"/>
        <v>48.83673749451177</v>
      </c>
      <c r="K318">
        <f t="shared" si="26"/>
        <v>-0.7418124945117697</v>
      </c>
      <c r="L318">
        <f t="shared" si="31"/>
        <v>48.16177354167585</v>
      </c>
    </row>
    <row r="319" spans="1:12" ht="12.75">
      <c r="A319">
        <v>1000</v>
      </c>
      <c r="B319">
        <v>998.538</v>
      </c>
      <c r="C319">
        <v>12.282774</v>
      </c>
      <c r="D319">
        <v>7E-05</v>
      </c>
      <c r="E319">
        <v>-1</v>
      </c>
      <c r="F319">
        <v>3994.448</v>
      </c>
      <c r="G319">
        <v>499.35</v>
      </c>
      <c r="H319">
        <v>35</v>
      </c>
      <c r="J319">
        <f t="shared" si="25"/>
        <v>12.208279638211538</v>
      </c>
      <c r="K319">
        <f t="shared" si="26"/>
        <v>0.07449436178846192</v>
      </c>
      <c r="L319">
        <f aca="true" t="shared" si="34" ref="L319:L350">C319/B319*A319</f>
        <v>12.300757707768758</v>
      </c>
    </row>
    <row r="320" spans="1:14" ht="12.75">
      <c r="A320">
        <v>1000</v>
      </c>
      <c r="B320">
        <v>998.538</v>
      </c>
      <c r="C320">
        <v>12.282774</v>
      </c>
      <c r="D320">
        <v>7E-05</v>
      </c>
      <c r="E320">
        <v>1</v>
      </c>
      <c r="F320">
        <v>998.538</v>
      </c>
      <c r="G320">
        <v>3994.45</v>
      </c>
      <c r="H320">
        <v>36</v>
      </c>
      <c r="J320">
        <f t="shared" si="25"/>
        <v>12.208279638211538</v>
      </c>
      <c r="K320">
        <f t="shared" si="26"/>
        <v>0.07449436178846192</v>
      </c>
      <c r="L320">
        <f t="shared" si="34"/>
        <v>12.300757707768758</v>
      </c>
      <c r="M320">
        <f>-L320+'[1]excitation up ramps'!M88</f>
        <v>0.16676126115339152</v>
      </c>
      <c r="N320">
        <f aca="true" t="shared" si="35" ref="N320:N330">M320/L320</f>
        <v>0.013556990968781584</v>
      </c>
    </row>
    <row r="321" spans="1:14" ht="12.75">
      <c r="A321">
        <v>1050</v>
      </c>
      <c r="B321">
        <v>1048.477</v>
      </c>
      <c r="C321">
        <v>12.877077</v>
      </c>
      <c r="D321">
        <v>7E-05</v>
      </c>
      <c r="E321">
        <v>1</v>
      </c>
      <c r="F321">
        <v>998.538</v>
      </c>
      <c r="G321">
        <v>3994.45</v>
      </c>
      <c r="H321">
        <v>36</v>
      </c>
      <c r="J321">
        <f t="shared" si="25"/>
        <v>12.818841556588852</v>
      </c>
      <c r="K321">
        <f t="shared" si="26"/>
        <v>0.058235443411147614</v>
      </c>
      <c r="L321">
        <f t="shared" si="34"/>
        <v>12.895782024784518</v>
      </c>
      <c r="M321">
        <f>-L321+'[1]excitation up ramps'!M89</f>
        <v>0.16597842213902503</v>
      </c>
      <c r="N321">
        <f t="shared" si="35"/>
        <v>0.012870752763968065</v>
      </c>
    </row>
    <row r="322" spans="1:14" ht="12.75">
      <c r="A322">
        <v>1100</v>
      </c>
      <c r="B322">
        <v>1098.481</v>
      </c>
      <c r="C322">
        <v>13.480034</v>
      </c>
      <c r="D322">
        <v>7E-05</v>
      </c>
      <c r="E322">
        <v>1</v>
      </c>
      <c r="F322">
        <v>998.538</v>
      </c>
      <c r="G322">
        <v>3994.45</v>
      </c>
      <c r="H322">
        <v>36</v>
      </c>
      <c r="J322">
        <f t="shared" si="25"/>
        <v>13.43019817499409</v>
      </c>
      <c r="K322">
        <f t="shared" si="26"/>
        <v>0.04983582500591055</v>
      </c>
      <c r="L322">
        <f t="shared" si="34"/>
        <v>13.498674442252527</v>
      </c>
      <c r="M322">
        <f>-L322+'[1]excitation up ramps'!M90</f>
        <v>0.16756899688768812</v>
      </c>
      <c r="N322">
        <f t="shared" si="35"/>
        <v>0.012413737186162246</v>
      </c>
    </row>
    <row r="323" spans="1:14" ht="12.75">
      <c r="A323">
        <v>1150</v>
      </c>
      <c r="B323">
        <v>1148.309</v>
      </c>
      <c r="C323">
        <v>14.085966</v>
      </c>
      <c r="D323">
        <v>7E-05</v>
      </c>
      <c r="E323">
        <v>1</v>
      </c>
      <c r="F323">
        <v>998.538</v>
      </c>
      <c r="G323">
        <v>3994.45</v>
      </c>
      <c r="H323">
        <v>36</v>
      </c>
      <c r="J323">
        <f t="shared" si="25"/>
        <v>14.039402990246792</v>
      </c>
      <c r="K323">
        <f t="shared" si="26"/>
        <v>0.04656300975320882</v>
      </c>
      <c r="L323">
        <f t="shared" si="34"/>
        <v>14.106708995575234</v>
      </c>
      <c r="M323">
        <f>-L323+'[1]excitation up ramps'!M91</f>
        <v>0.16706690080533626</v>
      </c>
      <c r="N323">
        <f t="shared" si="35"/>
        <v>0.011843081250044863</v>
      </c>
    </row>
    <row r="324" spans="1:14" ht="12.75">
      <c r="A324">
        <v>1200</v>
      </c>
      <c r="B324">
        <v>1198.264</v>
      </c>
      <c r="C324">
        <v>14.694512</v>
      </c>
      <c r="D324">
        <v>7E-05</v>
      </c>
      <c r="E324">
        <v>1</v>
      </c>
      <c r="F324">
        <v>998.538</v>
      </c>
      <c r="G324">
        <v>3994.45</v>
      </c>
      <c r="H324">
        <v>36</v>
      </c>
      <c r="J324">
        <f t="shared" si="25"/>
        <v>14.650160527092517</v>
      </c>
      <c r="K324">
        <f t="shared" si="26"/>
        <v>0.04435147290748276</v>
      </c>
      <c r="L324">
        <f t="shared" si="34"/>
        <v>14.715800858575408</v>
      </c>
      <c r="M324">
        <f>-L324+'[1]excitation up ramps'!M92</f>
        <v>0.167252713433518</v>
      </c>
      <c r="N324">
        <f t="shared" si="35"/>
        <v>0.01136551894394888</v>
      </c>
    </row>
    <row r="325" spans="1:14" ht="12.75">
      <c r="A325">
        <v>1250</v>
      </c>
      <c r="B325">
        <v>1248.164</v>
      </c>
      <c r="C325">
        <v>15.302426</v>
      </c>
      <c r="D325">
        <v>7E-05</v>
      </c>
      <c r="E325">
        <v>1</v>
      </c>
      <c r="F325">
        <v>998.538</v>
      </c>
      <c r="G325">
        <v>3994.45</v>
      </c>
      <c r="H325">
        <v>36</v>
      </c>
      <c r="J325">
        <f aca="true" t="shared" si="36" ref="J325:J387">tf*B325</f>
        <v>15.260245625453077</v>
      </c>
      <c r="K325">
        <f aca="true" t="shared" si="37" ref="K325:K387">C325-J325</f>
        <v>0.04218037454692336</v>
      </c>
      <c r="L325">
        <f t="shared" si="34"/>
        <v>15.32493526491711</v>
      </c>
      <c r="M325">
        <f>-L325+'[1]excitation up ramps'!M93</f>
        <v>0.16852968413693148</v>
      </c>
      <c r="N325">
        <f t="shared" si="35"/>
        <v>0.01099708946391057</v>
      </c>
    </row>
    <row r="326" spans="1:14" ht="12.75">
      <c r="A326">
        <v>1300</v>
      </c>
      <c r="B326">
        <v>1298.129</v>
      </c>
      <c r="C326">
        <v>15.911058</v>
      </c>
      <c r="D326">
        <v>7E-05</v>
      </c>
      <c r="E326">
        <v>1</v>
      </c>
      <c r="F326">
        <v>998.538</v>
      </c>
      <c r="G326">
        <v>3994.45</v>
      </c>
      <c r="H326">
        <v>36</v>
      </c>
      <c r="J326">
        <f t="shared" si="36"/>
        <v>15.87112542384156</v>
      </c>
      <c r="K326">
        <f t="shared" si="37"/>
        <v>0.03993257615844037</v>
      </c>
      <c r="L326">
        <f t="shared" si="34"/>
        <v>15.933990689677222</v>
      </c>
      <c r="M326">
        <f>-L326+'[1]excitation up ramps'!M94</f>
        <v>0.1713261177611276</v>
      </c>
      <c r="N326">
        <f t="shared" si="35"/>
        <v>0.010752241613403265</v>
      </c>
    </row>
    <row r="327" spans="1:14" ht="12.75">
      <c r="A327">
        <v>1400</v>
      </c>
      <c r="B327">
        <v>1397.857</v>
      </c>
      <c r="C327">
        <v>17.129086</v>
      </c>
      <c r="D327">
        <v>7E-05</v>
      </c>
      <c r="E327">
        <v>1</v>
      </c>
      <c r="F327">
        <v>998.538</v>
      </c>
      <c r="G327">
        <v>3994.45</v>
      </c>
      <c r="H327">
        <v>36</v>
      </c>
      <c r="J327">
        <f t="shared" si="36"/>
        <v>17.09041533745482</v>
      </c>
      <c r="K327">
        <f t="shared" si="37"/>
        <v>0.03867066254517937</v>
      </c>
      <c r="L327">
        <f t="shared" si="34"/>
        <v>17.15534593309616</v>
      </c>
      <c r="M327">
        <f>-L327+'[1]excitation up ramps'!M95</f>
        <v>0.17640171588505282</v>
      </c>
      <c r="N327">
        <f t="shared" si="35"/>
        <v>0.010282609081332364</v>
      </c>
    </row>
    <row r="328" spans="1:14" ht="12.75">
      <c r="A328">
        <v>1500</v>
      </c>
      <c r="B328">
        <v>1497.676</v>
      </c>
      <c r="C328">
        <v>18.34738</v>
      </c>
      <c r="D328">
        <v>7E-05</v>
      </c>
      <c r="E328">
        <v>1</v>
      </c>
      <c r="F328">
        <v>998.538</v>
      </c>
      <c r="G328">
        <v>3994.45</v>
      </c>
      <c r="H328">
        <v>36</v>
      </c>
      <c r="J328">
        <f t="shared" si="36"/>
        <v>18.31081783110718</v>
      </c>
      <c r="K328">
        <f t="shared" si="37"/>
        <v>0.03656216889282149</v>
      </c>
      <c r="L328">
        <f t="shared" si="34"/>
        <v>18.375850317425133</v>
      </c>
      <c r="M328">
        <f>-L328+'[1]excitation up ramps'!M96</f>
        <v>0.18434939898077118</v>
      </c>
      <c r="N328">
        <f t="shared" si="35"/>
        <v>0.010032156106863775</v>
      </c>
    </row>
    <row r="329" spans="1:14" ht="12.75">
      <c r="A329">
        <v>1700</v>
      </c>
      <c r="B329">
        <v>1697.603</v>
      </c>
      <c r="C329">
        <v>20.78242</v>
      </c>
      <c r="D329">
        <v>7E-05</v>
      </c>
      <c r="E329">
        <v>1</v>
      </c>
      <c r="F329">
        <v>998.538</v>
      </c>
      <c r="G329">
        <v>3994.45</v>
      </c>
      <c r="H329">
        <v>36</v>
      </c>
      <c r="J329">
        <f t="shared" si="36"/>
        <v>20.75515617699759</v>
      </c>
      <c r="K329">
        <f t="shared" si="37"/>
        <v>0.02726382300240715</v>
      </c>
      <c r="L329">
        <f t="shared" si="34"/>
        <v>20.811764588069178</v>
      </c>
      <c r="M329">
        <f>-L329+'[1]excitation up ramps'!M97</f>
        <v>0.20922989812629567</v>
      </c>
      <c r="N329">
        <f t="shared" si="35"/>
        <v>0.01005344343776796</v>
      </c>
    </row>
    <row r="330" spans="1:14" ht="12.75">
      <c r="A330">
        <v>2000</v>
      </c>
      <c r="B330">
        <v>1997.203</v>
      </c>
      <c r="C330">
        <v>24.432126</v>
      </c>
      <c r="D330">
        <v>7E-05</v>
      </c>
      <c r="E330">
        <v>1</v>
      </c>
      <c r="F330">
        <v>998.538</v>
      </c>
      <c r="G330">
        <v>3994.45</v>
      </c>
      <c r="H330">
        <v>36</v>
      </c>
      <c r="J330">
        <f t="shared" si="36"/>
        <v>24.418111998016094</v>
      </c>
      <c r="K330">
        <f t="shared" si="37"/>
        <v>0.0140140019839059</v>
      </c>
      <c r="L330">
        <f t="shared" si="34"/>
        <v>24.466342179538085</v>
      </c>
      <c r="M330">
        <f>-L330+'[1]excitation up ramps'!M98</f>
        <v>0.24188711709625466</v>
      </c>
      <c r="N330">
        <f t="shared" si="35"/>
        <v>0.009886525550948596</v>
      </c>
    </row>
    <row r="331" spans="1:12" ht="12.75">
      <c r="A331">
        <v>4000</v>
      </c>
      <c r="B331">
        <v>3994.559</v>
      </c>
      <c r="C331">
        <v>48.094743</v>
      </c>
      <c r="D331">
        <v>7E-05</v>
      </c>
      <c r="E331">
        <v>1</v>
      </c>
      <c r="F331">
        <v>998.538</v>
      </c>
      <c r="G331">
        <v>3994.45</v>
      </c>
      <c r="H331">
        <v>36</v>
      </c>
      <c r="J331">
        <f t="shared" si="36"/>
        <v>48.838094597636385</v>
      </c>
      <c r="K331">
        <f t="shared" si="37"/>
        <v>-0.7433515976363836</v>
      </c>
      <c r="L331">
        <f t="shared" si="34"/>
        <v>48.160252984121655</v>
      </c>
    </row>
    <row r="332" spans="1:12" ht="12.75">
      <c r="A332">
        <v>4000</v>
      </c>
      <c r="B332">
        <v>3994.559</v>
      </c>
      <c r="C332">
        <v>48.094743</v>
      </c>
      <c r="D332">
        <v>7E-05</v>
      </c>
      <c r="E332">
        <v>-1</v>
      </c>
      <c r="F332">
        <v>3994.559</v>
      </c>
      <c r="G332">
        <v>998.54</v>
      </c>
      <c r="H332">
        <v>37</v>
      </c>
      <c r="J332">
        <f t="shared" si="36"/>
        <v>48.838094597636385</v>
      </c>
      <c r="K332">
        <f t="shared" si="37"/>
        <v>-0.7433515976363836</v>
      </c>
      <c r="L332">
        <f t="shared" si="34"/>
        <v>48.160252984121655</v>
      </c>
    </row>
    <row r="333" spans="1:12" ht="12.75">
      <c r="A333">
        <v>1500</v>
      </c>
      <c r="B333">
        <v>1497.848</v>
      </c>
      <c r="C333">
        <v>18.398604</v>
      </c>
      <c r="D333">
        <v>7E-05</v>
      </c>
      <c r="E333">
        <v>-1</v>
      </c>
      <c r="F333">
        <v>3994.559</v>
      </c>
      <c r="G333">
        <v>998.54</v>
      </c>
      <c r="H333">
        <v>37</v>
      </c>
      <c r="J333">
        <f t="shared" si="36"/>
        <v>18.31292072964261</v>
      </c>
      <c r="K333">
        <f t="shared" si="37"/>
        <v>0.08568327035738932</v>
      </c>
      <c r="L333">
        <f t="shared" si="34"/>
        <v>18.425037787545865</v>
      </c>
    </row>
    <row r="334" spans="1:14" ht="12.75">
      <c r="A334">
        <v>1500</v>
      </c>
      <c r="B334">
        <v>1497.848</v>
      </c>
      <c r="C334">
        <v>18.398604</v>
      </c>
      <c r="D334">
        <v>7E-05</v>
      </c>
      <c r="E334">
        <v>1</v>
      </c>
      <c r="F334">
        <v>1497.848</v>
      </c>
      <c r="G334">
        <v>3994.56</v>
      </c>
      <c r="H334">
        <v>38</v>
      </c>
      <c r="J334">
        <f t="shared" si="36"/>
        <v>18.31292072964261</v>
      </c>
      <c r="K334">
        <f t="shared" si="37"/>
        <v>0.08568327035738932</v>
      </c>
      <c r="L334">
        <f t="shared" si="34"/>
        <v>18.425037787545865</v>
      </c>
      <c r="M334">
        <f>-L334+'[1]excitation up ramps'!M100</f>
        <v>0.22780485184490828</v>
      </c>
      <c r="N334">
        <f aca="true" t="shared" si="38" ref="N334:N344">M334/L334</f>
        <v>0.012363874336197544</v>
      </c>
    </row>
    <row r="335" spans="1:14" ht="12.75">
      <c r="A335">
        <v>1550</v>
      </c>
      <c r="B335">
        <v>1547.933</v>
      </c>
      <c r="C335">
        <v>18.990811</v>
      </c>
      <c r="D335">
        <v>7E-05</v>
      </c>
      <c r="E335">
        <v>1</v>
      </c>
      <c r="F335">
        <v>1497.848</v>
      </c>
      <c r="G335">
        <v>3994.56</v>
      </c>
      <c r="H335">
        <v>38</v>
      </c>
      <c r="J335">
        <f t="shared" si="36"/>
        <v>18.925267666544187</v>
      </c>
      <c r="K335">
        <f t="shared" si="37"/>
        <v>0.06554333345581398</v>
      </c>
      <c r="L335">
        <f t="shared" si="34"/>
        <v>19.016169982809334</v>
      </c>
      <c r="M335">
        <f>-L335+'[1]excitation up ramps'!M101</f>
        <v>0.22853989387332874</v>
      </c>
      <c r="N335">
        <f t="shared" si="38"/>
        <v>0.012018187367904757</v>
      </c>
    </row>
    <row r="336" spans="1:14" ht="12.75">
      <c r="A336">
        <v>1600</v>
      </c>
      <c r="B336">
        <v>1597.823</v>
      </c>
      <c r="C336">
        <v>19.591836</v>
      </c>
      <c r="D336">
        <v>7E-05</v>
      </c>
      <c r="E336">
        <v>1</v>
      </c>
      <c r="F336">
        <v>1497.848</v>
      </c>
      <c r="G336">
        <v>3994.56</v>
      </c>
      <c r="H336">
        <v>38</v>
      </c>
      <c r="J336">
        <f t="shared" si="36"/>
        <v>19.53523050336199</v>
      </c>
      <c r="K336">
        <f t="shared" si="37"/>
        <v>0.05660549663801007</v>
      </c>
      <c r="L336">
        <f t="shared" si="34"/>
        <v>19.618529461648755</v>
      </c>
      <c r="M336">
        <f>-L336+'[1]excitation up ramps'!M102</f>
        <v>0.22912041271854733</v>
      </c>
      <c r="N336">
        <f t="shared" si="38"/>
        <v>0.011678776085967246</v>
      </c>
    </row>
    <row r="337" spans="1:14" ht="12.75">
      <c r="A337">
        <v>1650</v>
      </c>
      <c r="B337">
        <v>1647.752</v>
      </c>
      <c r="C337">
        <v>20.196312</v>
      </c>
      <c r="D337">
        <v>7E-05</v>
      </c>
      <c r="E337">
        <v>1</v>
      </c>
      <c r="F337">
        <v>1497.848</v>
      </c>
      <c r="G337">
        <v>3994.56</v>
      </c>
      <c r="H337">
        <v>38</v>
      </c>
      <c r="J337">
        <f t="shared" si="36"/>
        <v>20.145670160196545</v>
      </c>
      <c r="K337">
        <f t="shared" si="37"/>
        <v>0.05064183980345405</v>
      </c>
      <c r="L337">
        <f t="shared" si="34"/>
        <v>20.22386548461176</v>
      </c>
      <c r="M337">
        <f>-L337+'[1]excitation up ramps'!M103</f>
        <v>0.22929631099728454</v>
      </c>
      <c r="N337">
        <f t="shared" si="38"/>
        <v>0.01133790724487141</v>
      </c>
    </row>
    <row r="338" spans="1:14" ht="12.75">
      <c r="A338">
        <v>1700</v>
      </c>
      <c r="B338">
        <v>1697.649</v>
      </c>
      <c r="C338">
        <v>20.801538</v>
      </c>
      <c r="D338">
        <v>7E-05</v>
      </c>
      <c r="E338">
        <v>1</v>
      </c>
      <c r="F338">
        <v>1497.848</v>
      </c>
      <c r="G338">
        <v>3994.56</v>
      </c>
      <c r="H338">
        <v>38</v>
      </c>
      <c r="J338">
        <f t="shared" si="36"/>
        <v>20.755718580094275</v>
      </c>
      <c r="K338">
        <f t="shared" si="37"/>
        <v>0.04581941990572602</v>
      </c>
      <c r="L338">
        <f t="shared" si="34"/>
        <v>20.83034514201699</v>
      </c>
      <c r="M338">
        <f>-L338+'[1]excitation up ramps'!M104</f>
        <v>0.23093953340003281</v>
      </c>
      <c r="N338">
        <f t="shared" si="38"/>
        <v>0.011086687802124006</v>
      </c>
    </row>
    <row r="339" spans="1:14" ht="12.75">
      <c r="A339">
        <v>1750</v>
      </c>
      <c r="B339">
        <v>1747.548</v>
      </c>
      <c r="C339">
        <v>21.40743</v>
      </c>
      <c r="D339">
        <v>7E-05</v>
      </c>
      <c r="E339">
        <v>1</v>
      </c>
      <c r="F339">
        <v>1497.848</v>
      </c>
      <c r="G339">
        <v>3994.56</v>
      </c>
      <c r="H339">
        <v>38</v>
      </c>
      <c r="J339">
        <f t="shared" si="36"/>
        <v>21.36579145230056</v>
      </c>
      <c r="K339">
        <f t="shared" si="37"/>
        <v>0.041638547699442086</v>
      </c>
      <c r="L339">
        <f t="shared" si="34"/>
        <v>21.437466953697413</v>
      </c>
      <c r="M339">
        <f>-L339+'[1]excitation up ramps'!M105</f>
        <v>0.23286900685033984</v>
      </c>
      <c r="N339">
        <f t="shared" si="38"/>
        <v>0.010862710942170149</v>
      </c>
    </row>
    <row r="340" spans="1:14" ht="12.75">
      <c r="A340">
        <v>1800</v>
      </c>
      <c r="B340">
        <v>1797.555</v>
      </c>
      <c r="C340">
        <v>22.013741</v>
      </c>
      <c r="D340">
        <v>7E-05</v>
      </c>
      <c r="E340">
        <v>1</v>
      </c>
      <c r="F340">
        <v>1497.848</v>
      </c>
      <c r="G340">
        <v>3994.56</v>
      </c>
      <c r="H340">
        <v>38</v>
      </c>
      <c r="J340">
        <f t="shared" si="36"/>
        <v>21.977184749168625</v>
      </c>
      <c r="K340">
        <f t="shared" si="37"/>
        <v>0.03655625083137437</v>
      </c>
      <c r="L340">
        <f t="shared" si="34"/>
        <v>22.04368367031885</v>
      </c>
      <c r="M340">
        <f>-L340+'[1]excitation up ramps'!M106</f>
        <v>0.23695218229411807</v>
      </c>
      <c r="N340">
        <f t="shared" si="38"/>
        <v>0.010749209879706585</v>
      </c>
    </row>
    <row r="341" spans="1:14" ht="12.75">
      <c r="A341">
        <v>1900</v>
      </c>
      <c r="B341">
        <v>1897.225</v>
      </c>
      <c r="C341">
        <v>23.226991</v>
      </c>
      <c r="D341">
        <v>7E-05</v>
      </c>
      <c r="E341">
        <v>1</v>
      </c>
      <c r="F341">
        <v>1497.848</v>
      </c>
      <c r="G341">
        <v>3994.56</v>
      </c>
      <c r="H341">
        <v>38</v>
      </c>
      <c r="J341">
        <f t="shared" si="36"/>
        <v>23.19576554583389</v>
      </c>
      <c r="K341">
        <f t="shared" si="37"/>
        <v>0.031225454166111888</v>
      </c>
      <c r="L341">
        <f t="shared" si="34"/>
        <v>23.26096425041838</v>
      </c>
      <c r="M341">
        <f>-L341+'[1]excitation up ramps'!M107</f>
        <v>0.2421934336130498</v>
      </c>
      <c r="N341">
        <f t="shared" si="38"/>
        <v>0.010412011772413675</v>
      </c>
    </row>
    <row r="342" spans="1:14" ht="12.75">
      <c r="A342">
        <v>2000</v>
      </c>
      <c r="B342">
        <v>1997.197</v>
      </c>
      <c r="C342">
        <v>24.441734</v>
      </c>
      <c r="D342">
        <v>7E-05</v>
      </c>
      <c r="E342">
        <v>1</v>
      </c>
      <c r="F342">
        <v>1497.848</v>
      </c>
      <c r="G342">
        <v>3994.56</v>
      </c>
      <c r="H342">
        <v>38</v>
      </c>
      <c r="J342">
        <f t="shared" si="36"/>
        <v>24.41803864109044</v>
      </c>
      <c r="K342">
        <f t="shared" si="37"/>
        <v>0.02369535890955987</v>
      </c>
      <c r="L342">
        <f t="shared" si="34"/>
        <v>24.476037166088275</v>
      </c>
      <c r="M342">
        <f>-L342+'[1]excitation up ramps'!M108</f>
        <v>0.2511307341688216</v>
      </c>
      <c r="N342">
        <f t="shared" si="38"/>
        <v>0.01026026935915774</v>
      </c>
    </row>
    <row r="343" spans="1:14" ht="12.75">
      <c r="A343">
        <v>2200</v>
      </c>
      <c r="B343">
        <v>2196.971</v>
      </c>
      <c r="C343">
        <v>26.868665</v>
      </c>
      <c r="D343">
        <v>7E-05</v>
      </c>
      <c r="E343">
        <v>1</v>
      </c>
      <c r="F343">
        <v>1497.848</v>
      </c>
      <c r="G343">
        <v>3994.56</v>
      </c>
      <c r="H343">
        <v>38</v>
      </c>
      <c r="J343">
        <f t="shared" si="36"/>
        <v>26.86050638537666</v>
      </c>
      <c r="K343">
        <f t="shared" si="37"/>
        <v>0.008158614623340554</v>
      </c>
      <c r="L343">
        <f t="shared" si="34"/>
        <v>26.90570926971726</v>
      </c>
      <c r="M343">
        <f>-L343+'[1]excitation up ramps'!M109</f>
        <v>0.26746535649844816</v>
      </c>
      <c r="N343">
        <f t="shared" si="38"/>
        <v>0.009940840206709736</v>
      </c>
    </row>
    <row r="344" spans="1:14" ht="12.75">
      <c r="A344">
        <v>2500</v>
      </c>
      <c r="B344">
        <v>2496.659</v>
      </c>
      <c r="C344">
        <v>30.504742</v>
      </c>
      <c r="D344">
        <v>7E-05</v>
      </c>
      <c r="E344">
        <v>1</v>
      </c>
      <c r="F344">
        <v>1497.848</v>
      </c>
      <c r="G344">
        <v>3994.56</v>
      </c>
      <c r="H344">
        <v>38</v>
      </c>
      <c r="J344">
        <f t="shared" si="36"/>
        <v>30.524538107971434</v>
      </c>
      <c r="K344">
        <f t="shared" si="37"/>
        <v>-0.01979610797143394</v>
      </c>
      <c r="L344">
        <f t="shared" si="34"/>
        <v>30.545563090514165</v>
      </c>
      <c r="M344">
        <f>-L344+'[1]excitation up ramps'!M110</f>
        <v>0.27827807465056154</v>
      </c>
      <c r="N344">
        <f t="shared" si="38"/>
        <v>0.009110261736735834</v>
      </c>
    </row>
    <row r="345" spans="1:12" ht="12.75">
      <c r="A345">
        <v>4000</v>
      </c>
      <c r="B345">
        <v>3994.458</v>
      </c>
      <c r="C345">
        <v>48.094667</v>
      </c>
      <c r="D345">
        <v>7E-05</v>
      </c>
      <c r="E345">
        <v>1</v>
      </c>
      <c r="F345">
        <v>1497.848</v>
      </c>
      <c r="G345">
        <v>3994.56</v>
      </c>
      <c r="H345">
        <v>38</v>
      </c>
      <c r="J345">
        <f t="shared" si="36"/>
        <v>48.83685975605453</v>
      </c>
      <c r="K345">
        <f t="shared" si="37"/>
        <v>-0.7421927560545285</v>
      </c>
      <c r="L345">
        <f t="shared" si="34"/>
        <v>48.16139461223525</v>
      </c>
    </row>
    <row r="346" spans="1:12" ht="12.75">
      <c r="A346">
        <v>4000</v>
      </c>
      <c r="B346">
        <v>3994.458</v>
      </c>
      <c r="C346">
        <v>48.094667</v>
      </c>
      <c r="D346">
        <v>7E-05</v>
      </c>
      <c r="E346">
        <v>-1</v>
      </c>
      <c r="F346">
        <v>3994.458</v>
      </c>
      <c r="G346">
        <v>1497.85</v>
      </c>
      <c r="H346">
        <v>39</v>
      </c>
      <c r="J346">
        <f t="shared" si="36"/>
        <v>48.83685975605453</v>
      </c>
      <c r="K346">
        <f t="shared" si="37"/>
        <v>-0.7421927560545285</v>
      </c>
      <c r="L346">
        <f t="shared" si="34"/>
        <v>48.16139461223525</v>
      </c>
    </row>
    <row r="347" spans="1:12" ht="12.75">
      <c r="A347">
        <v>2000</v>
      </c>
      <c r="B347">
        <v>1997.294</v>
      </c>
      <c r="C347">
        <v>24.502437</v>
      </c>
      <c r="D347">
        <v>7E-05</v>
      </c>
      <c r="E347">
        <v>-1</v>
      </c>
      <c r="F347">
        <v>3994.458</v>
      </c>
      <c r="G347">
        <v>1497.85</v>
      </c>
      <c r="H347">
        <v>39</v>
      </c>
      <c r="J347">
        <f t="shared" si="36"/>
        <v>24.419224578055193</v>
      </c>
      <c r="K347">
        <f t="shared" si="37"/>
        <v>0.0832124219448076</v>
      </c>
      <c r="L347">
        <f t="shared" si="34"/>
        <v>24.535633712412892</v>
      </c>
    </row>
    <row r="348" spans="1:14" ht="12.75">
      <c r="A348">
        <v>2000</v>
      </c>
      <c r="B348">
        <v>1997.294</v>
      </c>
      <c r="C348">
        <v>24.502437</v>
      </c>
      <c r="D348">
        <v>7E-05</v>
      </c>
      <c r="E348">
        <v>1</v>
      </c>
      <c r="F348">
        <v>1997.294</v>
      </c>
      <c r="G348">
        <v>3994.46</v>
      </c>
      <c r="H348">
        <v>40</v>
      </c>
      <c r="J348">
        <f t="shared" si="36"/>
        <v>24.419224578055193</v>
      </c>
      <c r="K348">
        <f t="shared" si="37"/>
        <v>0.0832124219448076</v>
      </c>
      <c r="L348">
        <f t="shared" si="34"/>
        <v>24.535633712412892</v>
      </c>
      <c r="M348">
        <f>-L348+'[1]excitation up ramps'!M112</f>
        <v>0.2891433302367723</v>
      </c>
      <c r="N348">
        <f aca="true" t="shared" si="39" ref="N348:N358">M348/L348</f>
        <v>0.011784628578412913</v>
      </c>
    </row>
    <row r="349" spans="1:14" ht="12.75">
      <c r="A349">
        <v>2050</v>
      </c>
      <c r="B349">
        <v>2047.252</v>
      </c>
      <c r="C349">
        <v>25.089699</v>
      </c>
      <c r="D349">
        <v>7E-05</v>
      </c>
      <c r="E349">
        <v>1</v>
      </c>
      <c r="F349">
        <v>1997.294</v>
      </c>
      <c r="G349">
        <v>3994.46</v>
      </c>
      <c r="H349">
        <v>40</v>
      </c>
      <c r="J349">
        <f t="shared" si="36"/>
        <v>25.030018793363745</v>
      </c>
      <c r="K349">
        <f t="shared" si="37"/>
        <v>0.05968020663625495</v>
      </c>
      <c r="L349">
        <f t="shared" si="34"/>
        <v>25.123376579922745</v>
      </c>
      <c r="M349">
        <f>-L349+'[1]excitation up ramps'!M113</f>
        <v>0.2871963148732064</v>
      </c>
      <c r="N349">
        <f t="shared" si="39"/>
        <v>0.01143143772731243</v>
      </c>
    </row>
    <row r="350" spans="1:14" ht="12.75">
      <c r="A350">
        <v>2100</v>
      </c>
      <c r="B350">
        <v>2097.159</v>
      </c>
      <c r="C350">
        <v>25.687767</v>
      </c>
      <c r="D350">
        <v>7E-05</v>
      </c>
      <c r="E350">
        <v>1</v>
      </c>
      <c r="F350">
        <v>1997.294</v>
      </c>
      <c r="G350">
        <v>3994.46</v>
      </c>
      <c r="H350">
        <v>40</v>
      </c>
      <c r="J350">
        <f t="shared" si="36"/>
        <v>25.640189474804234</v>
      </c>
      <c r="K350">
        <f t="shared" si="37"/>
        <v>0.04757752519576641</v>
      </c>
      <c r="L350">
        <f t="shared" si="34"/>
        <v>25.72256595708766</v>
      </c>
      <c r="M350">
        <f>-L350+'[1]excitation up ramps'!M114</f>
        <v>0.28615681463740117</v>
      </c>
      <c r="N350">
        <f t="shared" si="39"/>
        <v>0.011124738298457072</v>
      </c>
    </row>
    <row r="351" spans="1:14" ht="12.75">
      <c r="A351">
        <v>2150</v>
      </c>
      <c r="B351">
        <v>2147.075</v>
      </c>
      <c r="C351">
        <v>26.288637</v>
      </c>
      <c r="D351">
        <v>7E-05</v>
      </c>
      <c r="E351">
        <v>1</v>
      </c>
      <c r="F351">
        <v>1997.294</v>
      </c>
      <c r="G351">
        <v>3994.46</v>
      </c>
      <c r="H351">
        <v>40</v>
      </c>
      <c r="J351">
        <f t="shared" si="36"/>
        <v>26.2504701916332</v>
      </c>
      <c r="K351">
        <f t="shared" si="37"/>
        <v>0.03816680836679964</v>
      </c>
      <c r="L351">
        <f aca="true" t="shared" si="40" ref="L351:L387">C351/B351*A351</f>
        <v>26.324450496605852</v>
      </c>
      <c r="M351">
        <f>-L351+'[1]excitation up ramps'!M115</f>
        <v>0.2855294449882386</v>
      </c>
      <c r="N351">
        <f t="shared" si="39"/>
        <v>0.010846549105556958</v>
      </c>
    </row>
    <row r="352" spans="1:14" ht="12.75">
      <c r="A352">
        <v>2200</v>
      </c>
      <c r="B352">
        <v>2196.913</v>
      </c>
      <c r="C352">
        <v>26.891023</v>
      </c>
      <c r="D352">
        <v>7E-05</v>
      </c>
      <c r="E352">
        <v>1</v>
      </c>
      <c r="F352">
        <v>1997.294</v>
      </c>
      <c r="G352">
        <v>3994.46</v>
      </c>
      <c r="H352">
        <v>40</v>
      </c>
      <c r="J352">
        <f t="shared" si="36"/>
        <v>26.859797268428665</v>
      </c>
      <c r="K352">
        <f t="shared" si="37"/>
        <v>0.031225731571336013</v>
      </c>
      <c r="L352">
        <f t="shared" si="40"/>
        <v>26.928809015195412</v>
      </c>
      <c r="M352">
        <f>-L352+'[1]excitation up ramps'!M116</f>
        <v>0.28438284246008294</v>
      </c>
      <c r="N352">
        <f t="shared" si="39"/>
        <v>0.010560542885487849</v>
      </c>
    </row>
    <row r="353" spans="1:14" ht="12.75">
      <c r="A353">
        <v>2250</v>
      </c>
      <c r="B353">
        <v>2246.952</v>
      </c>
      <c r="C353">
        <v>27.494028</v>
      </c>
      <c r="D353">
        <v>7E-05</v>
      </c>
      <c r="E353">
        <v>1</v>
      </c>
      <c r="F353">
        <v>1997.294</v>
      </c>
      <c r="G353">
        <v>3994.46</v>
      </c>
      <c r="H353">
        <v>40</v>
      </c>
      <c r="J353">
        <f t="shared" si="36"/>
        <v>27.47158180223356</v>
      </c>
      <c r="K353">
        <f t="shared" si="37"/>
        <v>0.022446197766441855</v>
      </c>
      <c r="L353">
        <f t="shared" si="40"/>
        <v>27.53132376659581</v>
      </c>
      <c r="M353">
        <f>-L353+'[1]excitation up ramps'!M117</f>
        <v>0.28652295526052995</v>
      </c>
      <c r="N353">
        <f t="shared" si="39"/>
        <v>0.010407162317715095</v>
      </c>
    </row>
    <row r="354" spans="1:14" ht="12.75">
      <c r="A354">
        <v>2300</v>
      </c>
      <c r="B354">
        <v>2296.79</v>
      </c>
      <c r="C354">
        <v>28.097746</v>
      </c>
      <c r="D354">
        <v>7E-05</v>
      </c>
      <c r="E354">
        <v>1</v>
      </c>
      <c r="F354">
        <v>1997.294</v>
      </c>
      <c r="G354">
        <v>3994.46</v>
      </c>
      <c r="H354">
        <v>40</v>
      </c>
      <c r="J354">
        <f t="shared" si="36"/>
        <v>28.080908879029018</v>
      </c>
      <c r="K354">
        <f t="shared" si="37"/>
        <v>0.01683712097098322</v>
      </c>
      <c r="L354">
        <f t="shared" si="40"/>
        <v>28.137015486831622</v>
      </c>
      <c r="M354">
        <f>-L354+'[1]excitation up ramps'!M118</f>
        <v>0.2862454959083607</v>
      </c>
      <c r="N354">
        <f t="shared" si="39"/>
        <v>0.010173271434645446</v>
      </c>
    </row>
    <row r="355" spans="1:14" ht="12.75">
      <c r="A355">
        <v>2400</v>
      </c>
      <c r="B355">
        <v>2396.742</v>
      </c>
      <c r="C355">
        <v>29.306463</v>
      </c>
      <c r="D355">
        <v>7E-05</v>
      </c>
      <c r="E355">
        <v>1</v>
      </c>
      <c r="F355">
        <v>1997.294</v>
      </c>
      <c r="G355">
        <v>3994.46</v>
      </c>
      <c r="H355">
        <v>40</v>
      </c>
      <c r="J355">
        <f t="shared" si="36"/>
        <v>29.30293745120005</v>
      </c>
      <c r="K355">
        <f t="shared" si="37"/>
        <v>0.003525548799949263</v>
      </c>
      <c r="L355">
        <f t="shared" si="40"/>
        <v>29.346300603068663</v>
      </c>
      <c r="M355">
        <f>-L355+'[1]excitation up ramps'!M119</f>
        <v>0.28835124279465063</v>
      </c>
      <c r="N355">
        <f t="shared" si="39"/>
        <v>0.00982581234666759</v>
      </c>
    </row>
    <row r="356" spans="1:14" ht="12.75">
      <c r="A356">
        <v>2500</v>
      </c>
      <c r="B356">
        <v>2496.63</v>
      </c>
      <c r="C356">
        <v>30.515574</v>
      </c>
      <c r="D356">
        <v>7E-05</v>
      </c>
      <c r="E356">
        <v>1</v>
      </c>
      <c r="F356">
        <v>1997.294</v>
      </c>
      <c r="G356">
        <v>3994.46</v>
      </c>
      <c r="H356">
        <v>40</v>
      </c>
      <c r="J356">
        <f t="shared" si="36"/>
        <v>30.524183549497437</v>
      </c>
      <c r="K356">
        <f t="shared" si="37"/>
        <v>-0.008609549497435864</v>
      </c>
      <c r="L356">
        <f t="shared" si="40"/>
        <v>30.556764518571033</v>
      </c>
      <c r="M356">
        <f>-L356+'[1]excitation up ramps'!M120</f>
        <v>0.2872835286303115</v>
      </c>
      <c r="N356">
        <f t="shared" si="39"/>
        <v>0.00940163440588461</v>
      </c>
    </row>
    <row r="357" spans="1:14" ht="12.75">
      <c r="A357">
        <v>2700</v>
      </c>
      <c r="B357">
        <v>2696.456</v>
      </c>
      <c r="C357">
        <v>32.932437</v>
      </c>
      <c r="D357">
        <v>7E-05</v>
      </c>
      <c r="E357">
        <v>1</v>
      </c>
      <c r="F357">
        <v>1997.294</v>
      </c>
      <c r="G357">
        <v>3994.46</v>
      </c>
      <c r="H357">
        <v>40</v>
      </c>
      <c r="J357">
        <f t="shared" si="36"/>
        <v>32.967287053806</v>
      </c>
      <c r="K357">
        <f t="shared" si="37"/>
        <v>-0.034850053805996595</v>
      </c>
      <c r="L357">
        <f t="shared" si="40"/>
        <v>32.975720686708776</v>
      </c>
      <c r="M357">
        <f>-L357+'[1]excitation up ramps'!M121</f>
        <v>0.2737747595125768</v>
      </c>
      <c r="N357">
        <f t="shared" si="39"/>
        <v>0.008302313150745625</v>
      </c>
    </row>
    <row r="358" spans="1:14" ht="12.75">
      <c r="A358">
        <v>3000</v>
      </c>
      <c r="B358">
        <v>2995.871</v>
      </c>
      <c r="C358">
        <v>36.544716</v>
      </c>
      <c r="D358">
        <v>7E-05</v>
      </c>
      <c r="E358">
        <v>1</v>
      </c>
      <c r="F358">
        <v>1997.294</v>
      </c>
      <c r="G358">
        <v>3994.46</v>
      </c>
      <c r="H358">
        <v>40</v>
      </c>
      <c r="J358">
        <f t="shared" si="36"/>
        <v>36.62798103628349</v>
      </c>
      <c r="K358">
        <f t="shared" si="37"/>
        <v>-0.08326503628348547</v>
      </c>
      <c r="L358">
        <f t="shared" si="40"/>
        <v>36.59508303261389</v>
      </c>
      <c r="M358">
        <f>-L358+'[1]excitation up ramps'!M122</f>
        <v>0.18786606785324267</v>
      </c>
      <c r="N358">
        <f t="shared" si="39"/>
        <v>0.005133642344404974</v>
      </c>
    </row>
    <row r="359" spans="1:12" ht="12.75">
      <c r="A359">
        <v>4000</v>
      </c>
      <c r="B359">
        <v>3994.575</v>
      </c>
      <c r="C359">
        <v>48.094528</v>
      </c>
      <c r="D359">
        <v>7E-05</v>
      </c>
      <c r="E359">
        <v>1</v>
      </c>
      <c r="F359">
        <v>1997.294</v>
      </c>
      <c r="G359">
        <v>3994.46</v>
      </c>
      <c r="H359">
        <v>40</v>
      </c>
      <c r="J359">
        <f t="shared" si="36"/>
        <v>48.838290216104795</v>
      </c>
      <c r="K359">
        <f t="shared" si="37"/>
        <v>-0.7437622161047983</v>
      </c>
      <c r="L359">
        <f t="shared" si="40"/>
        <v>48.15984478949575</v>
      </c>
    </row>
    <row r="360" spans="1:12" ht="12.75">
      <c r="A360">
        <v>4000</v>
      </c>
      <c r="B360">
        <v>3994.575</v>
      </c>
      <c r="C360">
        <v>48.094528</v>
      </c>
      <c r="D360">
        <v>7E-05</v>
      </c>
      <c r="E360">
        <v>-1</v>
      </c>
      <c r="F360">
        <v>3994.575</v>
      </c>
      <c r="G360">
        <v>1997.29</v>
      </c>
      <c r="H360">
        <v>41</v>
      </c>
      <c r="J360">
        <f t="shared" si="36"/>
        <v>48.838290216104795</v>
      </c>
      <c r="K360">
        <f t="shared" si="37"/>
        <v>-0.7437622161047983</v>
      </c>
      <c r="L360">
        <f t="shared" si="40"/>
        <v>48.15984478949575</v>
      </c>
    </row>
    <row r="361" spans="1:12" ht="12.75">
      <c r="A361">
        <v>2500</v>
      </c>
      <c r="B361">
        <v>2496.49</v>
      </c>
      <c r="C361">
        <v>30.581905</v>
      </c>
      <c r="D361">
        <v>7E-05</v>
      </c>
      <c r="E361">
        <v>-1</v>
      </c>
      <c r="F361">
        <v>3994.575</v>
      </c>
      <c r="G361">
        <v>1997.29</v>
      </c>
      <c r="H361">
        <v>41</v>
      </c>
      <c r="J361">
        <f t="shared" si="36"/>
        <v>30.522471887898824</v>
      </c>
      <c r="K361">
        <f t="shared" si="37"/>
        <v>0.059433112101174856</v>
      </c>
      <c r="L361">
        <f t="shared" si="40"/>
        <v>30.62490236291754</v>
      </c>
    </row>
    <row r="362" spans="1:14" ht="12.75">
      <c r="A362">
        <v>2500</v>
      </c>
      <c r="B362">
        <v>2496.49</v>
      </c>
      <c r="C362">
        <v>30.581905</v>
      </c>
      <c r="D362">
        <v>7E-05</v>
      </c>
      <c r="E362">
        <v>1</v>
      </c>
      <c r="F362">
        <v>2496.49</v>
      </c>
      <c r="G362">
        <v>3994.57</v>
      </c>
      <c r="H362">
        <v>42</v>
      </c>
      <c r="J362">
        <f t="shared" si="36"/>
        <v>30.522471887898824</v>
      </c>
      <c r="K362">
        <f t="shared" si="37"/>
        <v>0.059433112101174856</v>
      </c>
      <c r="L362">
        <f t="shared" si="40"/>
        <v>30.62490236291754</v>
      </c>
      <c r="M362">
        <f>-L362+'[1]excitation up ramps'!M124</f>
        <v>0.33114595893767174</v>
      </c>
      <c r="N362">
        <f aca="true" t="shared" si="41" ref="N362:N372">M362/L362</f>
        <v>0.010812963744780557</v>
      </c>
    </row>
    <row r="363" spans="1:14" ht="12.75">
      <c r="A363">
        <v>2550</v>
      </c>
      <c r="B363">
        <v>2546.458</v>
      </c>
      <c r="C363">
        <v>31.164331</v>
      </c>
      <c r="D363">
        <v>7E-05</v>
      </c>
      <c r="E363">
        <v>1</v>
      </c>
      <c r="F363">
        <v>2496.49</v>
      </c>
      <c r="G363">
        <v>3994.57</v>
      </c>
      <c r="H363">
        <v>42</v>
      </c>
      <c r="J363">
        <f t="shared" si="36"/>
        <v>31.13338836475014</v>
      </c>
      <c r="K363">
        <f t="shared" si="37"/>
        <v>0.030942635249861183</v>
      </c>
      <c r="L363">
        <f t="shared" si="40"/>
        <v>31.207679078154833</v>
      </c>
      <c r="M363">
        <f>-L363+'[1]excitation up ramps'!M125</f>
        <v>0.32096973583068333</v>
      </c>
      <c r="N363">
        <f t="shared" si="41"/>
        <v>0.010284960154417891</v>
      </c>
    </row>
    <row r="364" spans="1:14" ht="12.75">
      <c r="A364">
        <v>2600</v>
      </c>
      <c r="B364">
        <v>2596.358</v>
      </c>
      <c r="C364">
        <v>31.75842</v>
      </c>
      <c r="D364">
        <v>7E-05</v>
      </c>
      <c r="E364">
        <v>1</v>
      </c>
      <c r="F364">
        <v>2496.49</v>
      </c>
      <c r="G364">
        <v>3994.57</v>
      </c>
      <c r="H364">
        <v>42</v>
      </c>
      <c r="J364">
        <f t="shared" si="36"/>
        <v>31.7434734631107</v>
      </c>
      <c r="K364">
        <f t="shared" si="37"/>
        <v>0.014946536889301143</v>
      </c>
      <c r="L364">
        <f t="shared" si="40"/>
        <v>31.80296861988986</v>
      </c>
      <c r="M364">
        <f>-L364+'[1]excitation up ramps'!M126</f>
        <v>0.31166508779183744</v>
      </c>
      <c r="N364">
        <f t="shared" si="41"/>
        <v>0.009799874078324855</v>
      </c>
    </row>
    <row r="365" spans="1:14" ht="12.75">
      <c r="A365">
        <v>2650</v>
      </c>
      <c r="B365">
        <v>2646.368</v>
      </c>
      <c r="C365">
        <v>32.356048</v>
      </c>
      <c r="D365">
        <v>7E-05</v>
      </c>
      <c r="E365">
        <v>1</v>
      </c>
      <c r="F365">
        <v>2496.49</v>
      </c>
      <c r="G365">
        <v>3994.57</v>
      </c>
      <c r="H365">
        <v>42</v>
      </c>
      <c r="J365">
        <f t="shared" si="36"/>
        <v>32.35490343844159</v>
      </c>
      <c r="K365">
        <f t="shared" si="37"/>
        <v>0.0011445615584122493</v>
      </c>
      <c r="L365">
        <f t="shared" si="40"/>
        <v>32.400454963179726</v>
      </c>
      <c r="M365">
        <f>-L365+'[1]excitation up ramps'!M127</f>
        <v>0.30347228212234256</v>
      </c>
      <c r="N365">
        <f t="shared" si="41"/>
        <v>0.009366296938336582</v>
      </c>
    </row>
    <row r="366" spans="1:14" ht="12.75">
      <c r="A366">
        <v>2700</v>
      </c>
      <c r="B366">
        <v>2696.427</v>
      </c>
      <c r="C366">
        <v>32.956196</v>
      </c>
      <c r="D366">
        <v>7E-05</v>
      </c>
      <c r="E366">
        <v>1</v>
      </c>
      <c r="F366">
        <v>2496.49</v>
      </c>
      <c r="G366">
        <v>3994.57</v>
      </c>
      <c r="H366">
        <v>42</v>
      </c>
      <c r="J366">
        <f t="shared" si="36"/>
        <v>32.966932495331996</v>
      </c>
      <c r="K366">
        <f t="shared" si="37"/>
        <v>-0.010736495331997276</v>
      </c>
      <c r="L366">
        <f t="shared" si="40"/>
        <v>32.99986582243836</v>
      </c>
      <c r="M366">
        <f>-L366+'[1]excitation up ramps'!M128</f>
        <v>0.2946896776532384</v>
      </c>
      <c r="N366">
        <f t="shared" si="41"/>
        <v>0.008930026541285609</v>
      </c>
    </row>
    <row r="367" spans="1:14" ht="12.75">
      <c r="A367">
        <v>2750</v>
      </c>
      <c r="B367">
        <v>2746.424</v>
      </c>
      <c r="C367">
        <v>33.556232</v>
      </c>
      <c r="D367">
        <v>7E-05</v>
      </c>
      <c r="E367">
        <v>1</v>
      </c>
      <c r="F367">
        <v>2496.49</v>
      </c>
      <c r="G367">
        <v>3994.57</v>
      </c>
      <c r="H367">
        <v>42</v>
      </c>
      <c r="J367">
        <f t="shared" si="36"/>
        <v>33.578203530657305</v>
      </c>
      <c r="K367">
        <f t="shared" si="37"/>
        <v>-0.021971530657303617</v>
      </c>
      <c r="L367">
        <f t="shared" si="40"/>
        <v>33.59992411950959</v>
      </c>
      <c r="M367">
        <f>-L367+'[1]excitation up ramps'!M129</f>
        <v>0.28526670567538304</v>
      </c>
      <c r="N367">
        <f t="shared" si="41"/>
        <v>0.00849009969965214</v>
      </c>
    </row>
    <row r="368" spans="1:14" ht="12.75">
      <c r="A368">
        <v>2800</v>
      </c>
      <c r="B368">
        <v>2796.275</v>
      </c>
      <c r="C368">
        <v>34.156591</v>
      </c>
      <c r="D368">
        <v>7E-05</v>
      </c>
      <c r="E368">
        <v>1</v>
      </c>
      <c r="F368">
        <v>2496.49</v>
      </c>
      <c r="G368">
        <v>3994.57</v>
      </c>
      <c r="H368">
        <v>42</v>
      </c>
      <c r="J368">
        <f t="shared" si="36"/>
        <v>34.18768954745835</v>
      </c>
      <c r="K368">
        <f t="shared" si="37"/>
        <v>-0.031098547458348946</v>
      </c>
      <c r="L368">
        <f t="shared" si="40"/>
        <v>34.20209199738938</v>
      </c>
      <c r="M368">
        <f>-L368+'[1]excitation up ramps'!M130</f>
        <v>0.27254200380652804</v>
      </c>
      <c r="N368">
        <f t="shared" si="41"/>
        <v>0.007968577004802248</v>
      </c>
    </row>
    <row r="369" spans="1:14" ht="12.75">
      <c r="A369">
        <v>2900</v>
      </c>
      <c r="B369">
        <v>2896.104</v>
      </c>
      <c r="C369">
        <v>35.357281</v>
      </c>
      <c r="D369">
        <v>7E-05</v>
      </c>
      <c r="E369">
        <v>1</v>
      </c>
      <c r="F369">
        <v>2496.49</v>
      </c>
      <c r="G369">
        <v>3994.57</v>
      </c>
      <c r="H369">
        <v>42</v>
      </c>
      <c r="J369">
        <f t="shared" si="36"/>
        <v>35.40821430265346</v>
      </c>
      <c r="K369">
        <f t="shared" si="37"/>
        <v>-0.050933302653461965</v>
      </c>
      <c r="L369">
        <f t="shared" si="40"/>
        <v>35.404845578749935</v>
      </c>
      <c r="M369">
        <f>-L369+'[1]excitation up ramps'!M131</f>
        <v>0.24130550479649315</v>
      </c>
      <c r="N369">
        <f t="shared" si="41"/>
        <v>0.006815606758113506</v>
      </c>
    </row>
    <row r="370" spans="1:14" ht="12.75">
      <c r="A370">
        <v>3000</v>
      </c>
      <c r="B370">
        <v>2996.001</v>
      </c>
      <c r="C370">
        <v>36.557007</v>
      </c>
      <c r="D370">
        <v>7E-05</v>
      </c>
      <c r="E370">
        <v>1</v>
      </c>
      <c r="F370">
        <v>2496.49</v>
      </c>
      <c r="G370">
        <v>3994.57</v>
      </c>
      <c r="H370">
        <v>42</v>
      </c>
      <c r="J370">
        <f t="shared" si="36"/>
        <v>36.629570436339336</v>
      </c>
      <c r="K370">
        <f t="shared" si="37"/>
        <v>-0.07256343633933682</v>
      </c>
      <c r="L370">
        <f t="shared" si="40"/>
        <v>36.60580253477885</v>
      </c>
      <c r="M370">
        <f>-L370+'[1]excitation up ramps'!M132</f>
        <v>0.19656782055746902</v>
      </c>
      <c r="N370">
        <f t="shared" si="41"/>
        <v>0.0053698541473230004</v>
      </c>
    </row>
    <row r="371" spans="1:14" ht="12.75">
      <c r="A371">
        <v>3200</v>
      </c>
      <c r="B371">
        <v>3195.581</v>
      </c>
      <c r="C371">
        <v>38.950807</v>
      </c>
      <c r="D371">
        <v>7E-05</v>
      </c>
      <c r="E371">
        <v>1</v>
      </c>
      <c r="F371">
        <v>2496.49</v>
      </c>
      <c r="G371">
        <v>3994.57</v>
      </c>
      <c r="H371">
        <v>42</v>
      </c>
      <c r="J371">
        <f t="shared" si="36"/>
        <v>39.06966630669605</v>
      </c>
      <c r="K371">
        <f t="shared" si="37"/>
        <v>-0.11885930669605216</v>
      </c>
      <c r="L371">
        <f t="shared" si="40"/>
        <v>39.00467001149399</v>
      </c>
      <c r="M371">
        <f>-L371+'[1]excitation up ramps'!M133</f>
        <v>0.04055480123378885</v>
      </c>
      <c r="N371">
        <f t="shared" si="41"/>
        <v>0.0010397421955329468</v>
      </c>
    </row>
    <row r="372" spans="1:14" ht="12.75">
      <c r="A372">
        <v>3500</v>
      </c>
      <c r="B372">
        <v>3495.281</v>
      </c>
      <c r="C372">
        <v>42.506768</v>
      </c>
      <c r="D372">
        <v>7E-05</v>
      </c>
      <c r="E372">
        <v>1</v>
      </c>
      <c r="F372">
        <v>2496.49</v>
      </c>
      <c r="G372">
        <v>3994.57</v>
      </c>
      <c r="H372">
        <v>42</v>
      </c>
      <c r="J372">
        <f t="shared" si="36"/>
        <v>42.733844743142136</v>
      </c>
      <c r="K372">
        <f t="shared" si="37"/>
        <v>-0.22707674314213477</v>
      </c>
      <c r="L372">
        <f t="shared" si="40"/>
        <v>42.564156644344195</v>
      </c>
      <c r="M372">
        <f>-L372+'[1]excitation up ramps'!M134</f>
        <v>-0.362095656031336</v>
      </c>
      <c r="N372">
        <f t="shared" si="41"/>
        <v>-0.008507055808879753</v>
      </c>
    </row>
    <row r="373" spans="1:12" ht="12.75">
      <c r="A373">
        <v>4000</v>
      </c>
      <c r="B373">
        <v>3994.698</v>
      </c>
      <c r="C373">
        <v>48.093861</v>
      </c>
      <c r="D373">
        <v>7E-05</v>
      </c>
      <c r="E373">
        <v>1</v>
      </c>
      <c r="F373">
        <v>2496.49</v>
      </c>
      <c r="G373">
        <v>3994.57</v>
      </c>
      <c r="H373">
        <v>42</v>
      </c>
      <c r="J373">
        <f t="shared" si="36"/>
        <v>48.839794033080715</v>
      </c>
      <c r="K373">
        <f t="shared" si="37"/>
        <v>-0.7459330330807177</v>
      </c>
      <c r="L373">
        <f t="shared" si="40"/>
        <v>48.15769402342805</v>
      </c>
    </row>
    <row r="374" spans="1:12" ht="12.75">
      <c r="A374">
        <v>4000</v>
      </c>
      <c r="B374">
        <v>3994.698</v>
      </c>
      <c r="C374">
        <v>48.093861</v>
      </c>
      <c r="D374">
        <v>7E-05</v>
      </c>
      <c r="E374">
        <v>-1</v>
      </c>
      <c r="F374">
        <v>3994.698</v>
      </c>
      <c r="G374">
        <v>2496.49</v>
      </c>
      <c r="H374">
        <v>43</v>
      </c>
      <c r="J374">
        <f t="shared" si="36"/>
        <v>48.839794033080715</v>
      </c>
      <c r="K374">
        <f t="shared" si="37"/>
        <v>-0.7459330330807177</v>
      </c>
      <c r="L374">
        <f t="shared" si="40"/>
        <v>48.15769402342805</v>
      </c>
    </row>
    <row r="375" spans="1:12" ht="12.75">
      <c r="A375">
        <v>3000</v>
      </c>
      <c r="B375">
        <v>2995.995</v>
      </c>
      <c r="C375">
        <v>36.633666</v>
      </c>
      <c r="D375">
        <v>7E-05</v>
      </c>
      <c r="E375">
        <v>-1</v>
      </c>
      <c r="F375">
        <v>3994.698</v>
      </c>
      <c r="G375">
        <v>2496.49</v>
      </c>
      <c r="H375">
        <v>43</v>
      </c>
      <c r="J375">
        <f t="shared" si="36"/>
        <v>36.629497079413674</v>
      </c>
      <c r="K375">
        <f t="shared" si="37"/>
        <v>0.004168920586323566</v>
      </c>
      <c r="L375">
        <f t="shared" si="40"/>
        <v>36.6826373208233</v>
      </c>
    </row>
    <row r="376" spans="1:14" ht="12.75">
      <c r="A376">
        <v>3000</v>
      </c>
      <c r="B376">
        <v>2995.995</v>
      </c>
      <c r="C376">
        <v>36.633666</v>
      </c>
      <c r="D376">
        <v>7E-05</v>
      </c>
      <c r="E376">
        <v>1</v>
      </c>
      <c r="F376">
        <v>2995.995</v>
      </c>
      <c r="G376">
        <v>3994.7</v>
      </c>
      <c r="H376">
        <v>44</v>
      </c>
      <c r="J376">
        <f t="shared" si="36"/>
        <v>36.629497079413674</v>
      </c>
      <c r="K376">
        <f t="shared" si="37"/>
        <v>0.004168920586323566</v>
      </c>
      <c r="L376">
        <f t="shared" si="40"/>
        <v>36.6826373208233</v>
      </c>
      <c r="M376">
        <f>-L376+'[1]excitation up ramps'!M136</f>
        <v>0.24897875339497944</v>
      </c>
      <c r="N376">
        <f aca="true" t="shared" si="42" ref="N376:N386">M376/L376</f>
        <v>0.006787373307361517</v>
      </c>
    </row>
    <row r="377" spans="1:14" ht="12.75">
      <c r="A377">
        <v>3050</v>
      </c>
      <c r="B377">
        <v>3045.888</v>
      </c>
      <c r="C377">
        <v>37.207032</v>
      </c>
      <c r="D377">
        <v>7E-05</v>
      </c>
      <c r="E377">
        <v>1</v>
      </c>
      <c r="F377">
        <v>2995.995</v>
      </c>
      <c r="G377">
        <v>3994.7</v>
      </c>
      <c r="H377">
        <v>44</v>
      </c>
      <c r="J377">
        <f t="shared" si="36"/>
        <v>37.2394965946943</v>
      </c>
      <c r="K377">
        <f t="shared" si="37"/>
        <v>-0.03246459469430363</v>
      </c>
      <c r="L377">
        <f t="shared" si="40"/>
        <v>37.257262118633385</v>
      </c>
      <c r="M377">
        <f>-L377+'[1]excitation up ramps'!M137</f>
        <v>0.20733800949162884</v>
      </c>
      <c r="N377">
        <f t="shared" si="42"/>
        <v>0.005565036121855379</v>
      </c>
    </row>
    <row r="378" spans="1:14" ht="12.75">
      <c r="A378">
        <v>3100</v>
      </c>
      <c r="B378">
        <v>3095.791</v>
      </c>
      <c r="C378">
        <v>37.794406</v>
      </c>
      <c r="D378">
        <v>7E-05</v>
      </c>
      <c r="E378">
        <v>1</v>
      </c>
      <c r="F378">
        <v>2995.995</v>
      </c>
      <c r="G378">
        <v>3994.7</v>
      </c>
      <c r="H378">
        <v>44</v>
      </c>
      <c r="J378">
        <f t="shared" si="36"/>
        <v>37.84961837151769</v>
      </c>
      <c r="K378">
        <f t="shared" si="37"/>
        <v>-0.05521237151769043</v>
      </c>
      <c r="L378">
        <f t="shared" si="40"/>
        <v>37.845790817274164</v>
      </c>
      <c r="M378">
        <f>-L378+'[1]excitation up ramps'!M138</f>
        <v>0.16180440732932055</v>
      </c>
      <c r="N378">
        <f t="shared" si="42"/>
        <v>0.00427536071608437</v>
      </c>
    </row>
    <row r="379" spans="1:14" ht="12.75">
      <c r="A379">
        <v>3150</v>
      </c>
      <c r="B379">
        <v>3145.934</v>
      </c>
      <c r="C379">
        <v>38.385541</v>
      </c>
      <c r="D379">
        <v>7E-05</v>
      </c>
      <c r="E379">
        <v>1</v>
      </c>
      <c r="F379">
        <v>2995.995</v>
      </c>
      <c r="G379">
        <v>3994.7</v>
      </c>
      <c r="H379">
        <v>44</v>
      </c>
      <c r="J379">
        <f t="shared" si="36"/>
        <v>38.46267442536726</v>
      </c>
      <c r="K379">
        <f t="shared" si="37"/>
        <v>-0.07713342536725776</v>
      </c>
      <c r="L379">
        <f t="shared" si="40"/>
        <v>38.4351528512677</v>
      </c>
      <c r="M379">
        <f>-L379+'[1]excitation up ramps'!M139</f>
        <v>0.11515875573549295</v>
      </c>
      <c r="N379">
        <f t="shared" si="42"/>
        <v>0.002996183108237455</v>
      </c>
    </row>
    <row r="380" spans="1:14" ht="12.75">
      <c r="A380">
        <v>3200</v>
      </c>
      <c r="B380">
        <v>3195.668</v>
      </c>
      <c r="C380">
        <v>38.977904</v>
      </c>
      <c r="D380">
        <v>7E-05</v>
      </c>
      <c r="E380">
        <v>1</v>
      </c>
      <c r="F380">
        <v>2995.995</v>
      </c>
      <c r="G380">
        <v>3994.7</v>
      </c>
      <c r="H380">
        <v>44</v>
      </c>
      <c r="J380">
        <f t="shared" si="36"/>
        <v>39.070729982118046</v>
      </c>
      <c r="K380">
        <f t="shared" si="37"/>
        <v>-0.09282598211804327</v>
      </c>
      <c r="L380">
        <f t="shared" si="40"/>
        <v>39.03074186680218</v>
      </c>
      <c r="M380">
        <f>-L380+'[1]excitation up ramps'!M140</f>
        <v>0.059494742735431316</v>
      </c>
      <c r="N380">
        <f t="shared" si="42"/>
        <v>0.0015243046862512984</v>
      </c>
    </row>
    <row r="381" spans="1:14" ht="12.75">
      <c r="A381">
        <v>3250</v>
      </c>
      <c r="B381">
        <v>3245.653</v>
      </c>
      <c r="C381">
        <v>39.570147</v>
      </c>
      <c r="D381">
        <v>7E-05</v>
      </c>
      <c r="E381">
        <v>1</v>
      </c>
      <c r="F381">
        <v>2995.995</v>
      </c>
      <c r="G381">
        <v>3994.7</v>
      </c>
      <c r="H381">
        <v>44</v>
      </c>
      <c r="J381">
        <f t="shared" si="36"/>
        <v>39.68185430359204</v>
      </c>
      <c r="K381">
        <f t="shared" si="37"/>
        <v>-0.11170730359204128</v>
      </c>
      <c r="L381">
        <f t="shared" si="40"/>
        <v>39.62314447970871</v>
      </c>
      <c r="M381">
        <f>-L381+'[1]excitation up ramps'!M141</f>
        <v>0.002769264614535416</v>
      </c>
      <c r="N381">
        <f t="shared" si="42"/>
        <v>6.989007689567839E-05</v>
      </c>
    </row>
    <row r="382" spans="1:14" ht="12.75">
      <c r="A382">
        <v>3300</v>
      </c>
      <c r="B382">
        <v>3295.582</v>
      </c>
      <c r="C382">
        <v>40.162818</v>
      </c>
      <c r="D382">
        <v>7E-05</v>
      </c>
      <c r="E382">
        <v>1</v>
      </c>
      <c r="F382">
        <v>2995.995</v>
      </c>
      <c r="G382">
        <v>3994.7</v>
      </c>
      <c r="H382">
        <v>44</v>
      </c>
      <c r="J382">
        <f t="shared" si="36"/>
        <v>40.2922939604266</v>
      </c>
      <c r="K382">
        <f t="shared" si="37"/>
        <v>-0.12947596042659626</v>
      </c>
      <c r="L382">
        <f t="shared" si="40"/>
        <v>40.216659576366176</v>
      </c>
      <c r="M382">
        <f>-L382+'[1]excitation up ramps'!M142</f>
        <v>-0.06038662450665555</v>
      </c>
      <c r="N382">
        <f t="shared" si="42"/>
        <v>-0.0015015325773635984</v>
      </c>
    </row>
    <row r="383" spans="1:14" ht="12.75">
      <c r="A383">
        <v>3400</v>
      </c>
      <c r="B383">
        <v>3395.449</v>
      </c>
      <c r="C383">
        <v>41.344543</v>
      </c>
      <c r="D383">
        <v>7E-05</v>
      </c>
      <c r="E383">
        <v>1</v>
      </c>
      <c r="F383">
        <v>2995.995</v>
      </c>
      <c r="G383">
        <v>3994.7</v>
      </c>
      <c r="H383">
        <v>44</v>
      </c>
      <c r="J383">
        <f t="shared" si="36"/>
        <v>41.513283309484194</v>
      </c>
      <c r="K383">
        <f t="shared" si="37"/>
        <v>-0.1687403094841926</v>
      </c>
      <c r="L383">
        <f t="shared" si="40"/>
        <v>41.39995806151116</v>
      </c>
      <c r="M383">
        <f>-L383+'[1]excitation up ramps'!M143</f>
        <v>-0.20118328138615738</v>
      </c>
      <c r="N383">
        <f t="shared" si="42"/>
        <v>-0.00485950447310221</v>
      </c>
    </row>
    <row r="384" spans="1:14" ht="12.75">
      <c r="A384">
        <v>3500</v>
      </c>
      <c r="B384">
        <v>3495.337</v>
      </c>
      <c r="C384">
        <v>42.518288</v>
      </c>
      <c r="D384">
        <v>7E-05</v>
      </c>
      <c r="E384">
        <v>1</v>
      </c>
      <c r="F384">
        <v>2995.995</v>
      </c>
      <c r="G384">
        <v>3994.7</v>
      </c>
      <c r="H384">
        <v>44</v>
      </c>
      <c r="J384">
        <f t="shared" si="36"/>
        <v>42.73452940778157</v>
      </c>
      <c r="K384">
        <f t="shared" si="37"/>
        <v>-0.21624140778157397</v>
      </c>
      <c r="L384">
        <f t="shared" si="40"/>
        <v>42.5750100777121</v>
      </c>
      <c r="M384">
        <f>-L384+'[1]excitation up ramps'!M144</f>
        <v>-0.3590641427487995</v>
      </c>
      <c r="N384">
        <f t="shared" si="42"/>
        <v>-0.00843368309469335</v>
      </c>
    </row>
    <row r="385" spans="1:14" ht="12.75">
      <c r="A385">
        <v>3700</v>
      </c>
      <c r="B385">
        <v>3695.082</v>
      </c>
      <c r="C385">
        <v>44.811999</v>
      </c>
      <c r="D385">
        <v>7E-05</v>
      </c>
      <c r="E385">
        <v>1</v>
      </c>
      <c r="F385">
        <v>2995.995</v>
      </c>
      <c r="G385">
        <v>3994.7</v>
      </c>
      <c r="H385">
        <v>44</v>
      </c>
      <c r="J385">
        <f t="shared" si="36"/>
        <v>45.1766425935938</v>
      </c>
      <c r="K385">
        <f t="shared" si="37"/>
        <v>-0.3646435935937973</v>
      </c>
      <c r="L385">
        <f t="shared" si="40"/>
        <v>44.8716419013164</v>
      </c>
      <c r="M385">
        <f>-L385+'[1]excitation up ramps'!M145</f>
        <v>-0.7064887639184505</v>
      </c>
      <c r="N385">
        <f t="shared" si="42"/>
        <v>-0.01574466041318903</v>
      </c>
    </row>
    <row r="386" spans="1:14" ht="12.75">
      <c r="A386">
        <v>4000</v>
      </c>
      <c r="B386">
        <v>3994.676</v>
      </c>
      <c r="C386">
        <v>48.093526</v>
      </c>
      <c r="D386">
        <v>7E-05</v>
      </c>
      <c r="E386">
        <v>1</v>
      </c>
      <c r="F386">
        <v>2995.995</v>
      </c>
      <c r="G386">
        <v>3994.7</v>
      </c>
      <c r="H386">
        <v>44</v>
      </c>
      <c r="J386">
        <f t="shared" si="36"/>
        <v>48.83952505768665</v>
      </c>
      <c r="K386">
        <f t="shared" si="37"/>
        <v>-0.7459990576866531</v>
      </c>
      <c r="L386">
        <f t="shared" si="40"/>
        <v>48.15762379727417</v>
      </c>
      <c r="M386">
        <f>-L386+'[1]excitation up ramps'!M146</f>
        <v>-1.3043775790298326</v>
      </c>
      <c r="N386">
        <f t="shared" si="42"/>
        <v>-0.02708558845263589</v>
      </c>
    </row>
    <row r="387" spans="1:12" ht="12.75">
      <c r="A387">
        <v>4000</v>
      </c>
      <c r="B387">
        <v>3994.793</v>
      </c>
      <c r="C387">
        <v>48.094496</v>
      </c>
      <c r="D387">
        <v>7E-05</v>
      </c>
      <c r="E387">
        <v>1</v>
      </c>
      <c r="F387">
        <v>2995.995</v>
      </c>
      <c r="G387">
        <v>3994.7</v>
      </c>
      <c r="H387">
        <v>44</v>
      </c>
      <c r="J387">
        <f t="shared" si="36"/>
        <v>48.840955517736916</v>
      </c>
      <c r="K387">
        <f t="shared" si="37"/>
        <v>-0.7464595177369162</v>
      </c>
      <c r="L387">
        <f t="shared" si="40"/>
        <v>48.15718461507267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35"/>
  <sheetViews>
    <sheetView workbookViewId="0" topLeftCell="B1">
      <selection activeCell="S40" sqref="S40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4262191</v>
      </c>
    </row>
    <row r="3" spans="1:20" ht="12.75">
      <c r="A3" t="s">
        <v>36</v>
      </c>
      <c r="B3">
        <v>4262220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0" ht="12.75">
      <c r="A4" t="s">
        <v>37</v>
      </c>
      <c r="B4">
        <v>1487666</v>
      </c>
      <c r="G4">
        <v>0</v>
      </c>
      <c r="I4" s="6">
        <f aca="true" ca="1" t="shared" si="0" ref="I4:J8">OFFSET($A$1,I$1+$H$1*$G4-1,1)</f>
        <v>199.67</v>
      </c>
      <c r="J4" s="8">
        <f ca="1" t="shared" si="0"/>
        <v>2.49986</v>
      </c>
      <c r="K4" s="7">
        <f aca="true" ca="1" t="shared" si="1" ref="K4:O8">OFFSET($A$1,K$1+$H$1*$G4-1,2)*10000</f>
        <v>4.98353</v>
      </c>
      <c r="L4" s="7">
        <f ca="1" t="shared" si="1"/>
        <v>4.45095</v>
      </c>
      <c r="M4" s="7">
        <f ca="1" t="shared" si="1"/>
        <v>1.79877</v>
      </c>
      <c r="N4" s="7">
        <f ca="1" t="shared" si="1"/>
        <v>0.285049</v>
      </c>
      <c r="O4" s="7">
        <f ca="1" t="shared" si="1"/>
        <v>-2.58993</v>
      </c>
      <c r="P4" s="7">
        <f aca="true" ca="1" t="shared" si="2" ref="P4:T8">OFFSET($A$1,P$1+$H$1*$G4-1,3)*10000</f>
        <v>-0.9821880000000001</v>
      </c>
      <c r="Q4" s="7">
        <f ca="1" t="shared" si="2"/>
        <v>-0.490587</v>
      </c>
      <c r="R4" s="7">
        <f ca="1" t="shared" si="2"/>
        <v>-0.109174</v>
      </c>
      <c r="S4" s="7">
        <f ca="1" t="shared" si="2"/>
        <v>0.0149353</v>
      </c>
      <c r="T4" s="7">
        <f ca="1" t="shared" si="2"/>
        <v>2.58059</v>
      </c>
    </row>
    <row r="5" spans="1:20" ht="12.75">
      <c r="A5" t="s">
        <v>38</v>
      </c>
      <c r="B5">
        <v>2</v>
      </c>
      <c r="G5">
        <v>1</v>
      </c>
      <c r="I5" s="6">
        <f ca="1" t="shared" si="0"/>
        <v>424.44</v>
      </c>
      <c r="J5" s="8">
        <f ca="1" t="shared" si="0"/>
        <v>5.25195</v>
      </c>
      <c r="K5" s="7">
        <f ca="1" t="shared" si="1"/>
        <v>5.679049999999999</v>
      </c>
      <c r="L5" s="7">
        <f ca="1" t="shared" si="1"/>
        <v>5.43316</v>
      </c>
      <c r="M5" s="7">
        <f ca="1" t="shared" si="1"/>
        <v>2.2345</v>
      </c>
      <c r="N5" s="7">
        <f ca="1" t="shared" si="1"/>
        <v>0.311357</v>
      </c>
      <c r="O5" s="7">
        <f ca="1" t="shared" si="1"/>
        <v>-2.5874200000000003</v>
      </c>
      <c r="P5" s="7">
        <f ca="1" t="shared" si="2"/>
        <v>-1.39151</v>
      </c>
      <c r="Q5" s="7">
        <f ca="1" t="shared" si="2"/>
        <v>-0.604261</v>
      </c>
      <c r="R5" s="7">
        <f ca="1" t="shared" si="2"/>
        <v>-0.10353000000000001</v>
      </c>
      <c r="S5" s="7">
        <f ca="1" t="shared" si="2"/>
        <v>0.050505299999999996</v>
      </c>
      <c r="T5" s="7">
        <f ca="1" t="shared" si="2"/>
        <v>2.5784499999999997</v>
      </c>
    </row>
    <row r="6" spans="1:20" ht="12.75">
      <c r="A6" t="s">
        <v>39</v>
      </c>
      <c r="B6">
        <v>0.98</v>
      </c>
      <c r="G6">
        <v>2</v>
      </c>
      <c r="I6" s="6">
        <f ca="1" t="shared" si="0"/>
        <v>998.64</v>
      </c>
      <c r="J6" s="8">
        <f ca="1" t="shared" si="0"/>
        <v>12.329</v>
      </c>
      <c r="K6" s="7">
        <f ca="1" t="shared" si="1"/>
        <v>6.16824</v>
      </c>
      <c r="L6" s="7">
        <f ca="1" t="shared" si="1"/>
        <v>5.94498</v>
      </c>
      <c r="M6" s="7">
        <f ca="1" t="shared" si="1"/>
        <v>2.44315</v>
      </c>
      <c r="N6" s="7">
        <f ca="1" t="shared" si="1"/>
        <v>0.309898</v>
      </c>
      <c r="O6" s="7">
        <f ca="1" t="shared" si="1"/>
        <v>-2.5869400000000002</v>
      </c>
      <c r="P6" s="7">
        <f ca="1" t="shared" si="2"/>
        <v>-1.5713300000000001</v>
      </c>
      <c r="Q6" s="7">
        <f ca="1" t="shared" si="2"/>
        <v>-0.6656590000000001</v>
      </c>
      <c r="R6" s="7">
        <f ca="1" t="shared" si="2"/>
        <v>-0.09657879999999999</v>
      </c>
      <c r="S6" s="7">
        <f ca="1" t="shared" si="2"/>
        <v>0.070534</v>
      </c>
      <c r="T6" s="7">
        <f ca="1" t="shared" si="2"/>
        <v>2.57905</v>
      </c>
    </row>
    <row r="7" spans="1:20" ht="12.75">
      <c r="A7" t="s">
        <v>40</v>
      </c>
      <c r="B7">
        <v>0</v>
      </c>
      <c r="G7">
        <v>3</v>
      </c>
      <c r="I7" s="6">
        <f ca="1" t="shared" si="0"/>
        <v>424.46</v>
      </c>
      <c r="J7" s="8">
        <f ca="1" t="shared" si="0"/>
        <v>5.31451</v>
      </c>
      <c r="K7" s="7">
        <f ca="1" t="shared" si="1"/>
        <v>5.70973</v>
      </c>
      <c r="L7" s="7">
        <f ca="1" t="shared" si="1"/>
        <v>5.337090000000001</v>
      </c>
      <c r="M7" s="7">
        <f ca="1" t="shared" si="1"/>
        <v>2.1949799999999997</v>
      </c>
      <c r="N7" s="7">
        <f ca="1" t="shared" si="1"/>
        <v>0.31319499999999995</v>
      </c>
      <c r="O7" s="7">
        <f ca="1" t="shared" si="1"/>
        <v>-2.5904</v>
      </c>
      <c r="P7" s="7">
        <f ca="1" t="shared" si="2"/>
        <v>-1.30163</v>
      </c>
      <c r="Q7" s="7">
        <f ca="1" t="shared" si="2"/>
        <v>-0.616466</v>
      </c>
      <c r="R7" s="7">
        <f ca="1" t="shared" si="2"/>
        <v>-0.110598</v>
      </c>
      <c r="S7" s="7">
        <f ca="1" t="shared" si="2"/>
        <v>0.0444338</v>
      </c>
      <c r="T7" s="7">
        <f ca="1" t="shared" si="2"/>
        <v>2.58796</v>
      </c>
    </row>
    <row r="8" spans="1:20" ht="12.75">
      <c r="A8" t="s">
        <v>41</v>
      </c>
      <c r="B8">
        <v>199.67</v>
      </c>
      <c r="G8">
        <v>4</v>
      </c>
      <c r="I8" s="6">
        <f ca="1" t="shared" si="0"/>
        <v>199.68</v>
      </c>
      <c r="J8" s="8">
        <f ca="1" t="shared" si="0"/>
        <v>2.54738</v>
      </c>
      <c r="K8" s="7">
        <f ca="1" t="shared" si="1"/>
        <v>5.010560000000001</v>
      </c>
      <c r="L8" s="7">
        <f ca="1" t="shared" si="1"/>
        <v>4.37083</v>
      </c>
      <c r="M8" s="7">
        <f ca="1" t="shared" si="1"/>
        <v>1.77963</v>
      </c>
      <c r="N8" s="7">
        <f ca="1" t="shared" si="1"/>
        <v>0.303253</v>
      </c>
      <c r="O8" s="7">
        <f ca="1" t="shared" si="1"/>
        <v>-2.59453</v>
      </c>
      <c r="P8" s="7">
        <f ca="1" t="shared" si="2"/>
        <v>-0.92971</v>
      </c>
      <c r="Q8" s="7">
        <f ca="1" t="shared" si="2"/>
        <v>-0.506155</v>
      </c>
      <c r="R8" s="7">
        <f ca="1" t="shared" si="2"/>
        <v>-0.12396</v>
      </c>
      <c r="S8" s="7">
        <f ca="1" t="shared" si="2"/>
        <v>0.0050158699999999995</v>
      </c>
      <c r="T8" s="7">
        <f ca="1" t="shared" si="2"/>
        <v>2.59652</v>
      </c>
    </row>
    <row r="9" spans="1:2" ht="12.75">
      <c r="A9" t="s">
        <v>42</v>
      </c>
      <c r="B9">
        <v>-94.0829</v>
      </c>
    </row>
    <row r="10" spans="1:2" ht="12.75">
      <c r="A10" t="s">
        <v>43</v>
      </c>
      <c r="B10" s="2">
        <v>2.49986</v>
      </c>
    </row>
    <row r="11" spans="1:26" ht="12.75">
      <c r="A11" t="s">
        <v>44</v>
      </c>
      <c r="B11" s="2">
        <v>0</v>
      </c>
      <c r="I11" s="6"/>
      <c r="J11" s="6"/>
      <c r="K11" s="11">
        <v>3</v>
      </c>
      <c r="L11" s="11">
        <v>4</v>
      </c>
      <c r="M11" s="11">
        <v>5</v>
      </c>
      <c r="N11" s="11">
        <v>6</v>
      </c>
      <c r="O11" s="7"/>
      <c r="V11" s="11">
        <v>3</v>
      </c>
      <c r="W11" s="11">
        <v>4</v>
      </c>
      <c r="X11" s="11">
        <v>5</v>
      </c>
      <c r="Y11" s="11">
        <v>6</v>
      </c>
      <c r="Z11" s="11">
        <v>10</v>
      </c>
    </row>
    <row r="12" spans="1:26" ht="12.75">
      <c r="A12" t="s">
        <v>45</v>
      </c>
      <c r="B12" s="2">
        <v>0</v>
      </c>
      <c r="H12" t="s">
        <v>83</v>
      </c>
      <c r="I12" s="6"/>
      <c r="J12" s="6"/>
      <c r="K12" s="9" t="s">
        <v>70</v>
      </c>
      <c r="L12" s="9" t="s">
        <v>71</v>
      </c>
      <c r="M12" s="9" t="s">
        <v>72</v>
      </c>
      <c r="N12" s="9" t="s">
        <v>73</v>
      </c>
      <c r="O12" s="7"/>
      <c r="V12" s="9" t="s">
        <v>70</v>
      </c>
      <c r="W12" s="9" t="s">
        <v>71</v>
      </c>
      <c r="X12" s="9" t="s">
        <v>72</v>
      </c>
      <c r="Y12" s="9" t="s">
        <v>73</v>
      </c>
      <c r="Z12" s="9" t="s">
        <v>74</v>
      </c>
    </row>
    <row r="13" spans="1:26" ht="12.75">
      <c r="A13" t="s">
        <v>9</v>
      </c>
      <c r="H13" t="s">
        <v>69</v>
      </c>
      <c r="I13" s="6">
        <f>I6</f>
        <v>998.64</v>
      </c>
      <c r="J13" s="6"/>
      <c r="K13" s="7">
        <f>K6</f>
        <v>6.16824</v>
      </c>
      <c r="L13" s="7">
        <f>L6</f>
        <v>5.94498</v>
      </c>
      <c r="M13" s="7">
        <f>M6</f>
        <v>2.44315</v>
      </c>
      <c r="N13" s="7">
        <f>N6</f>
        <v>0.309898</v>
      </c>
      <c r="O13" s="7"/>
      <c r="R13" t="s">
        <v>91</v>
      </c>
      <c r="S13" s="10">
        <f>(I28-I27)</f>
        <v>0.1</v>
      </c>
      <c r="T13" s="10"/>
      <c r="V13" s="7">
        <f>K13</f>
        <v>6.16824</v>
      </c>
      <c r="W13" s="7">
        <f>L13</f>
        <v>5.94498</v>
      </c>
      <c r="X13" s="7">
        <f>M13</f>
        <v>2.44315</v>
      </c>
      <c r="Y13" s="7">
        <f>N13</f>
        <v>0.309898</v>
      </c>
      <c r="Z13" s="7">
        <f>O6</f>
        <v>-2.5869400000000002</v>
      </c>
    </row>
    <row r="14" spans="1:28" ht="25.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I14" s="9" t="s">
        <v>84</v>
      </c>
      <c r="J14" s="9" t="s">
        <v>86</v>
      </c>
      <c r="K14" s="7"/>
      <c r="L14" s="7"/>
      <c r="M14" s="7"/>
      <c r="N14" s="7"/>
      <c r="O14" s="12" t="s">
        <v>83</v>
      </c>
      <c r="P14" t="s">
        <v>87</v>
      </c>
      <c r="R14" t="s">
        <v>92</v>
      </c>
      <c r="V14" s="7"/>
      <c r="W14" s="7"/>
      <c r="X14" s="7"/>
      <c r="Y14" s="7"/>
      <c r="AA14" t="s">
        <v>89</v>
      </c>
      <c r="AB14" s="13" t="s">
        <v>90</v>
      </c>
    </row>
    <row r="15" spans="1:28" ht="12.75">
      <c r="A15" t="s">
        <v>51</v>
      </c>
      <c r="B15">
        <v>-94.1</v>
      </c>
      <c r="I15" s="10">
        <v>-1.2</v>
      </c>
      <c r="J15" s="10">
        <f>I15+$B$6</f>
        <v>-0.21999999999999997</v>
      </c>
      <c r="K15" s="7">
        <f>(K$11-1)*K$13*$I15^(K$11-2)</f>
        <v>-14.803776</v>
      </c>
      <c r="L15" s="7">
        <f>(L$11-1)*L$13*$I15^(L$11-2)</f>
        <v>25.682313599999997</v>
      </c>
      <c r="M15" s="7">
        <f>(M$11-1)*M$13*$I15^(M$11-2)</f>
        <v>-16.8870528</v>
      </c>
      <c r="N15" s="7">
        <f>(N$11-1)*N$13*$I15^(N$11-2)</f>
        <v>3.213022464</v>
      </c>
      <c r="O15" s="7">
        <f>SUM(K15:N15)</f>
        <v>-2.7954927360000017</v>
      </c>
      <c r="P15" s="7">
        <f>O15-$O$23+'harmonics.4261623'!$O$33</f>
        <v>-0.32441757519999903</v>
      </c>
      <c r="R15" s="7">
        <f aca="true" t="shared" si="3" ref="R15:R25">-O15+R16</f>
        <v>30.346978610000022</v>
      </c>
      <c r="S15" s="7">
        <f aca="true" t="shared" si="4" ref="S15:S26">R15*$S$13</f>
        <v>3.0346978610000024</v>
      </c>
      <c r="T15" s="7">
        <f>S15-$S$23+'harmonics.4261623'!$R$33</f>
        <v>2.103562413780001</v>
      </c>
      <c r="V15" s="7">
        <f aca="true" t="shared" si="5" ref="V15:Z24">V$13*$I15^(V$11-1)</f>
        <v>8.8822656</v>
      </c>
      <c r="W15" s="7">
        <f t="shared" si="5"/>
        <v>-10.27292544</v>
      </c>
      <c r="X15" s="7">
        <f t="shared" si="5"/>
        <v>5.06611584</v>
      </c>
      <c r="Y15" s="7">
        <f t="shared" si="5"/>
        <v>-0.77112539136</v>
      </c>
      <c r="Z15" s="7">
        <f t="shared" si="5"/>
        <v>13.34804218380288</v>
      </c>
      <c r="AA15" s="7">
        <f>SUM(V15:Y15)</f>
        <v>2.9043306086400005</v>
      </c>
      <c r="AB15" s="7">
        <f>AA15-$AA$23+'harmonics.4261623'!$Y$33</f>
        <v>2.105710650239998</v>
      </c>
    </row>
    <row r="16" spans="1:28" ht="12.75">
      <c r="A16" t="s">
        <v>52</v>
      </c>
      <c r="B16">
        <v>0</v>
      </c>
      <c r="I16">
        <v>-1.1</v>
      </c>
      <c r="J16" s="10">
        <f aca="true" t="shared" si="6" ref="J16:J39">I16+$B$6</f>
        <v>-0.1200000000000001</v>
      </c>
      <c r="K16" s="7">
        <f aca="true" t="shared" si="7" ref="K16:N39">(K$11-1)*K$13*$I16^(K$11-2)</f>
        <v>-13.570128</v>
      </c>
      <c r="L16" s="7">
        <f t="shared" si="7"/>
        <v>21.580277400000003</v>
      </c>
      <c r="M16" s="7">
        <f t="shared" si="7"/>
        <v>-13.007330600000005</v>
      </c>
      <c r="N16" s="7">
        <f t="shared" si="7"/>
        <v>2.2686083090000007</v>
      </c>
      <c r="O16" s="7">
        <f aca="true" t="shared" si="8" ref="O16:O39">SUM(K16:N16)</f>
        <v>-2.728572891000001</v>
      </c>
      <c r="P16" s="7">
        <f>O16-$O$23+'harmonics.4261623'!$O$33</f>
        <v>-0.25749773019999844</v>
      </c>
      <c r="R16" s="7">
        <f t="shared" si="3"/>
        <v>27.551485874000022</v>
      </c>
      <c r="S16" s="7">
        <f t="shared" si="4"/>
        <v>2.7551485874000026</v>
      </c>
      <c r="T16" s="7">
        <f>S16-$S$23+'harmonics.4261623'!$R$33</f>
        <v>1.824013140180001</v>
      </c>
      <c r="V16" s="7">
        <f t="shared" si="5"/>
        <v>7.463570400000001</v>
      </c>
      <c r="W16" s="7">
        <f t="shared" si="5"/>
        <v>-7.912768380000003</v>
      </c>
      <c r="X16" s="7">
        <f t="shared" si="5"/>
        <v>3.5770159150000014</v>
      </c>
      <c r="Y16" s="7">
        <f t="shared" si="5"/>
        <v>-0.4990938279800002</v>
      </c>
      <c r="Z16" s="7">
        <f t="shared" si="5"/>
        <v>6.0998691997555445</v>
      </c>
      <c r="AA16" s="7">
        <f aca="true" t="shared" si="9" ref="AA16:AA39">SUM(V16:Y16)</f>
        <v>2.628724107019999</v>
      </c>
      <c r="AB16" s="7">
        <f>AA16-$AA$23+'harmonics.4261623'!$Y$33</f>
        <v>1.8301041486199967</v>
      </c>
    </row>
    <row r="17" spans="1:28" ht="12.75">
      <c r="A17" t="s">
        <v>9</v>
      </c>
      <c r="I17" s="10">
        <v>-1</v>
      </c>
      <c r="J17" s="10">
        <f t="shared" si="6"/>
        <v>-0.020000000000000018</v>
      </c>
      <c r="K17" s="7">
        <f t="shared" si="7"/>
        <v>-12.33648</v>
      </c>
      <c r="L17" s="7">
        <f t="shared" si="7"/>
        <v>17.83494</v>
      </c>
      <c r="M17" s="7">
        <f t="shared" si="7"/>
        <v>-9.7726</v>
      </c>
      <c r="N17" s="7">
        <f t="shared" si="7"/>
        <v>1.54949</v>
      </c>
      <c r="O17" s="7">
        <f t="shared" si="8"/>
        <v>-2.724650000000001</v>
      </c>
      <c r="P17" s="7">
        <f>O17-$O$23+'harmonics.4261623'!$O$33</f>
        <v>-0.25357483919999824</v>
      </c>
      <c r="R17" s="7">
        <f t="shared" si="3"/>
        <v>24.82291298300002</v>
      </c>
      <c r="S17" s="7">
        <f t="shared" si="4"/>
        <v>2.482291298300002</v>
      </c>
      <c r="T17" s="7">
        <f>S17-$S$23+'harmonics.4261623'!$R$33</f>
        <v>1.5511558510800005</v>
      </c>
      <c r="V17" s="7">
        <f t="shared" si="5"/>
        <v>6.16824</v>
      </c>
      <c r="W17" s="7">
        <f t="shared" si="5"/>
        <v>-5.94498</v>
      </c>
      <c r="X17" s="7">
        <f t="shared" si="5"/>
        <v>2.44315</v>
      </c>
      <c r="Y17" s="7">
        <f t="shared" si="5"/>
        <v>-0.309898</v>
      </c>
      <c r="Z17" s="7">
        <f t="shared" si="5"/>
        <v>2.5869400000000002</v>
      </c>
      <c r="AA17" s="7">
        <f t="shared" si="9"/>
        <v>2.356512</v>
      </c>
      <c r="AB17" s="7">
        <f>AA17-$AA$23+'harmonics.4261623'!$Y$33</f>
        <v>1.5578920415999975</v>
      </c>
    </row>
    <row r="18" spans="1:28" ht="12.75">
      <c r="A18" t="s">
        <v>53</v>
      </c>
      <c r="I18">
        <v>-0.9</v>
      </c>
      <c r="J18" s="10">
        <f t="shared" si="6"/>
        <v>0.07999999999999996</v>
      </c>
      <c r="K18" s="7">
        <f t="shared" si="7"/>
        <v>-11.102832</v>
      </c>
      <c r="L18" s="7">
        <f t="shared" si="7"/>
        <v>14.446301400000001</v>
      </c>
      <c r="M18" s="7">
        <f t="shared" si="7"/>
        <v>-7.124225400000001</v>
      </c>
      <c r="N18" s="7">
        <f t="shared" si="7"/>
        <v>1.0166203890000003</v>
      </c>
      <c r="O18" s="7">
        <f t="shared" si="8"/>
        <v>-2.764135610999999</v>
      </c>
      <c r="P18" s="7">
        <f>O18-$O$23+'harmonics.4261623'!$O$33</f>
        <v>-0.2930604501999964</v>
      </c>
      <c r="R18" s="7">
        <f t="shared" si="3"/>
        <v>22.09826298300002</v>
      </c>
      <c r="S18" s="7">
        <f t="shared" si="4"/>
        <v>2.209826298300002</v>
      </c>
      <c r="T18" s="7">
        <f>S18-$S$23+'harmonics.4261623'!$R$33</f>
        <v>1.2786908510800006</v>
      </c>
      <c r="V18" s="7">
        <f t="shared" si="5"/>
        <v>4.9962744</v>
      </c>
      <c r="W18" s="7">
        <f t="shared" si="5"/>
        <v>-4.33389042</v>
      </c>
      <c r="X18" s="7">
        <f t="shared" si="5"/>
        <v>1.6029507150000004</v>
      </c>
      <c r="Y18" s="7">
        <f t="shared" si="5"/>
        <v>-0.18299167002000005</v>
      </c>
      <c r="Z18" s="7">
        <f t="shared" si="5"/>
        <v>1.0022335598136605</v>
      </c>
      <c r="AA18" s="7">
        <f t="shared" si="9"/>
        <v>2.08234302498</v>
      </c>
      <c r="AB18" s="7">
        <f>AA18-$AA$23+'harmonics.4261623'!$Y$33</f>
        <v>1.2837230665799977</v>
      </c>
    </row>
    <row r="19" spans="1:28" ht="12.75">
      <c r="A19" t="s">
        <v>54</v>
      </c>
      <c r="B19">
        <v>0</v>
      </c>
      <c r="I19" s="10">
        <v>-0.800000000000001</v>
      </c>
      <c r="J19" s="10">
        <f t="shared" si="6"/>
        <v>0.17999999999999894</v>
      </c>
      <c r="K19" s="7">
        <f t="shared" si="7"/>
        <v>-9.869184000000013</v>
      </c>
      <c r="L19" s="7">
        <f t="shared" si="7"/>
        <v>11.41436160000003</v>
      </c>
      <c r="M19" s="7">
        <f t="shared" si="7"/>
        <v>-5.00357120000002</v>
      </c>
      <c r="N19" s="7">
        <f t="shared" si="7"/>
        <v>0.6346711040000033</v>
      </c>
      <c r="O19" s="7">
        <f t="shared" si="8"/>
        <v>-2.8237224960000002</v>
      </c>
      <c r="P19" s="7">
        <f>O19-$O$23+'harmonics.4261623'!$O$33</f>
        <v>-0.3526473351999976</v>
      </c>
      <c r="R19" s="7">
        <f t="shared" si="3"/>
        <v>19.33412737200002</v>
      </c>
      <c r="S19" s="7">
        <f t="shared" si="4"/>
        <v>1.933412737200002</v>
      </c>
      <c r="T19" s="7">
        <f>S19-$S$23+'harmonics.4261623'!$R$33</f>
        <v>1.0022772899800005</v>
      </c>
      <c r="V19" s="7">
        <f t="shared" si="5"/>
        <v>3.94767360000001</v>
      </c>
      <c r="W19" s="7">
        <f t="shared" si="5"/>
        <v>-3.043829760000012</v>
      </c>
      <c r="X19" s="7">
        <f t="shared" si="5"/>
        <v>1.0007142400000053</v>
      </c>
      <c r="Y19" s="7">
        <f t="shared" si="5"/>
        <v>-0.10154737664000066</v>
      </c>
      <c r="Z19" s="7">
        <f t="shared" si="5"/>
        <v>0.34721320927232413</v>
      </c>
      <c r="AA19" s="7">
        <f t="shared" si="9"/>
        <v>1.803010703360003</v>
      </c>
      <c r="AB19" s="7">
        <f>AA19-$AA$23+'harmonics.4261623'!$Y$33</f>
        <v>1.0043907449600002</v>
      </c>
    </row>
    <row r="20" spans="1:28" ht="12.75">
      <c r="A20" t="s">
        <v>55</v>
      </c>
      <c r="B20">
        <v>1</v>
      </c>
      <c r="I20">
        <v>-0.700000000000001</v>
      </c>
      <c r="J20" s="10">
        <f t="shared" si="6"/>
        <v>0.279999999999999</v>
      </c>
      <c r="K20" s="7">
        <f t="shared" si="7"/>
        <v>-8.635536000000013</v>
      </c>
      <c r="L20" s="7">
        <f t="shared" si="7"/>
        <v>8.739120600000023</v>
      </c>
      <c r="M20" s="7">
        <f t="shared" si="7"/>
        <v>-3.3520018000000142</v>
      </c>
      <c r="N20" s="7">
        <f t="shared" si="7"/>
        <v>0.372032549000002</v>
      </c>
      <c r="O20" s="7">
        <f t="shared" si="8"/>
        <v>-2.876384651000002</v>
      </c>
      <c r="P20" s="7">
        <f>O20-$O$23+'harmonics.4261623'!$O$33</f>
        <v>-0.4053094901999995</v>
      </c>
      <c r="R20" s="7">
        <f t="shared" si="3"/>
        <v>16.510404876000017</v>
      </c>
      <c r="S20" s="7">
        <f t="shared" si="4"/>
        <v>1.6510404876000018</v>
      </c>
      <c r="T20" s="7">
        <f>S20-$S$23+'harmonics.4261623'!$R$33</f>
        <v>0.7199050403800004</v>
      </c>
      <c r="V20" s="7">
        <f t="shared" si="5"/>
        <v>3.022437600000008</v>
      </c>
      <c r="W20" s="7">
        <f t="shared" si="5"/>
        <v>-2.0391281400000083</v>
      </c>
      <c r="X20" s="7">
        <f t="shared" si="5"/>
        <v>0.5866003150000032</v>
      </c>
      <c r="Y20" s="7">
        <f t="shared" si="5"/>
        <v>-0.05208455686000035</v>
      </c>
      <c r="Z20" s="7">
        <f t="shared" si="5"/>
        <v>0.10439236009258127</v>
      </c>
      <c r="AA20" s="7">
        <f t="shared" si="9"/>
        <v>1.5178252181400025</v>
      </c>
      <c r="AB20" s="7">
        <f>AA20-$AA$23+'harmonics.4261623'!$Y$33</f>
        <v>0.7192052597399999</v>
      </c>
    </row>
    <row r="21" spans="1:28" ht="12.75">
      <c r="A21" t="s">
        <v>56</v>
      </c>
      <c r="B21">
        <v>1</v>
      </c>
      <c r="I21" s="10">
        <v>-0.600000000000001</v>
      </c>
      <c r="J21" s="10">
        <f t="shared" si="6"/>
        <v>0.379999999999999</v>
      </c>
      <c r="K21" s="7">
        <f t="shared" si="7"/>
        <v>-7.401888000000012</v>
      </c>
      <c r="L21" s="7">
        <f t="shared" si="7"/>
        <v>6.420578400000021</v>
      </c>
      <c r="M21" s="7">
        <f t="shared" si="7"/>
        <v>-2.1108816000000106</v>
      </c>
      <c r="N21" s="7">
        <f t="shared" si="7"/>
        <v>0.2008139040000013</v>
      </c>
      <c r="O21" s="7">
        <f t="shared" si="8"/>
        <v>-2.891377296000001</v>
      </c>
      <c r="P21" s="7">
        <f>O21-$O$23+'harmonics.4261623'!$O$33</f>
        <v>-0.42030213519999815</v>
      </c>
      <c r="R21" s="7">
        <f t="shared" si="3"/>
        <v>13.634020225000015</v>
      </c>
      <c r="S21" s="7">
        <f t="shared" si="4"/>
        <v>1.3634020225000016</v>
      </c>
      <c r="T21" s="7">
        <f>S21-$S$23+'harmonics.4261623'!$R$33</f>
        <v>0.43226657528000023</v>
      </c>
      <c r="V21" s="7">
        <f t="shared" si="5"/>
        <v>2.220566400000007</v>
      </c>
      <c r="W21" s="7">
        <f t="shared" si="5"/>
        <v>-1.2841156800000062</v>
      </c>
      <c r="X21" s="7">
        <f t="shared" si="5"/>
        <v>0.31663224000000206</v>
      </c>
      <c r="Y21" s="7">
        <f t="shared" si="5"/>
        <v>-0.02409766848000019</v>
      </c>
      <c r="Z21" s="7">
        <f t="shared" si="5"/>
        <v>0.026070394890240375</v>
      </c>
      <c r="AA21" s="7">
        <f t="shared" si="9"/>
        <v>1.2289852915200028</v>
      </c>
      <c r="AB21" s="7">
        <f>AA21-$AA$23+'harmonics.4261623'!$Y$33</f>
        <v>0.43036533312000025</v>
      </c>
    </row>
    <row r="22" spans="1:28" ht="12.75">
      <c r="A22" t="s">
        <v>57</v>
      </c>
      <c r="B22">
        <v>1</v>
      </c>
      <c r="I22">
        <v>-0.500000000000001</v>
      </c>
      <c r="J22" s="10">
        <f t="shared" si="6"/>
        <v>0.479999999999999</v>
      </c>
      <c r="K22" s="7">
        <f t="shared" si="7"/>
        <v>-6.168240000000012</v>
      </c>
      <c r="L22" s="7">
        <f t="shared" si="7"/>
        <v>4.458735000000018</v>
      </c>
      <c r="M22" s="7">
        <f t="shared" si="7"/>
        <v>-1.2215750000000074</v>
      </c>
      <c r="N22" s="7">
        <f t="shared" si="7"/>
        <v>0.09684312500000078</v>
      </c>
      <c r="O22" s="7">
        <f t="shared" si="8"/>
        <v>-2.8342368750000015</v>
      </c>
      <c r="P22" s="7">
        <f>O22-$O$23+'harmonics.4261623'!$O$33</f>
        <v>-0.3631617141999989</v>
      </c>
      <c r="R22" s="7">
        <f t="shared" si="3"/>
        <v>10.742642929000015</v>
      </c>
      <c r="S22" s="7">
        <f t="shared" si="4"/>
        <v>1.0742642929000015</v>
      </c>
      <c r="T22" s="7">
        <f>S22-$S$23+'harmonics.4261623'!$R$33</f>
        <v>0.1431288456800001</v>
      </c>
      <c r="V22" s="7">
        <f t="shared" si="5"/>
        <v>1.5420600000000062</v>
      </c>
      <c r="W22" s="7">
        <f t="shared" si="5"/>
        <v>-0.7431225000000045</v>
      </c>
      <c r="X22" s="7">
        <f t="shared" si="5"/>
        <v>0.15269687500000123</v>
      </c>
      <c r="Y22" s="7">
        <f t="shared" si="5"/>
        <v>-0.009684312500000097</v>
      </c>
      <c r="Z22" s="7">
        <f t="shared" si="5"/>
        <v>0.0050526171875000915</v>
      </c>
      <c r="AA22" s="7">
        <f t="shared" si="9"/>
        <v>0.9419500625000028</v>
      </c>
      <c r="AB22" s="7">
        <f>AA22-$AA$23+'harmonics.4261623'!$Y$33</f>
        <v>0.14333010410000024</v>
      </c>
    </row>
    <row r="23" spans="1:28" ht="12.75">
      <c r="A23" t="s">
        <v>58</v>
      </c>
      <c r="B23">
        <v>0</v>
      </c>
      <c r="I23" s="10">
        <v>-0.400000000000001</v>
      </c>
      <c r="J23" s="10">
        <f t="shared" si="6"/>
        <v>0.579999999999999</v>
      </c>
      <c r="K23" s="7">
        <f t="shared" si="7"/>
        <v>-4.934592000000013</v>
      </c>
      <c r="L23" s="7">
        <f t="shared" si="7"/>
        <v>2.8535904000000145</v>
      </c>
      <c r="M23" s="7">
        <f t="shared" si="7"/>
        <v>-0.6254464000000048</v>
      </c>
      <c r="N23" s="7">
        <f t="shared" si="7"/>
        <v>0.0396669440000004</v>
      </c>
      <c r="O23" s="7">
        <f t="shared" si="8"/>
        <v>-2.6667810560000027</v>
      </c>
      <c r="P23" s="7">
        <f>O23-$O$23+'harmonics.4261623'!$O$33</f>
        <v>-0.19570589520000004</v>
      </c>
      <c r="R23" s="7">
        <f t="shared" si="3"/>
        <v>7.908406054000013</v>
      </c>
      <c r="S23" s="7">
        <f t="shared" si="4"/>
        <v>0.7908406054000013</v>
      </c>
      <c r="T23" s="7">
        <f>S23-$S$23+'harmonics.4261623'!$R$33</f>
        <v>-0.14029484182000004</v>
      </c>
      <c r="V23" s="7">
        <f t="shared" si="5"/>
        <v>0.986918400000005</v>
      </c>
      <c r="W23" s="7">
        <f t="shared" si="5"/>
        <v>-0.3804787200000029</v>
      </c>
      <c r="X23" s="7">
        <f t="shared" si="5"/>
        <v>0.06254464000000064</v>
      </c>
      <c r="Y23" s="7">
        <f t="shared" si="5"/>
        <v>-0.00317335552000004</v>
      </c>
      <c r="Z23" s="7">
        <f t="shared" si="5"/>
        <v>0.0006781507993600155</v>
      </c>
      <c r="AA23" s="7">
        <f t="shared" si="9"/>
        <v>0.6658109644800025</v>
      </c>
      <c r="AB23" s="7">
        <f>AA23-$AA$23+'harmonics.4261623'!$Y$33</f>
        <v>-0.13280899392</v>
      </c>
    </row>
    <row r="24" spans="1:28" ht="12.75">
      <c r="A24" t="s">
        <v>59</v>
      </c>
      <c r="B24">
        <v>0</v>
      </c>
      <c r="I24">
        <v>-0.300000000000001</v>
      </c>
      <c r="J24" s="10">
        <f t="shared" si="6"/>
        <v>0.679999999999999</v>
      </c>
      <c r="K24" s="7">
        <f t="shared" si="7"/>
        <v>-3.7009440000000122</v>
      </c>
      <c r="L24" s="7">
        <f t="shared" si="7"/>
        <v>1.6051446000000105</v>
      </c>
      <c r="M24" s="7">
        <f t="shared" si="7"/>
        <v>-0.2638602000000026</v>
      </c>
      <c r="N24" s="7">
        <f t="shared" si="7"/>
        <v>0.012550869000000166</v>
      </c>
      <c r="O24" s="7">
        <f t="shared" si="8"/>
        <v>-2.347108731000004</v>
      </c>
      <c r="P24" s="7">
        <f>O24-$O$23+'harmonics.4261623'!$O$33</f>
        <v>0.12396642979999861</v>
      </c>
      <c r="R24" s="7">
        <f t="shared" si="3"/>
        <v>5.24162499800001</v>
      </c>
      <c r="S24" s="7">
        <f t="shared" si="4"/>
        <v>0.524162499800001</v>
      </c>
      <c r="T24" s="7">
        <f>S24-$S$23+'harmonics.4261623'!$R$33</f>
        <v>-0.40697294742000045</v>
      </c>
      <c r="V24" s="7">
        <f t="shared" si="5"/>
        <v>0.5551416000000037</v>
      </c>
      <c r="W24" s="7">
        <f t="shared" si="5"/>
        <v>-0.16051446000000158</v>
      </c>
      <c r="X24" s="7">
        <f t="shared" si="5"/>
        <v>0.019789515000000264</v>
      </c>
      <c r="Y24" s="7">
        <f t="shared" si="5"/>
        <v>-0.0007530521400000125</v>
      </c>
      <c r="Z24" s="7">
        <f t="shared" si="5"/>
        <v>5.0918740020001525E-05</v>
      </c>
      <c r="AA24" s="7">
        <f t="shared" si="9"/>
        <v>0.41366360286000237</v>
      </c>
      <c r="AB24" s="7">
        <f>AA24-$AA$23+'harmonics.4261623'!$Y$33</f>
        <v>-0.3849563555400002</v>
      </c>
    </row>
    <row r="25" spans="1:28" ht="12.75">
      <c r="A25" t="s">
        <v>60</v>
      </c>
      <c r="B25">
        <v>0</v>
      </c>
      <c r="I25" s="10">
        <v>-0.200000000000001</v>
      </c>
      <c r="J25" s="10">
        <f t="shared" si="6"/>
        <v>0.7799999999999989</v>
      </c>
      <c r="K25" s="7">
        <f t="shared" si="7"/>
        <v>-2.4672960000000126</v>
      </c>
      <c r="L25" s="7">
        <f t="shared" si="7"/>
        <v>0.7133976000000072</v>
      </c>
      <c r="M25" s="7">
        <f t="shared" si="7"/>
        <v>-0.07818080000000119</v>
      </c>
      <c r="N25" s="7">
        <f t="shared" si="7"/>
        <v>0.00247918400000005</v>
      </c>
      <c r="O25" s="7">
        <f t="shared" si="8"/>
        <v>-1.8296000160000068</v>
      </c>
      <c r="P25" s="7">
        <f>O25-$O$23+'harmonics.4261623'!$O$33</f>
        <v>0.6414751447999959</v>
      </c>
      <c r="R25" s="7">
        <f t="shared" si="3"/>
        <v>2.894516267000006</v>
      </c>
      <c r="S25" s="7">
        <f t="shared" si="4"/>
        <v>0.28945162670000063</v>
      </c>
      <c r="T25" s="7">
        <f>S25-$S$23+'harmonics.4261623'!$R$33</f>
        <v>-0.6416838205200008</v>
      </c>
      <c r="V25" s="7">
        <f aca="true" t="shared" si="10" ref="V25:Z39">V$13*$I25^(V$11-1)</f>
        <v>0.2467296000000025</v>
      </c>
      <c r="W25" s="7">
        <f t="shared" si="10"/>
        <v>-0.04755984000000072</v>
      </c>
      <c r="X25" s="7">
        <f t="shared" si="10"/>
        <v>0.003909040000000079</v>
      </c>
      <c r="Y25" s="7">
        <f t="shared" si="10"/>
        <v>-9.91673600000025E-05</v>
      </c>
      <c r="Z25" s="7">
        <f t="shared" si="10"/>
        <v>1.3245132800000602E-06</v>
      </c>
      <c r="AA25" s="7">
        <f t="shared" si="9"/>
        <v>0.20297963264000185</v>
      </c>
      <c r="AB25" s="7">
        <f>AA25-$AA$23+'harmonics.4261623'!$Y$33</f>
        <v>-0.5956403257600007</v>
      </c>
    </row>
    <row r="26" spans="1:28" ht="12.75">
      <c r="A26" t="s">
        <v>61</v>
      </c>
      <c r="B26">
        <v>0</v>
      </c>
      <c r="I26">
        <v>-0.0999999999999999</v>
      </c>
      <c r="J26" s="10">
        <f t="shared" si="6"/>
        <v>0.8800000000000001</v>
      </c>
      <c r="K26" s="7">
        <f t="shared" si="7"/>
        <v>-1.2336479999999987</v>
      </c>
      <c r="L26" s="7">
        <f t="shared" si="7"/>
        <v>0.17834939999999963</v>
      </c>
      <c r="M26" s="7">
        <f t="shared" si="7"/>
        <v>-0.009772599999999972</v>
      </c>
      <c r="N26" s="7">
        <f t="shared" si="7"/>
        <v>0.00015494899999999936</v>
      </c>
      <c r="O26" s="7">
        <f t="shared" si="8"/>
        <v>-1.0649162509999992</v>
      </c>
      <c r="P26" s="7">
        <f>O26-$O$23+'harmonics.4261623'!$O$33</f>
        <v>1.4061589098000034</v>
      </c>
      <c r="R26" s="7">
        <f>-O26+R27</f>
        <v>1.0649162509999992</v>
      </c>
      <c r="S26" s="7">
        <f t="shared" si="4"/>
        <v>0.10649162509999993</v>
      </c>
      <c r="T26" s="7">
        <f>S26-$S$23+'harmonics.4261623'!$R$33</f>
        <v>-0.8246438221200014</v>
      </c>
      <c r="V26" s="7">
        <f t="shared" si="10"/>
        <v>0.06168239999999987</v>
      </c>
      <c r="W26" s="7">
        <f t="shared" si="10"/>
        <v>-0.0059449799999999825</v>
      </c>
      <c r="X26" s="7">
        <f t="shared" si="10"/>
        <v>0.000244314999999999</v>
      </c>
      <c r="Y26" s="7">
        <f t="shared" si="10"/>
        <v>-3.098979999999984E-06</v>
      </c>
      <c r="Z26" s="7">
        <f t="shared" si="10"/>
        <v>2.586939999999976E-09</v>
      </c>
      <c r="AA26" s="7">
        <f t="shared" si="9"/>
        <v>0.055978636019999896</v>
      </c>
      <c r="AB26" s="7">
        <f>AA26-$AA$23+'harmonics.4261623'!$Y$33</f>
        <v>-0.7426413223800027</v>
      </c>
    </row>
    <row r="27" spans="1:28" ht="12.75">
      <c r="A27" t="s">
        <v>62</v>
      </c>
      <c r="I27" s="10">
        <v>0</v>
      </c>
      <c r="J27" s="10">
        <f t="shared" si="6"/>
        <v>0.98</v>
      </c>
      <c r="K27" s="7">
        <f t="shared" si="7"/>
        <v>0</v>
      </c>
      <c r="L27" s="7">
        <f t="shared" si="7"/>
        <v>0</v>
      </c>
      <c r="M27" s="7">
        <f t="shared" si="7"/>
        <v>0</v>
      </c>
      <c r="N27" s="7">
        <f t="shared" si="7"/>
        <v>0</v>
      </c>
      <c r="O27" s="7">
        <f t="shared" si="8"/>
        <v>0</v>
      </c>
      <c r="P27" s="7">
        <f>O27-$O$23+'harmonics.4261623'!$O$33</f>
        <v>2.4710751608000026</v>
      </c>
      <c r="R27" s="7">
        <f>O27</f>
        <v>0</v>
      </c>
      <c r="S27" s="7">
        <f>R27*$S$13</f>
        <v>0</v>
      </c>
      <c r="T27" s="7">
        <f>S27-$S$23+'harmonics.4261623'!$R$33</f>
        <v>-0.9311354472200014</v>
      </c>
      <c r="V27" s="7">
        <f t="shared" si="10"/>
        <v>0</v>
      </c>
      <c r="W27" s="7">
        <f t="shared" si="10"/>
        <v>0</v>
      </c>
      <c r="X27" s="7">
        <f t="shared" si="10"/>
        <v>0</v>
      </c>
      <c r="Y27" s="7">
        <f t="shared" si="10"/>
        <v>0</v>
      </c>
      <c r="Z27" s="7">
        <f t="shared" si="10"/>
        <v>0</v>
      </c>
      <c r="AA27" s="7">
        <f t="shared" si="9"/>
        <v>0</v>
      </c>
      <c r="AB27" s="7">
        <f>AA27-$AA$23+'harmonics.4261623'!$Y$33</f>
        <v>-0.7986199584000025</v>
      </c>
    </row>
    <row r="28" spans="1:28" ht="12.75">
      <c r="A28" t="s">
        <v>62</v>
      </c>
      <c r="B28" t="s">
        <v>63</v>
      </c>
      <c r="C28" t="s">
        <v>64</v>
      </c>
      <c r="D28" t="s">
        <v>65</v>
      </c>
      <c r="I28">
        <v>0.1</v>
      </c>
      <c r="J28" s="10">
        <f t="shared" si="6"/>
        <v>1.08</v>
      </c>
      <c r="K28" s="7">
        <f t="shared" si="7"/>
        <v>1.233648</v>
      </c>
      <c r="L28" s="7">
        <f t="shared" si="7"/>
        <v>0.17834940000000002</v>
      </c>
      <c r="M28" s="7">
        <f t="shared" si="7"/>
        <v>0.009772600000000003</v>
      </c>
      <c r="N28" s="7">
        <f t="shared" si="7"/>
        <v>0.00015494900000000006</v>
      </c>
      <c r="O28" s="7">
        <f t="shared" si="8"/>
        <v>1.421924949</v>
      </c>
      <c r="P28" s="7">
        <f>O28-$O$23+'harmonics.4261623'!$O$33</f>
        <v>3.893000109800002</v>
      </c>
      <c r="R28" s="7">
        <f aca="true" t="shared" si="11" ref="R28:R39">O28+R27</f>
        <v>1.421924949</v>
      </c>
      <c r="S28" s="7">
        <f aca="true" t="shared" si="12" ref="S28:S39">R28*$S$13</f>
        <v>0.14219249490000002</v>
      </c>
      <c r="T28" s="7">
        <f>S28-$S$23+'harmonics.4261623'!$R$33</f>
        <v>-0.7889429523200013</v>
      </c>
      <c r="V28" s="7">
        <f t="shared" si="10"/>
        <v>0.06168240000000001</v>
      </c>
      <c r="W28" s="7">
        <f t="shared" si="10"/>
        <v>0.005944980000000002</v>
      </c>
      <c r="X28" s="7">
        <f t="shared" si="10"/>
        <v>0.0002443150000000001</v>
      </c>
      <c r="Y28" s="7">
        <f t="shared" si="10"/>
        <v>3.098980000000002E-06</v>
      </c>
      <c r="Z28" s="7">
        <f t="shared" si="10"/>
        <v>-2.5869400000000026E-09</v>
      </c>
      <c r="AA28" s="7">
        <f t="shared" si="9"/>
        <v>0.06787479398000001</v>
      </c>
      <c r="AB28" s="7">
        <f>AA28-$AA$23+'harmonics.4261623'!$Y$33</f>
        <v>-0.7307451644200026</v>
      </c>
    </row>
    <row r="29" spans="2:28" ht="12.75">
      <c r="B29">
        <v>1</v>
      </c>
      <c r="C29" s="2">
        <v>1.00663</v>
      </c>
      <c r="D29" s="2">
        <v>-0.0936736</v>
      </c>
      <c r="I29" s="10">
        <v>0.2</v>
      </c>
      <c r="J29" s="10">
        <f t="shared" si="6"/>
        <v>1.18</v>
      </c>
      <c r="K29" s="7">
        <f t="shared" si="7"/>
        <v>2.467296</v>
      </c>
      <c r="L29" s="7">
        <f t="shared" si="7"/>
        <v>0.7133976000000001</v>
      </c>
      <c r="M29" s="7">
        <f t="shared" si="7"/>
        <v>0.07818080000000002</v>
      </c>
      <c r="N29" s="7">
        <f t="shared" si="7"/>
        <v>0.002479184000000001</v>
      </c>
      <c r="O29" s="7">
        <f t="shared" si="8"/>
        <v>3.261353584</v>
      </c>
      <c r="P29" s="7">
        <f>O29-$O$23+'harmonics.4261623'!$O$33</f>
        <v>5.7324287448000035</v>
      </c>
      <c r="R29" s="7">
        <f t="shared" si="11"/>
        <v>4.683278533</v>
      </c>
      <c r="S29" s="7">
        <f t="shared" si="12"/>
        <v>0.46832785330000004</v>
      </c>
      <c r="T29" s="7">
        <f>S29-$S$23+'harmonics.4261623'!$R$33</f>
        <v>-0.46280759392000137</v>
      </c>
      <c r="V29" s="7">
        <f t="shared" si="10"/>
        <v>0.24672960000000005</v>
      </c>
      <c r="W29" s="7">
        <f t="shared" si="10"/>
        <v>0.04755984000000001</v>
      </c>
      <c r="X29" s="7">
        <f t="shared" si="10"/>
        <v>0.003909040000000002</v>
      </c>
      <c r="Y29" s="7">
        <f t="shared" si="10"/>
        <v>9.916736000000006E-05</v>
      </c>
      <c r="Z29" s="7">
        <f t="shared" si="10"/>
        <v>-1.3245132800000014E-06</v>
      </c>
      <c r="AA29" s="7">
        <f t="shared" si="9"/>
        <v>0.29829764736000003</v>
      </c>
      <c r="AB29" s="7">
        <f>AA29-$AA$23+'harmonics.4261623'!$Y$33</f>
        <v>-0.5003223110400026</v>
      </c>
    </row>
    <row r="30" spans="2:28" ht="12.75">
      <c r="B30">
        <v>2</v>
      </c>
      <c r="C30" s="2">
        <v>1.00001</v>
      </c>
      <c r="D30" s="2">
        <v>0.000298454</v>
      </c>
      <c r="I30">
        <v>0.3</v>
      </c>
      <c r="J30" s="10">
        <f t="shared" si="6"/>
        <v>1.28</v>
      </c>
      <c r="K30" s="7">
        <f t="shared" si="7"/>
        <v>3.700944</v>
      </c>
      <c r="L30" s="7">
        <f t="shared" si="7"/>
        <v>1.6051445999999998</v>
      </c>
      <c r="M30" s="7">
        <f t="shared" si="7"/>
        <v>0.2638602</v>
      </c>
      <c r="N30" s="7">
        <f t="shared" si="7"/>
        <v>0.012550869</v>
      </c>
      <c r="O30" s="7">
        <f t="shared" si="8"/>
        <v>5.582499669</v>
      </c>
      <c r="P30" s="7">
        <f>O30-$O$23+'harmonics.4261623'!$O$33</f>
        <v>8.053574829800002</v>
      </c>
      <c r="R30" s="7">
        <f t="shared" si="11"/>
        <v>10.265778202</v>
      </c>
      <c r="S30" s="7">
        <f t="shared" si="12"/>
        <v>1.0265778202</v>
      </c>
      <c r="T30" s="7">
        <f>S30-$S$23+'harmonics.4261623'!$R$33</f>
        <v>0.09544237297999861</v>
      </c>
      <c r="V30" s="7">
        <f t="shared" si="10"/>
        <v>0.5551416</v>
      </c>
      <c r="W30" s="7">
        <f t="shared" si="10"/>
        <v>0.16051446</v>
      </c>
      <c r="X30" s="7">
        <f t="shared" si="10"/>
        <v>0.019789515</v>
      </c>
      <c r="Y30" s="7">
        <f t="shared" si="10"/>
        <v>0.00075305214</v>
      </c>
      <c r="Z30" s="7">
        <f t="shared" si="10"/>
        <v>-5.091874002E-05</v>
      </c>
      <c r="AA30" s="7">
        <f t="shared" si="9"/>
        <v>0.7361986271400001</v>
      </c>
      <c r="AB30" s="7">
        <f>AA30-$AA$23+'harmonics.4261623'!$Y$33</f>
        <v>-0.06242133126000249</v>
      </c>
    </row>
    <row r="31" spans="2:28" ht="12.75">
      <c r="B31">
        <v>3</v>
      </c>
      <c r="C31" s="2">
        <v>0.000498353</v>
      </c>
      <c r="D31" s="2">
        <v>-9.82188E-05</v>
      </c>
      <c r="I31" s="10">
        <v>0.4</v>
      </c>
      <c r="J31" s="10">
        <f t="shared" si="6"/>
        <v>1.38</v>
      </c>
      <c r="K31" s="7">
        <f t="shared" si="7"/>
        <v>4.934592</v>
      </c>
      <c r="L31" s="7">
        <f t="shared" si="7"/>
        <v>2.8535904000000003</v>
      </c>
      <c r="M31" s="7">
        <f t="shared" si="7"/>
        <v>0.6254464000000002</v>
      </c>
      <c r="N31" s="7">
        <f t="shared" si="7"/>
        <v>0.039666944000000016</v>
      </c>
      <c r="O31" s="7">
        <f t="shared" si="8"/>
        <v>8.453295744</v>
      </c>
      <c r="P31" s="7">
        <f>O31-$O$23+'harmonics.4261623'!$O$33</f>
        <v>10.924370904800004</v>
      </c>
      <c r="R31" s="7">
        <f t="shared" si="11"/>
        <v>18.719073946</v>
      </c>
      <c r="S31" s="7">
        <f t="shared" si="12"/>
        <v>1.8719073946000002</v>
      </c>
      <c r="T31" s="7">
        <f>S31-$S$23+'harmonics.4261623'!$R$33</f>
        <v>0.9407719473799989</v>
      </c>
      <c r="V31" s="7">
        <f t="shared" si="10"/>
        <v>0.9869184000000002</v>
      </c>
      <c r="W31" s="7">
        <f t="shared" si="10"/>
        <v>0.3804787200000001</v>
      </c>
      <c r="X31" s="7">
        <f t="shared" si="10"/>
        <v>0.06254464000000003</v>
      </c>
      <c r="Y31" s="7">
        <f t="shared" si="10"/>
        <v>0.003173355520000002</v>
      </c>
      <c r="Z31" s="7">
        <f t="shared" si="10"/>
        <v>-0.0006781507993600007</v>
      </c>
      <c r="AA31" s="7">
        <f t="shared" si="9"/>
        <v>1.4331151155200004</v>
      </c>
      <c r="AB31" s="7">
        <f>AA31-$AA$23+'harmonics.4261623'!$Y$33</f>
        <v>0.6344951571199978</v>
      </c>
    </row>
    <row r="32" spans="2:28" ht="12.75">
      <c r="B32">
        <v>4</v>
      </c>
      <c r="C32" s="2">
        <v>0.000445095</v>
      </c>
      <c r="D32" s="2">
        <v>-4.90587E-05</v>
      </c>
      <c r="I32">
        <v>0.5</v>
      </c>
      <c r="J32" s="10">
        <f t="shared" si="6"/>
        <v>1.48</v>
      </c>
      <c r="K32" s="7">
        <f t="shared" si="7"/>
        <v>6.16824</v>
      </c>
      <c r="L32" s="7">
        <f t="shared" si="7"/>
        <v>4.458735</v>
      </c>
      <c r="M32" s="7">
        <f t="shared" si="7"/>
        <v>1.221575</v>
      </c>
      <c r="N32" s="7">
        <f t="shared" si="7"/>
        <v>0.096843125</v>
      </c>
      <c r="O32" s="7">
        <f t="shared" si="8"/>
        <v>11.945393124999999</v>
      </c>
      <c r="P32" s="7">
        <f>O32-$O$23+'harmonics.4261623'!$O$33</f>
        <v>14.416468285800002</v>
      </c>
      <c r="R32" s="7">
        <f t="shared" si="11"/>
        <v>30.664467071</v>
      </c>
      <c r="S32" s="7">
        <f t="shared" si="12"/>
        <v>3.0664467071000003</v>
      </c>
      <c r="T32" s="7">
        <f>S32-$S$23+'harmonics.4261623'!$R$33</f>
        <v>2.135311259879999</v>
      </c>
      <c r="V32" s="7">
        <f t="shared" si="10"/>
        <v>1.54206</v>
      </c>
      <c r="W32" s="7">
        <f t="shared" si="10"/>
        <v>0.7431225</v>
      </c>
      <c r="X32" s="7">
        <f t="shared" si="10"/>
        <v>0.152696875</v>
      </c>
      <c r="Y32" s="7">
        <f t="shared" si="10"/>
        <v>0.0096843125</v>
      </c>
      <c r="Z32" s="7">
        <f t="shared" si="10"/>
        <v>-0.0050526171875000005</v>
      </c>
      <c r="AA32" s="7">
        <f t="shared" si="9"/>
        <v>2.4475636875</v>
      </c>
      <c r="AB32" s="7">
        <f>AA32-$AA$23+'harmonics.4261623'!$Y$33</f>
        <v>1.6489437290999978</v>
      </c>
    </row>
    <row r="33" spans="2:28" ht="12.75">
      <c r="B33">
        <v>5</v>
      </c>
      <c r="C33" s="2">
        <v>0.000179877</v>
      </c>
      <c r="D33" s="2">
        <v>-1.09174E-05</v>
      </c>
      <c r="I33" s="10">
        <v>0.6</v>
      </c>
      <c r="J33" s="10">
        <f t="shared" si="6"/>
        <v>1.58</v>
      </c>
      <c r="K33" s="7">
        <f t="shared" si="7"/>
        <v>7.401888</v>
      </c>
      <c r="L33" s="7">
        <f t="shared" si="7"/>
        <v>6.420578399999999</v>
      </c>
      <c r="M33" s="7">
        <f t="shared" si="7"/>
        <v>2.1108816</v>
      </c>
      <c r="N33" s="7">
        <f t="shared" si="7"/>
        <v>0.200813904</v>
      </c>
      <c r="O33" s="7">
        <f t="shared" si="8"/>
        <v>16.134161904</v>
      </c>
      <c r="P33" s="7">
        <f>O33-$O$23+'harmonics.4261623'!$O$33</f>
        <v>18.6052370648</v>
      </c>
      <c r="R33" s="7">
        <f t="shared" si="11"/>
        <v>46.798628975</v>
      </c>
      <c r="S33" s="7">
        <f t="shared" si="12"/>
        <v>4.6798628975000005</v>
      </c>
      <c r="T33" s="7">
        <f>S33-$S$23+'harmonics.4261623'!$R$33</f>
        <v>3.748727450279999</v>
      </c>
      <c r="V33" s="7">
        <f t="shared" si="10"/>
        <v>2.2205664</v>
      </c>
      <c r="W33" s="7">
        <f t="shared" si="10"/>
        <v>1.28411568</v>
      </c>
      <c r="X33" s="7">
        <f t="shared" si="10"/>
        <v>0.31663224</v>
      </c>
      <c r="Y33" s="7">
        <f t="shared" si="10"/>
        <v>0.02409766848</v>
      </c>
      <c r="Z33" s="7">
        <f t="shared" si="10"/>
        <v>-0.02607039489024</v>
      </c>
      <c r="AA33" s="7">
        <f t="shared" si="9"/>
        <v>3.8454119884800004</v>
      </c>
      <c r="AB33" s="7">
        <f>AA33-$AA$23+'harmonics.4261623'!$Y$33</f>
        <v>3.046792030079998</v>
      </c>
    </row>
    <row r="34" spans="2:28" ht="12.75">
      <c r="B34">
        <v>6</v>
      </c>
      <c r="C34" s="2">
        <v>2.85049E-05</v>
      </c>
      <c r="D34" s="2">
        <v>1.49353E-06</v>
      </c>
      <c r="I34">
        <v>0.7</v>
      </c>
      <c r="J34" s="10">
        <f t="shared" si="6"/>
        <v>1.68</v>
      </c>
      <c r="K34" s="7">
        <f t="shared" si="7"/>
        <v>8.635536</v>
      </c>
      <c r="L34" s="7">
        <f t="shared" si="7"/>
        <v>8.739120599999998</v>
      </c>
      <c r="M34" s="7">
        <f t="shared" si="7"/>
        <v>3.3520017999999996</v>
      </c>
      <c r="N34" s="7">
        <f t="shared" si="7"/>
        <v>0.3720325489999999</v>
      </c>
      <c r="O34" s="7">
        <f t="shared" si="8"/>
        <v>21.098690948999998</v>
      </c>
      <c r="P34" s="7">
        <f>O34-$O$23+'harmonics.4261623'!$O$33</f>
        <v>23.5697661098</v>
      </c>
      <c r="R34" s="7">
        <f t="shared" si="11"/>
        <v>67.897319924</v>
      </c>
      <c r="S34" s="7">
        <f t="shared" si="12"/>
        <v>6.7897319924</v>
      </c>
      <c r="T34" s="7">
        <f>S34-$S$23+'harmonics.4261623'!$R$33</f>
        <v>5.858596545179998</v>
      </c>
      <c r="V34" s="7">
        <f t="shared" si="10"/>
        <v>3.0224375999999995</v>
      </c>
      <c r="W34" s="7">
        <f t="shared" si="10"/>
        <v>2.0391281399999994</v>
      </c>
      <c r="X34" s="7">
        <f t="shared" si="10"/>
        <v>0.5866003149999999</v>
      </c>
      <c r="Y34" s="7">
        <f t="shared" si="10"/>
        <v>0.052084556859999985</v>
      </c>
      <c r="Z34" s="7">
        <f t="shared" si="10"/>
        <v>-0.10439236009257993</v>
      </c>
      <c r="AA34" s="7">
        <f t="shared" si="9"/>
        <v>5.700250611859999</v>
      </c>
      <c r="AB34" s="7">
        <f>AA34-$AA$23+'harmonics.4261623'!$Y$33</f>
        <v>4.901630653459995</v>
      </c>
    </row>
    <row r="35" spans="2:28" ht="12.75">
      <c r="B35">
        <v>9</v>
      </c>
      <c r="C35" s="2">
        <v>-0.000136895</v>
      </c>
      <c r="D35" s="2">
        <v>0.000259897</v>
      </c>
      <c r="I35" s="10">
        <v>0.8</v>
      </c>
      <c r="J35" s="10">
        <f t="shared" si="6"/>
        <v>1.78</v>
      </c>
      <c r="K35" s="7">
        <f t="shared" si="7"/>
        <v>9.869184</v>
      </c>
      <c r="L35" s="7">
        <f t="shared" si="7"/>
        <v>11.414361600000001</v>
      </c>
      <c r="M35" s="7">
        <f t="shared" si="7"/>
        <v>5.003571200000001</v>
      </c>
      <c r="N35" s="7">
        <f t="shared" si="7"/>
        <v>0.6346711040000003</v>
      </c>
      <c r="O35" s="7">
        <f t="shared" si="8"/>
        <v>26.921787904000006</v>
      </c>
      <c r="P35" s="7">
        <f>O35-$O$23+'harmonics.4261623'!$O$33</f>
        <v>29.392863064800007</v>
      </c>
      <c r="R35" s="7">
        <f t="shared" si="11"/>
        <v>94.819107828</v>
      </c>
      <c r="S35" s="7">
        <f t="shared" si="12"/>
        <v>9.4819107828</v>
      </c>
      <c r="T35" s="7">
        <f>S35-$S$23+'harmonics.4261623'!$R$33</f>
        <v>8.55077533558</v>
      </c>
      <c r="V35" s="7">
        <f t="shared" si="10"/>
        <v>3.947673600000001</v>
      </c>
      <c r="W35" s="7">
        <f t="shared" si="10"/>
        <v>3.043829760000001</v>
      </c>
      <c r="X35" s="7">
        <f t="shared" si="10"/>
        <v>1.0007142400000004</v>
      </c>
      <c r="Y35" s="7">
        <f t="shared" si="10"/>
        <v>0.10154737664000006</v>
      </c>
      <c r="Z35" s="7">
        <f t="shared" si="10"/>
        <v>-0.34721320927232036</v>
      </c>
      <c r="AA35" s="7">
        <f t="shared" si="9"/>
        <v>8.093764976640001</v>
      </c>
      <c r="AB35" s="7">
        <f>AA35-$AA$23+'harmonics.4261623'!$Y$33</f>
        <v>7.295145018239999</v>
      </c>
    </row>
    <row r="36" spans="2:28" ht="12.75">
      <c r="B36">
        <v>10</v>
      </c>
      <c r="C36" s="2">
        <v>-0.000258993</v>
      </c>
      <c r="D36" s="2">
        <v>0.000258059</v>
      </c>
      <c r="I36">
        <v>0.9</v>
      </c>
      <c r="J36" s="10">
        <f t="shared" si="6"/>
        <v>1.88</v>
      </c>
      <c r="K36" s="7">
        <f t="shared" si="7"/>
        <v>11.102832</v>
      </c>
      <c r="L36" s="7">
        <f t="shared" si="7"/>
        <v>14.446301400000001</v>
      </c>
      <c r="M36" s="7">
        <f t="shared" si="7"/>
        <v>7.124225400000001</v>
      </c>
      <c r="N36" s="7">
        <f t="shared" si="7"/>
        <v>1.0166203890000003</v>
      </c>
      <c r="O36" s="7">
        <f t="shared" si="8"/>
        <v>33.689979189000006</v>
      </c>
      <c r="P36" s="7">
        <f>O36-$O$23+'harmonics.4261623'!$O$33</f>
        <v>36.16105434980001</v>
      </c>
      <c r="R36" s="7">
        <f t="shared" si="11"/>
        <v>128.509087017</v>
      </c>
      <c r="S36" s="7">
        <f t="shared" si="12"/>
        <v>12.850908701700002</v>
      </c>
      <c r="T36" s="7">
        <f>S36-$S$23+'harmonics.4261623'!$R$33</f>
        <v>11.91977325448</v>
      </c>
      <c r="V36" s="7">
        <f t="shared" si="10"/>
        <v>4.9962744</v>
      </c>
      <c r="W36" s="7">
        <f t="shared" si="10"/>
        <v>4.33389042</v>
      </c>
      <c r="X36" s="7">
        <f t="shared" si="10"/>
        <v>1.6029507150000004</v>
      </c>
      <c r="Y36" s="7">
        <f t="shared" si="10"/>
        <v>0.18299167002000005</v>
      </c>
      <c r="Z36" s="7">
        <f t="shared" si="10"/>
        <v>-1.0022335598136605</v>
      </c>
      <c r="AA36" s="7">
        <f t="shared" si="9"/>
        <v>11.11610720502</v>
      </c>
      <c r="AB36" s="7">
        <f>AA36-$AA$23+'harmonics.4261623'!$Y$33</f>
        <v>10.317487246619999</v>
      </c>
    </row>
    <row r="37" spans="2:28" ht="12.75">
      <c r="B37">
        <v>12</v>
      </c>
      <c r="C37" s="2">
        <v>-0.000168309</v>
      </c>
      <c r="D37" s="2">
        <v>4.04055E-05</v>
      </c>
      <c r="I37" s="10">
        <v>1</v>
      </c>
      <c r="J37" s="10">
        <f t="shared" si="6"/>
        <v>1.98</v>
      </c>
      <c r="K37" s="7">
        <f t="shared" si="7"/>
        <v>12.33648</v>
      </c>
      <c r="L37" s="7">
        <f t="shared" si="7"/>
        <v>17.83494</v>
      </c>
      <c r="M37" s="7">
        <f t="shared" si="7"/>
        <v>9.7726</v>
      </c>
      <c r="N37" s="7">
        <f t="shared" si="7"/>
        <v>1.54949</v>
      </c>
      <c r="O37" s="7">
        <f t="shared" si="8"/>
        <v>41.49350999999999</v>
      </c>
      <c r="P37" s="7">
        <f>O37-$O$23+'harmonics.4261623'!$O$33</f>
        <v>43.9645851608</v>
      </c>
      <c r="R37" s="7">
        <f t="shared" si="11"/>
        <v>170.002597017</v>
      </c>
      <c r="S37" s="7">
        <f t="shared" si="12"/>
        <v>17.0002597017</v>
      </c>
      <c r="T37" s="7">
        <f>S37-$S$23+'harmonics.4261623'!$R$33</f>
        <v>16.06912425448</v>
      </c>
      <c r="V37" s="7">
        <f t="shared" si="10"/>
        <v>6.16824</v>
      </c>
      <c r="W37" s="7">
        <f t="shared" si="10"/>
        <v>5.94498</v>
      </c>
      <c r="X37" s="7">
        <f t="shared" si="10"/>
        <v>2.44315</v>
      </c>
      <c r="Y37" s="7">
        <f t="shared" si="10"/>
        <v>0.309898</v>
      </c>
      <c r="Z37" s="7">
        <f t="shared" si="10"/>
        <v>-2.5869400000000002</v>
      </c>
      <c r="AA37" s="7">
        <f t="shared" si="9"/>
        <v>14.866268000000002</v>
      </c>
      <c r="AB37" s="7">
        <f>AA37-$AA$23+'harmonics.4261623'!$Y$33</f>
        <v>14.0676480416</v>
      </c>
    </row>
    <row r="38" spans="2:28" ht="12.75">
      <c r="B38">
        <v>15</v>
      </c>
      <c r="C38" s="2">
        <v>3.03481E-05</v>
      </c>
      <c r="D38" s="2">
        <v>-2.46815E-05</v>
      </c>
      <c r="I38">
        <v>1.1</v>
      </c>
      <c r="J38" s="10">
        <f t="shared" si="6"/>
        <v>2.08</v>
      </c>
      <c r="K38" s="7">
        <f t="shared" si="7"/>
        <v>13.570128</v>
      </c>
      <c r="L38" s="7">
        <f t="shared" si="7"/>
        <v>21.580277400000003</v>
      </c>
      <c r="M38" s="7">
        <f t="shared" si="7"/>
        <v>13.007330600000005</v>
      </c>
      <c r="N38" s="7">
        <f t="shared" si="7"/>
        <v>2.2686083090000007</v>
      </c>
      <c r="O38" s="7">
        <f t="shared" si="8"/>
        <v>50.42634430900001</v>
      </c>
      <c r="P38" s="7">
        <f>O38-$O$23+'harmonics.4261623'!$O$33</f>
        <v>52.89741946980001</v>
      </c>
      <c r="R38" s="7">
        <f t="shared" si="11"/>
        <v>220.428941326</v>
      </c>
      <c r="S38" s="7">
        <f t="shared" si="12"/>
        <v>22.0428941326</v>
      </c>
      <c r="T38" s="7">
        <f>S38-$S$23+'harmonics.4261623'!$R$33</f>
        <v>21.11175868538</v>
      </c>
      <c r="V38" s="7">
        <f t="shared" si="10"/>
        <v>7.463570400000001</v>
      </c>
      <c r="W38" s="7">
        <f t="shared" si="10"/>
        <v>7.912768380000003</v>
      </c>
      <c r="X38" s="7">
        <f t="shared" si="10"/>
        <v>3.5770159150000014</v>
      </c>
      <c r="Y38" s="7">
        <f t="shared" si="10"/>
        <v>0.4990938279800002</v>
      </c>
      <c r="Z38" s="7">
        <f t="shared" si="10"/>
        <v>-6.0998691997555445</v>
      </c>
      <c r="AA38" s="7">
        <f t="shared" si="9"/>
        <v>19.452448522980006</v>
      </c>
      <c r="AB38" s="7">
        <f>AA38-$AA$23+'harmonics.4261623'!$Y$33</f>
        <v>18.653828564580003</v>
      </c>
    </row>
    <row r="39" spans="2:28" ht="12.75">
      <c r="B39">
        <v>18</v>
      </c>
      <c r="C39" s="2">
        <v>-1.48165E-06</v>
      </c>
      <c r="D39" s="2">
        <v>5.23992E-06</v>
      </c>
      <c r="I39" s="10">
        <v>1.2</v>
      </c>
      <c r="J39" s="10">
        <f t="shared" si="6"/>
        <v>2.1799999999999997</v>
      </c>
      <c r="K39" s="7">
        <f t="shared" si="7"/>
        <v>14.803776</v>
      </c>
      <c r="L39" s="7">
        <f t="shared" si="7"/>
        <v>25.682313599999997</v>
      </c>
      <c r="M39" s="7">
        <f t="shared" si="7"/>
        <v>16.8870528</v>
      </c>
      <c r="N39" s="7">
        <f t="shared" si="7"/>
        <v>3.213022464</v>
      </c>
      <c r="O39" s="7">
        <f t="shared" si="8"/>
        <v>60.586164864</v>
      </c>
      <c r="P39" s="7">
        <f>O39-$O$23+'harmonics.4261623'!$O$33</f>
        <v>63.0572400248</v>
      </c>
      <c r="R39" s="7">
        <f t="shared" si="11"/>
        <v>281.01510619</v>
      </c>
      <c r="S39" s="7">
        <f t="shared" si="12"/>
        <v>28.101510619</v>
      </c>
      <c r="T39" s="7">
        <f>S39-$S$23+'harmonics.4261623'!$R$33</f>
        <v>27.170375171779998</v>
      </c>
      <c r="V39" s="7">
        <f t="shared" si="10"/>
        <v>8.8822656</v>
      </c>
      <c r="W39" s="7">
        <f t="shared" si="10"/>
        <v>10.27292544</v>
      </c>
      <c r="X39" s="7">
        <f t="shared" si="10"/>
        <v>5.06611584</v>
      </c>
      <c r="Y39" s="7">
        <f t="shared" si="10"/>
        <v>0.77112539136</v>
      </c>
      <c r="Z39" s="7">
        <f t="shared" si="10"/>
        <v>-13.34804218380288</v>
      </c>
      <c r="AA39" s="7">
        <f t="shared" si="9"/>
        <v>24.992432271360002</v>
      </c>
      <c r="AB39" s="7">
        <f>AA39-$AA$23+'harmonics.4261623'!$Y$33</f>
        <v>24.19381231296</v>
      </c>
    </row>
    <row r="40" spans="2:4" ht="12.75">
      <c r="B40">
        <v>20</v>
      </c>
      <c r="C40" s="2">
        <v>-1.94207E-06</v>
      </c>
      <c r="D40" s="2">
        <v>2.53214E-08</v>
      </c>
    </row>
    <row r="41" spans="2:4" ht="12.75">
      <c r="B41">
        <v>21</v>
      </c>
      <c r="C41" s="2">
        <v>-2.99275E-07</v>
      </c>
      <c r="D41" s="2">
        <v>-8.29748E-07</v>
      </c>
    </row>
    <row r="42" spans="2:4" ht="12.75">
      <c r="B42">
        <v>25</v>
      </c>
      <c r="C42" s="2">
        <v>-3.28012E-08</v>
      </c>
      <c r="D42" s="2">
        <v>1.07316E-07</v>
      </c>
    </row>
    <row r="43" spans="2:4" ht="12.75">
      <c r="B43">
        <v>27</v>
      </c>
      <c r="C43" s="2">
        <v>-1.2753E-08</v>
      </c>
      <c r="D43" s="2">
        <v>4.7365E-09</v>
      </c>
    </row>
    <row r="44" spans="2:4" ht="12.75">
      <c r="B44">
        <v>28</v>
      </c>
      <c r="C44" s="2">
        <v>-7.48074E-09</v>
      </c>
      <c r="D44" s="2">
        <v>-2.57865E-08</v>
      </c>
    </row>
    <row r="45" spans="2:4" ht="12.75">
      <c r="B45">
        <v>30</v>
      </c>
      <c r="C45" s="2">
        <v>9.00947E-09</v>
      </c>
      <c r="D45" s="2">
        <v>-6.89811E-09</v>
      </c>
    </row>
    <row r="46" ht="12.75">
      <c r="A46" t="s">
        <v>9</v>
      </c>
    </row>
    <row r="47" ht="12.75">
      <c r="A47" t="s">
        <v>9</v>
      </c>
    </row>
    <row r="48" spans="1:3" ht="12.75">
      <c r="A48" t="s">
        <v>32</v>
      </c>
      <c r="B48" t="s">
        <v>33</v>
      </c>
      <c r="C48" t="s">
        <v>34</v>
      </c>
    </row>
    <row r="49" spans="1:2" ht="12.75">
      <c r="A49" t="s">
        <v>35</v>
      </c>
      <c r="B49">
        <v>4262191</v>
      </c>
    </row>
    <row r="50" spans="1:2" ht="12.75">
      <c r="A50" t="s">
        <v>36</v>
      </c>
      <c r="B50">
        <v>4262253</v>
      </c>
    </row>
    <row r="51" spans="1:2" ht="12.75">
      <c r="A51" t="s">
        <v>37</v>
      </c>
      <c r="B51">
        <v>1487666</v>
      </c>
    </row>
    <row r="52" spans="1:2" ht="12.75">
      <c r="A52" t="s">
        <v>38</v>
      </c>
      <c r="B52">
        <v>2</v>
      </c>
    </row>
    <row r="53" spans="1:2" ht="12.75">
      <c r="A53" t="s">
        <v>39</v>
      </c>
      <c r="B53">
        <v>0.98</v>
      </c>
    </row>
    <row r="54" spans="1:2" ht="12.75">
      <c r="A54" t="s">
        <v>40</v>
      </c>
      <c r="B54">
        <v>0</v>
      </c>
    </row>
    <row r="55" spans="1:2" ht="12.75">
      <c r="A55" t="s">
        <v>41</v>
      </c>
      <c r="B55">
        <v>424.44</v>
      </c>
    </row>
    <row r="56" spans="1:2" ht="12.75">
      <c r="A56" t="s">
        <v>42</v>
      </c>
      <c r="B56">
        <v>-94.0831</v>
      </c>
    </row>
    <row r="57" spans="1:2" ht="12.75">
      <c r="A57" t="s">
        <v>43</v>
      </c>
      <c r="B57" s="2">
        <v>5.25195</v>
      </c>
    </row>
    <row r="58" spans="1:2" ht="12.75">
      <c r="A58" t="s">
        <v>44</v>
      </c>
      <c r="B58" s="2">
        <v>0</v>
      </c>
    </row>
    <row r="59" spans="1:2" ht="12.75">
      <c r="A59" t="s">
        <v>45</v>
      </c>
      <c r="B59" s="2">
        <v>0</v>
      </c>
    </row>
    <row r="60" ht="12.75">
      <c r="A60" t="s">
        <v>9</v>
      </c>
    </row>
    <row r="61" spans="1:5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</row>
    <row r="62" spans="1:2" ht="12.75">
      <c r="A62" t="s">
        <v>51</v>
      </c>
      <c r="B62">
        <v>-94.1</v>
      </c>
    </row>
    <row r="63" spans="1:2" ht="12.75">
      <c r="A63" t="s">
        <v>52</v>
      </c>
      <c r="B63">
        <v>0</v>
      </c>
    </row>
    <row r="64" ht="12.75">
      <c r="A64" t="s">
        <v>9</v>
      </c>
    </row>
    <row r="65" ht="12.75">
      <c r="A65" t="s">
        <v>53</v>
      </c>
    </row>
    <row r="66" spans="1:2" ht="12.75">
      <c r="A66" t="s">
        <v>54</v>
      </c>
      <c r="B66">
        <v>0</v>
      </c>
    </row>
    <row r="67" spans="1:2" ht="12.75">
      <c r="A67" t="s">
        <v>55</v>
      </c>
      <c r="B67">
        <v>1</v>
      </c>
    </row>
    <row r="68" spans="1:2" ht="12.75">
      <c r="A68" t="s">
        <v>56</v>
      </c>
      <c r="B68">
        <v>1</v>
      </c>
    </row>
    <row r="69" spans="1:2" ht="12.75">
      <c r="A69" t="s">
        <v>57</v>
      </c>
      <c r="B69">
        <v>1</v>
      </c>
    </row>
    <row r="70" spans="1:2" ht="12.75">
      <c r="A70" t="s">
        <v>58</v>
      </c>
      <c r="B70">
        <v>0</v>
      </c>
    </row>
    <row r="71" spans="1:2" ht="12.75">
      <c r="A71" t="s">
        <v>59</v>
      </c>
      <c r="B71">
        <v>0</v>
      </c>
    </row>
    <row r="72" spans="1:2" ht="12.75">
      <c r="A72" t="s">
        <v>60</v>
      </c>
      <c r="B72">
        <v>0</v>
      </c>
    </row>
    <row r="73" spans="1:2" ht="12.75">
      <c r="A73" t="s">
        <v>61</v>
      </c>
      <c r="B73">
        <v>0</v>
      </c>
    </row>
    <row r="74" ht="12.75">
      <c r="A74" t="s">
        <v>62</v>
      </c>
    </row>
    <row r="75" spans="1:4" ht="12.75">
      <c r="A75" t="s">
        <v>62</v>
      </c>
      <c r="B75" t="s">
        <v>63</v>
      </c>
      <c r="C75" t="s">
        <v>64</v>
      </c>
      <c r="D75" t="s">
        <v>65</v>
      </c>
    </row>
    <row r="76" spans="2:4" ht="12.75">
      <c r="B76">
        <v>1</v>
      </c>
      <c r="C76" s="2">
        <v>1.00659</v>
      </c>
      <c r="D76" s="2">
        <v>-0.0937069</v>
      </c>
    </row>
    <row r="77" spans="2:4" ht="12.75">
      <c r="B77">
        <v>2</v>
      </c>
      <c r="C77" s="2">
        <v>1.00002</v>
      </c>
      <c r="D77" s="2">
        <v>0.000277512</v>
      </c>
    </row>
    <row r="78" spans="2:4" ht="12.75">
      <c r="B78">
        <v>3</v>
      </c>
      <c r="C78" s="2">
        <v>0.000567905</v>
      </c>
      <c r="D78" s="2">
        <v>-0.000139151</v>
      </c>
    </row>
    <row r="79" spans="2:4" ht="12.75">
      <c r="B79">
        <v>4</v>
      </c>
      <c r="C79" s="2">
        <v>0.000543316</v>
      </c>
      <c r="D79" s="2">
        <v>-6.04261E-05</v>
      </c>
    </row>
    <row r="80" spans="2:4" ht="12.75">
      <c r="B80">
        <v>5</v>
      </c>
      <c r="C80" s="2">
        <v>0.00022345</v>
      </c>
      <c r="D80" s="2">
        <v>-1.0353E-05</v>
      </c>
    </row>
    <row r="81" spans="2:4" ht="12.75">
      <c r="B81">
        <v>6</v>
      </c>
      <c r="C81" s="2">
        <v>3.11357E-05</v>
      </c>
      <c r="D81" s="2">
        <v>5.05053E-06</v>
      </c>
    </row>
    <row r="82" spans="2:4" ht="12.75">
      <c r="B82">
        <v>9</v>
      </c>
      <c r="C82" s="2">
        <v>-0.000137215</v>
      </c>
      <c r="D82" s="2">
        <v>0.000258913</v>
      </c>
    </row>
    <row r="83" spans="2:4" ht="12.75">
      <c r="B83">
        <v>10</v>
      </c>
      <c r="C83" s="2">
        <v>-0.000258742</v>
      </c>
      <c r="D83" s="2">
        <v>0.000257845</v>
      </c>
    </row>
    <row r="84" spans="2:4" ht="12.75">
      <c r="B84">
        <v>12</v>
      </c>
      <c r="C84" s="2">
        <v>-0.000167814</v>
      </c>
      <c r="D84" s="2">
        <v>4.03338E-05</v>
      </c>
    </row>
    <row r="85" spans="2:4" ht="12.75">
      <c r="B85">
        <v>15</v>
      </c>
      <c r="C85" s="2">
        <v>3.01538E-05</v>
      </c>
      <c r="D85" s="2">
        <v>-2.45361E-05</v>
      </c>
    </row>
    <row r="86" spans="2:4" ht="12.75">
      <c r="B86">
        <v>18</v>
      </c>
      <c r="C86" s="2">
        <v>-1.47087E-06</v>
      </c>
      <c r="D86" s="2">
        <v>5.16761E-06</v>
      </c>
    </row>
    <row r="87" spans="2:4" ht="12.75">
      <c r="B87">
        <v>20</v>
      </c>
      <c r="C87" s="2">
        <v>-1.88587E-06</v>
      </c>
      <c r="D87" s="2">
        <v>3.54532E-08</v>
      </c>
    </row>
    <row r="88" spans="2:4" ht="12.75">
      <c r="B88">
        <v>21</v>
      </c>
      <c r="C88" s="2">
        <v>-3.02485E-07</v>
      </c>
      <c r="D88" s="2">
        <v>-8.30821E-07</v>
      </c>
    </row>
    <row r="89" spans="2:4" ht="12.75">
      <c r="B89">
        <v>25</v>
      </c>
      <c r="C89" s="2">
        <v>-2.56899E-08</v>
      </c>
      <c r="D89" s="2">
        <v>1.05454E-07</v>
      </c>
    </row>
    <row r="90" spans="2:4" ht="12.75">
      <c r="B90">
        <v>27</v>
      </c>
      <c r="C90" s="2">
        <v>-1.57734E-08</v>
      </c>
      <c r="D90" s="2">
        <v>-1.27385E-09</v>
      </c>
    </row>
    <row r="91" spans="2:4" ht="12.75">
      <c r="B91">
        <v>28</v>
      </c>
      <c r="C91" s="2">
        <v>-3.74648E-09</v>
      </c>
      <c r="D91" s="2">
        <v>-1.43487E-08</v>
      </c>
    </row>
    <row r="92" spans="2:4" ht="12.75">
      <c r="B92">
        <v>30</v>
      </c>
      <c r="C92" s="2">
        <v>7.08913E-09</v>
      </c>
      <c r="D92" s="2">
        <v>-6.71359E-09</v>
      </c>
    </row>
    <row r="93" ht="12.75">
      <c r="A93" t="s">
        <v>9</v>
      </c>
    </row>
    <row r="94" ht="12.75">
      <c r="A94" t="s">
        <v>9</v>
      </c>
    </row>
    <row r="95" spans="1:3" ht="12.75">
      <c r="A95" t="s">
        <v>32</v>
      </c>
      <c r="B95" t="s">
        <v>33</v>
      </c>
      <c r="C95" t="s">
        <v>34</v>
      </c>
    </row>
    <row r="96" spans="1:2" ht="12.75">
      <c r="A96" t="s">
        <v>35</v>
      </c>
      <c r="B96">
        <v>4262191</v>
      </c>
    </row>
    <row r="97" spans="1:2" ht="12.75">
      <c r="A97" t="s">
        <v>36</v>
      </c>
      <c r="B97">
        <v>4262286</v>
      </c>
    </row>
    <row r="98" spans="1:2" ht="12.75">
      <c r="A98" t="s">
        <v>37</v>
      </c>
      <c r="B98">
        <v>1487666</v>
      </c>
    </row>
    <row r="99" spans="1:2" ht="12.75">
      <c r="A99" t="s">
        <v>38</v>
      </c>
      <c r="B99">
        <v>2</v>
      </c>
    </row>
    <row r="100" spans="1:2" ht="12.75">
      <c r="A100" t="s">
        <v>39</v>
      </c>
      <c r="B100">
        <v>0.98</v>
      </c>
    </row>
    <row r="101" spans="1:2" ht="12.75">
      <c r="A101" t="s">
        <v>40</v>
      </c>
      <c r="B101">
        <v>0</v>
      </c>
    </row>
    <row r="102" spans="1:2" ht="12.75">
      <c r="A102" t="s">
        <v>41</v>
      </c>
      <c r="B102">
        <v>998.64</v>
      </c>
    </row>
    <row r="103" spans="1:2" ht="12.75">
      <c r="A103" t="s">
        <v>42</v>
      </c>
      <c r="B103">
        <v>-94.0839</v>
      </c>
    </row>
    <row r="104" spans="1:2" ht="12.75">
      <c r="A104" t="s">
        <v>43</v>
      </c>
      <c r="B104" s="2">
        <v>12.329</v>
      </c>
    </row>
    <row r="105" spans="1:2" ht="12.75">
      <c r="A105" t="s">
        <v>44</v>
      </c>
      <c r="B105" s="2">
        <v>0</v>
      </c>
    </row>
    <row r="106" spans="1:2" ht="12.75">
      <c r="A106" t="s">
        <v>45</v>
      </c>
      <c r="B106" s="2">
        <v>0</v>
      </c>
    </row>
    <row r="107" ht="12.75">
      <c r="A107" t="s">
        <v>9</v>
      </c>
    </row>
    <row r="108" spans="1: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</row>
    <row r="109" spans="1:2" ht="12.75">
      <c r="A109" t="s">
        <v>51</v>
      </c>
      <c r="B109">
        <v>-94.1</v>
      </c>
    </row>
    <row r="110" spans="1:2" ht="12.75">
      <c r="A110" t="s">
        <v>52</v>
      </c>
      <c r="B110">
        <v>0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0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1.00668</v>
      </c>
      <c r="D123" s="2">
        <v>-0.0937401</v>
      </c>
    </row>
    <row r="124" spans="2:4" ht="12.75">
      <c r="B124">
        <v>2</v>
      </c>
      <c r="C124" s="2">
        <v>1.00001</v>
      </c>
      <c r="D124" s="2">
        <v>0.000263547</v>
      </c>
    </row>
    <row r="125" spans="2:4" ht="12.75">
      <c r="B125">
        <v>3</v>
      </c>
      <c r="C125" s="2">
        <v>0.000616824</v>
      </c>
      <c r="D125" s="2">
        <v>-0.000157133</v>
      </c>
    </row>
    <row r="126" spans="2:4" ht="12.75">
      <c r="B126">
        <v>4</v>
      </c>
      <c r="C126" s="2">
        <v>0.000594498</v>
      </c>
      <c r="D126" s="2">
        <v>-6.65659E-05</v>
      </c>
    </row>
    <row r="127" spans="2:4" ht="12.75">
      <c r="B127">
        <v>5</v>
      </c>
      <c r="C127" s="2">
        <v>0.000244315</v>
      </c>
      <c r="D127" s="2">
        <v>-9.65788E-06</v>
      </c>
    </row>
    <row r="128" spans="2:4" ht="12.75">
      <c r="B128">
        <v>6</v>
      </c>
      <c r="C128" s="2">
        <v>3.09898E-05</v>
      </c>
      <c r="D128" s="2">
        <v>7.0534E-06</v>
      </c>
    </row>
    <row r="129" spans="2:4" ht="12.75">
      <c r="B129">
        <v>9</v>
      </c>
      <c r="C129" s="2">
        <v>-0.000137374</v>
      </c>
      <c r="D129" s="2">
        <v>0.000258543</v>
      </c>
    </row>
    <row r="130" spans="2:4" ht="12.75">
      <c r="B130">
        <v>10</v>
      </c>
      <c r="C130" s="2">
        <v>-0.000258694</v>
      </c>
      <c r="D130" s="2">
        <v>0.000257905</v>
      </c>
    </row>
    <row r="131" spans="2:4" ht="12.75">
      <c r="B131">
        <v>12</v>
      </c>
      <c r="C131" s="2">
        <v>-0.000167648</v>
      </c>
      <c r="D131" s="2">
        <v>4.02469E-05</v>
      </c>
    </row>
    <row r="132" spans="2:4" ht="12.75">
      <c r="B132">
        <v>15</v>
      </c>
      <c r="C132" s="2">
        <v>3.00983E-05</v>
      </c>
      <c r="D132" s="2">
        <v>-2.44989E-05</v>
      </c>
    </row>
    <row r="133" spans="2:4" ht="12.75">
      <c r="B133">
        <v>18</v>
      </c>
      <c r="C133" s="2">
        <v>-1.45082E-06</v>
      </c>
      <c r="D133" s="2">
        <v>5.13327E-06</v>
      </c>
    </row>
    <row r="134" spans="2:4" ht="12.75">
      <c r="B134">
        <v>20</v>
      </c>
      <c r="C134" s="2">
        <v>-1.86738E-06</v>
      </c>
      <c r="D134" s="2">
        <v>5.18214E-09</v>
      </c>
    </row>
    <row r="135" spans="2:4" ht="12.75">
      <c r="B135">
        <v>21</v>
      </c>
      <c r="C135" s="2">
        <v>-3.01073E-07</v>
      </c>
      <c r="D135" s="2">
        <v>-8.00952E-07</v>
      </c>
    </row>
    <row r="136" spans="2:4" ht="12.75">
      <c r="B136">
        <v>25</v>
      </c>
      <c r="C136" s="2">
        <v>-2.53033E-08</v>
      </c>
      <c r="D136" s="2">
        <v>1.02298E-07</v>
      </c>
    </row>
    <row r="137" spans="2:4" ht="12.75">
      <c r="B137">
        <v>27</v>
      </c>
      <c r="C137" s="2">
        <v>-1.87955E-08</v>
      </c>
      <c r="D137" s="2">
        <v>-9.78613E-09</v>
      </c>
    </row>
    <row r="138" spans="2:4" ht="12.75">
      <c r="B138">
        <v>28</v>
      </c>
      <c r="C138" s="2">
        <v>-8.01054E-09</v>
      </c>
      <c r="D138" s="2">
        <v>-1.66882E-08</v>
      </c>
    </row>
    <row r="139" spans="2:4" ht="12.75">
      <c r="B139">
        <v>30</v>
      </c>
      <c r="C139" s="2">
        <v>6.30347E-09</v>
      </c>
      <c r="D139" s="2">
        <v>-8.52441E-09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4262191</v>
      </c>
    </row>
    <row r="144" spans="1:2" ht="12.75">
      <c r="A144" t="s">
        <v>36</v>
      </c>
      <c r="B144">
        <v>4262321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0.98</v>
      </c>
    </row>
    <row r="148" spans="1:2" ht="12.75">
      <c r="A148" t="s">
        <v>40</v>
      </c>
      <c r="B148">
        <v>0</v>
      </c>
    </row>
    <row r="149" spans="1:2" ht="12.75">
      <c r="A149" t="s">
        <v>41</v>
      </c>
      <c r="B149">
        <v>424.46</v>
      </c>
    </row>
    <row r="150" spans="1:2" ht="12.75">
      <c r="A150" t="s">
        <v>42</v>
      </c>
      <c r="B150">
        <v>-94.0834</v>
      </c>
    </row>
    <row r="151" spans="1:2" ht="12.75">
      <c r="A151" t="s">
        <v>43</v>
      </c>
      <c r="B151" s="2">
        <v>5.31451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-94.1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0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1.00677</v>
      </c>
      <c r="D170" s="2">
        <v>-0.0939038</v>
      </c>
    </row>
    <row r="171" spans="2:4" ht="12.75">
      <c r="B171">
        <v>2</v>
      </c>
      <c r="C171" s="2">
        <v>1.00001</v>
      </c>
      <c r="D171" s="2">
        <v>0.00030718</v>
      </c>
    </row>
    <row r="172" spans="2:4" ht="12.75">
      <c r="B172">
        <v>3</v>
      </c>
      <c r="C172" s="2">
        <v>0.000570973</v>
      </c>
      <c r="D172" s="2">
        <v>-0.000130163</v>
      </c>
    </row>
    <row r="173" spans="2:4" ht="12.75">
      <c r="B173">
        <v>4</v>
      </c>
      <c r="C173" s="2">
        <v>0.000533709</v>
      </c>
      <c r="D173" s="2">
        <v>-6.16466E-05</v>
      </c>
    </row>
    <row r="174" spans="2:4" ht="12.75">
      <c r="B174">
        <v>5</v>
      </c>
      <c r="C174" s="2">
        <v>0.000219498</v>
      </c>
      <c r="D174" s="2">
        <v>-1.10598E-05</v>
      </c>
    </row>
    <row r="175" spans="2:4" ht="12.75">
      <c r="B175">
        <v>6</v>
      </c>
      <c r="C175" s="2">
        <v>3.13195E-05</v>
      </c>
      <c r="D175" s="2">
        <v>4.44338E-06</v>
      </c>
    </row>
    <row r="176" spans="2:4" ht="12.75">
      <c r="B176">
        <v>9</v>
      </c>
      <c r="C176" s="2">
        <v>-0.000136843</v>
      </c>
      <c r="D176" s="2">
        <v>0.000259812</v>
      </c>
    </row>
    <row r="177" spans="2:4" ht="12.75">
      <c r="B177">
        <v>10</v>
      </c>
      <c r="C177" s="2">
        <v>-0.00025904</v>
      </c>
      <c r="D177" s="2">
        <v>0.000258796</v>
      </c>
    </row>
    <row r="178" spans="2:4" ht="12.75">
      <c r="B178">
        <v>12</v>
      </c>
      <c r="C178" s="2">
        <v>-0.000168312</v>
      </c>
      <c r="D178" s="2">
        <v>4.05957E-05</v>
      </c>
    </row>
    <row r="179" spans="2:4" ht="12.75">
      <c r="B179">
        <v>15</v>
      </c>
      <c r="C179" s="2">
        <v>3.02131E-05</v>
      </c>
      <c r="D179" s="2">
        <v>-2.46601E-05</v>
      </c>
    </row>
    <row r="180" spans="2:4" ht="12.75">
      <c r="B180">
        <v>18</v>
      </c>
      <c r="C180" s="2">
        <v>-1.45658E-06</v>
      </c>
      <c r="D180" s="2">
        <v>5.18669E-06</v>
      </c>
    </row>
    <row r="181" spans="2:4" ht="12.75">
      <c r="B181">
        <v>20</v>
      </c>
      <c r="C181" s="2">
        <v>-1.8922E-06</v>
      </c>
      <c r="D181" s="2">
        <v>1.76689E-08</v>
      </c>
    </row>
    <row r="182" spans="2:4" ht="12.75">
      <c r="B182">
        <v>21</v>
      </c>
      <c r="C182" s="2">
        <v>-2.98975E-07</v>
      </c>
      <c r="D182" s="2">
        <v>-8.25427E-07</v>
      </c>
    </row>
    <row r="183" spans="2:4" ht="12.75">
      <c r="B183">
        <v>25</v>
      </c>
      <c r="C183" s="2">
        <v>-2.58785E-08</v>
      </c>
      <c r="D183" s="2">
        <v>1.03313E-07</v>
      </c>
    </row>
    <row r="184" spans="2:4" ht="12.75">
      <c r="B184">
        <v>27</v>
      </c>
      <c r="C184" s="2">
        <v>-1.77078E-08</v>
      </c>
      <c r="D184" s="2">
        <v>-1.38568E-08</v>
      </c>
    </row>
    <row r="185" spans="2:4" ht="12.75">
      <c r="B185">
        <v>28</v>
      </c>
      <c r="C185" s="2">
        <v>-7.16833E-09</v>
      </c>
      <c r="D185" s="2">
        <v>-1.57501E-08</v>
      </c>
    </row>
    <row r="186" spans="2:4" ht="12.75">
      <c r="B186">
        <v>30</v>
      </c>
      <c r="C186" s="2">
        <v>7.28919E-09</v>
      </c>
      <c r="D186" s="2">
        <v>-7.06347E-09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4262191</v>
      </c>
    </row>
    <row r="191" spans="1:2" ht="12.75">
      <c r="A191" t="s">
        <v>36</v>
      </c>
      <c r="B191">
        <v>4262354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0.98</v>
      </c>
    </row>
    <row r="195" spans="1:2" ht="12.75">
      <c r="A195" t="s">
        <v>40</v>
      </c>
      <c r="B195">
        <v>0</v>
      </c>
    </row>
    <row r="196" spans="1:2" ht="12.75">
      <c r="A196" t="s">
        <v>41</v>
      </c>
      <c r="B196">
        <v>199.68</v>
      </c>
    </row>
    <row r="197" spans="1:2" ht="12.75">
      <c r="A197" t="s">
        <v>42</v>
      </c>
      <c r="B197">
        <v>-94.0818</v>
      </c>
    </row>
    <row r="198" spans="1:2" ht="12.75">
      <c r="A198" t="s">
        <v>43</v>
      </c>
      <c r="B198" s="2">
        <v>2.54738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-94.1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0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1.00672</v>
      </c>
      <c r="D217" s="2">
        <v>-0.0939917</v>
      </c>
    </row>
    <row r="218" spans="2:4" ht="12.75">
      <c r="B218">
        <v>2</v>
      </c>
      <c r="C218" s="2">
        <v>0.999931</v>
      </c>
      <c r="D218" s="2">
        <v>0.000230368</v>
      </c>
    </row>
    <row r="219" spans="2:4" ht="12.75">
      <c r="B219">
        <v>3</v>
      </c>
      <c r="C219" s="2">
        <v>0.000501056</v>
      </c>
      <c r="D219" s="2">
        <v>-9.2971E-05</v>
      </c>
    </row>
    <row r="220" spans="2:4" ht="12.75">
      <c r="B220">
        <v>4</v>
      </c>
      <c r="C220" s="2">
        <v>0.000437083</v>
      </c>
      <c r="D220" s="2">
        <v>-5.06155E-05</v>
      </c>
    </row>
    <row r="221" spans="2:4" ht="12.75">
      <c r="B221">
        <v>5</v>
      </c>
      <c r="C221" s="2">
        <v>0.000177963</v>
      </c>
      <c r="D221" s="2">
        <v>-1.2396E-05</v>
      </c>
    </row>
    <row r="222" spans="2:4" ht="12.75">
      <c r="B222">
        <v>6</v>
      </c>
      <c r="C222" s="2">
        <v>3.03253E-05</v>
      </c>
      <c r="D222" s="2">
        <v>5.01587E-07</v>
      </c>
    </row>
    <row r="223" spans="2:4" ht="12.75">
      <c r="B223">
        <v>9</v>
      </c>
      <c r="C223" s="2">
        <v>-0.000136473</v>
      </c>
      <c r="D223" s="2">
        <v>0.000261106</v>
      </c>
    </row>
    <row r="224" spans="2:4" ht="12.75">
      <c r="B224">
        <v>10</v>
      </c>
      <c r="C224" s="2">
        <v>-0.000259453</v>
      </c>
      <c r="D224" s="2">
        <v>0.000259652</v>
      </c>
    </row>
    <row r="225" spans="2:4" ht="12.75">
      <c r="B225">
        <v>12</v>
      </c>
      <c r="C225" s="2">
        <v>-0.000169113</v>
      </c>
      <c r="D225" s="2">
        <v>4.06936E-05</v>
      </c>
    </row>
    <row r="226" spans="2:4" ht="12.75">
      <c r="B226">
        <v>15</v>
      </c>
      <c r="C226" s="2">
        <v>3.0376E-05</v>
      </c>
      <c r="D226" s="2">
        <v>-2.48195E-05</v>
      </c>
    </row>
    <row r="227" spans="2:4" ht="12.75">
      <c r="B227">
        <v>18</v>
      </c>
      <c r="C227" s="2">
        <v>-1.47665E-06</v>
      </c>
      <c r="D227" s="2">
        <v>5.26363E-06</v>
      </c>
    </row>
    <row r="228" spans="2:4" ht="12.75">
      <c r="B228">
        <v>20</v>
      </c>
      <c r="C228" s="2">
        <v>-1.94279E-06</v>
      </c>
      <c r="D228" s="2">
        <v>4.54791E-08</v>
      </c>
    </row>
    <row r="229" spans="2:4" ht="12.75">
      <c r="B229">
        <v>21</v>
      </c>
      <c r="C229" s="2">
        <v>-3.14744E-07</v>
      </c>
      <c r="D229" s="2">
        <v>-8.37144E-07</v>
      </c>
    </row>
    <row r="230" spans="2:4" ht="12.75">
      <c r="B230">
        <v>25</v>
      </c>
      <c r="C230" s="2">
        <v>-3.626E-08</v>
      </c>
      <c r="D230" s="2">
        <v>1.18738E-07</v>
      </c>
    </row>
    <row r="231" spans="2:4" ht="12.75">
      <c r="B231">
        <v>27</v>
      </c>
      <c r="C231" s="2">
        <v>-1.27457E-08</v>
      </c>
      <c r="D231" s="2">
        <v>-9.03237E-09</v>
      </c>
    </row>
    <row r="232" spans="2:4" ht="12.75">
      <c r="B232">
        <v>28</v>
      </c>
      <c r="C232" s="2">
        <v>2.60499E-09</v>
      </c>
      <c r="D232" s="2">
        <v>-2.65782E-08</v>
      </c>
    </row>
    <row r="233" spans="2:4" ht="12.75">
      <c r="B233">
        <v>30</v>
      </c>
      <c r="C233" s="2">
        <v>6.57948E-09</v>
      </c>
      <c r="D233" s="2">
        <v>-7.67831E-09</v>
      </c>
    </row>
    <row r="234" ht="12.75">
      <c r="A234" t="s">
        <v>9</v>
      </c>
    </row>
    <row r="235" ht="12.75">
      <c r="A235" t="s">
        <v>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5"/>
  <sheetViews>
    <sheetView workbookViewId="0" topLeftCell="A1">
      <selection activeCell="S24" sqref="S24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</cols>
  <sheetData>
    <row r="1" spans="1:20" ht="12.75">
      <c r="A1" t="s">
        <v>32</v>
      </c>
      <c r="B1" t="s">
        <v>33</v>
      </c>
      <c r="C1" t="s">
        <v>34</v>
      </c>
      <c r="D1" s="4" t="s">
        <v>93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4262686</v>
      </c>
    </row>
    <row r="3" spans="1:20" ht="12.75">
      <c r="A3" t="s">
        <v>36</v>
      </c>
      <c r="B3">
        <v>4262715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0" ht="12.75">
      <c r="A4" t="s">
        <v>37</v>
      </c>
      <c r="B4">
        <v>37453</v>
      </c>
      <c r="G4">
        <v>0</v>
      </c>
      <c r="I4" s="6">
        <f aca="true" ca="1" t="shared" si="0" ref="I4:J8">OFFSET($A$1,I$1+$H$1*$G4-1,1)</f>
        <v>199.64</v>
      </c>
      <c r="J4" s="8">
        <f ca="1" t="shared" si="0"/>
        <v>2.49817</v>
      </c>
      <c r="K4" s="7">
        <f aca="true" ca="1" t="shared" si="1" ref="K4:O8">OFFSET($A$1,K$1+$H$1*$G4-1,2)*10000</f>
        <v>0.09833399999999999</v>
      </c>
      <c r="L4" s="7">
        <f ca="1" t="shared" si="1"/>
        <v>-0.033831</v>
      </c>
      <c r="M4" s="7">
        <f ca="1" t="shared" si="1"/>
        <v>-0.00947156</v>
      </c>
      <c r="N4" s="7">
        <f ca="1" t="shared" si="1"/>
        <v>0.545694</v>
      </c>
      <c r="O4" s="7">
        <f ca="1" t="shared" si="1"/>
        <v>-0.0209283</v>
      </c>
      <c r="P4" s="7">
        <f aca="true" ca="1" t="shared" si="2" ref="P4:T8">OFFSET($A$1,P$1+$H$1*$G4-1,3)*10000</f>
        <v>-0.45514099999999996</v>
      </c>
      <c r="Q4" s="7">
        <f ca="1" t="shared" si="2"/>
        <v>0.137735</v>
      </c>
      <c r="R4" s="7">
        <f ca="1" t="shared" si="2"/>
        <v>0.126443</v>
      </c>
      <c r="S4" s="7">
        <f ca="1" t="shared" si="2"/>
        <v>-0.0156593</v>
      </c>
      <c r="T4" s="7">
        <f ca="1" t="shared" si="2"/>
        <v>-0.00102786</v>
      </c>
    </row>
    <row r="5" spans="1:20" ht="12.75">
      <c r="A5" t="s">
        <v>38</v>
      </c>
      <c r="B5">
        <v>2</v>
      </c>
      <c r="G5">
        <v>1</v>
      </c>
      <c r="I5" s="6">
        <f ca="1" t="shared" si="0"/>
        <v>424.42</v>
      </c>
      <c r="J5" s="8">
        <f ca="1" t="shared" si="0"/>
        <v>5.24846</v>
      </c>
      <c r="K5" s="7">
        <f ca="1" t="shared" si="1"/>
        <v>-0.241028</v>
      </c>
      <c r="L5" s="7">
        <f ca="1" t="shared" si="1"/>
        <v>-0.00574811</v>
      </c>
      <c r="M5" s="7">
        <f ca="1" t="shared" si="1"/>
        <v>-0.00722609</v>
      </c>
      <c r="N5" s="7">
        <f ca="1" t="shared" si="1"/>
        <v>0.6404000000000001</v>
      </c>
      <c r="O5" s="7">
        <f ca="1" t="shared" si="1"/>
        <v>-0.0209459</v>
      </c>
      <c r="P5" s="7">
        <f ca="1" t="shared" si="2"/>
        <v>-0.615015</v>
      </c>
      <c r="Q5" s="7">
        <f ca="1" t="shared" si="2"/>
        <v>0.13605699999999998</v>
      </c>
      <c r="R5" s="7">
        <f ca="1" t="shared" si="2"/>
        <v>0.13256400000000002</v>
      </c>
      <c r="S5" s="7">
        <f ca="1" t="shared" si="2"/>
        <v>-0.0180847</v>
      </c>
      <c r="T5" s="7">
        <f ca="1" t="shared" si="2"/>
        <v>-0.0010151</v>
      </c>
    </row>
    <row r="6" spans="1:20" ht="12.75">
      <c r="A6" t="s">
        <v>39</v>
      </c>
      <c r="B6">
        <v>0.09499</v>
      </c>
      <c r="G6">
        <v>2</v>
      </c>
      <c r="I6" s="6">
        <f ca="1" t="shared" si="0"/>
        <v>998.63</v>
      </c>
      <c r="J6" s="8">
        <f ca="1" t="shared" si="0"/>
        <v>12.3212</v>
      </c>
      <c r="K6" s="7">
        <f ca="1" t="shared" si="1"/>
        <v>-0.30321</v>
      </c>
      <c r="L6" s="7">
        <f ca="1" t="shared" si="1"/>
        <v>0.009092369999999999</v>
      </c>
      <c r="M6" s="7">
        <f ca="1" t="shared" si="1"/>
        <v>-0.000974265</v>
      </c>
      <c r="N6" s="7">
        <f ca="1" t="shared" si="1"/>
        <v>0.6886410000000001</v>
      </c>
      <c r="O6" s="7">
        <f ca="1" t="shared" si="1"/>
        <v>-0.0211136</v>
      </c>
      <c r="P6" s="7">
        <f ca="1" t="shared" si="2"/>
        <v>-0.650146</v>
      </c>
      <c r="Q6" s="7">
        <f ca="1" t="shared" si="2"/>
        <v>0.137042</v>
      </c>
      <c r="R6" s="7">
        <f ca="1" t="shared" si="2"/>
        <v>0.13236599999999998</v>
      </c>
      <c r="S6" s="7">
        <f ca="1" t="shared" si="2"/>
        <v>-0.0187588</v>
      </c>
      <c r="T6" s="7">
        <f ca="1" t="shared" si="2"/>
        <v>-0.00119387</v>
      </c>
    </row>
    <row r="7" spans="1:20" ht="12.75">
      <c r="A7" t="s">
        <v>40</v>
      </c>
      <c r="B7">
        <v>0.11031</v>
      </c>
      <c r="G7">
        <v>3</v>
      </c>
      <c r="I7" s="6">
        <f ca="1" t="shared" si="0"/>
        <v>424.43</v>
      </c>
      <c r="J7" s="8">
        <f ca="1" t="shared" si="0"/>
        <v>5.31116</v>
      </c>
      <c r="K7" s="7">
        <f ca="1" t="shared" si="1"/>
        <v>-0.0798081</v>
      </c>
      <c r="L7" s="7">
        <f ca="1" t="shared" si="1"/>
        <v>-0.026084299999999998</v>
      </c>
      <c r="M7" s="7">
        <f ca="1" t="shared" si="1"/>
        <v>-0.0039288</v>
      </c>
      <c r="N7" s="7">
        <f ca="1" t="shared" si="1"/>
        <v>0.632023</v>
      </c>
      <c r="O7" s="7">
        <f ca="1" t="shared" si="1"/>
        <v>-0.0209154</v>
      </c>
      <c r="P7" s="7">
        <f ca="1" t="shared" si="2"/>
        <v>-0.5125190000000001</v>
      </c>
      <c r="Q7" s="7">
        <f ca="1" t="shared" si="2"/>
        <v>0.136709</v>
      </c>
      <c r="R7" s="7">
        <f ca="1" t="shared" si="2"/>
        <v>0.127078</v>
      </c>
      <c r="S7" s="7">
        <f ca="1" t="shared" si="2"/>
        <v>-0.0179138</v>
      </c>
      <c r="T7" s="7">
        <f ca="1" t="shared" si="2"/>
        <v>-0.0012870499999999999</v>
      </c>
    </row>
    <row r="8" spans="1:20" ht="12.75">
      <c r="A8" t="s">
        <v>41</v>
      </c>
      <c r="B8">
        <v>199.64</v>
      </c>
      <c r="G8">
        <v>4</v>
      </c>
      <c r="I8" s="6">
        <f ca="1" t="shared" si="0"/>
        <v>199.64</v>
      </c>
      <c r="J8" s="8">
        <f ca="1" t="shared" si="0"/>
        <v>2.54542</v>
      </c>
      <c r="K8" s="7">
        <f ca="1" t="shared" si="1"/>
        <v>0.279437</v>
      </c>
      <c r="L8" s="7">
        <f ca="1" t="shared" si="1"/>
        <v>-0.0681586</v>
      </c>
      <c r="M8" s="7">
        <f ca="1" t="shared" si="1"/>
        <v>-0.009977689999999999</v>
      </c>
      <c r="N8" s="7">
        <f ca="1" t="shared" si="1"/>
        <v>0.539311</v>
      </c>
      <c r="O8" s="7">
        <f ca="1" t="shared" si="1"/>
        <v>-0.0202839</v>
      </c>
      <c r="P8" s="7">
        <f ca="1" t="shared" si="2"/>
        <v>-0.374288</v>
      </c>
      <c r="Q8" s="7">
        <f ca="1" t="shared" si="2"/>
        <v>0.13189</v>
      </c>
      <c r="R8" s="7">
        <f ca="1" t="shared" si="2"/>
        <v>0.12257</v>
      </c>
      <c r="S8" s="7">
        <f ca="1" t="shared" si="2"/>
        <v>-0.0159003</v>
      </c>
      <c r="T8" s="7">
        <f ca="1" t="shared" si="2"/>
        <v>-0.00106161</v>
      </c>
    </row>
    <row r="9" spans="1:20" ht="12.75">
      <c r="A9" t="s">
        <v>42</v>
      </c>
      <c r="B9">
        <v>-71.2386</v>
      </c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t="s">
        <v>43</v>
      </c>
      <c r="B10" s="2">
        <v>2.49817</v>
      </c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4" ht="12.75">
      <c r="A11" t="s">
        <v>44</v>
      </c>
      <c r="B11" s="2">
        <v>0</v>
      </c>
      <c r="I11" s="6"/>
      <c r="J11" s="6"/>
      <c r="K11" s="11">
        <v>3</v>
      </c>
      <c r="L11" s="11">
        <v>4</v>
      </c>
      <c r="M11" s="11">
        <v>5</v>
      </c>
      <c r="N11" s="11">
        <v>6</v>
      </c>
      <c r="O11" s="7"/>
      <c r="P11" s="7"/>
      <c r="T11" s="11">
        <v>3</v>
      </c>
      <c r="U11" s="11">
        <v>4</v>
      </c>
      <c r="V11" s="11">
        <v>5</v>
      </c>
      <c r="W11" s="11">
        <v>6</v>
      </c>
      <c r="X11" s="11">
        <v>10</v>
      </c>
    </row>
    <row r="12" spans="1:24" ht="12.75">
      <c r="A12" t="s">
        <v>45</v>
      </c>
      <c r="B12" s="2">
        <v>0</v>
      </c>
      <c r="H12" t="s">
        <v>83</v>
      </c>
      <c r="I12" s="6"/>
      <c r="J12" s="6"/>
      <c r="K12" s="9" t="s">
        <v>70</v>
      </c>
      <c r="L12" s="9" t="s">
        <v>71</v>
      </c>
      <c r="M12" s="9" t="s">
        <v>72</v>
      </c>
      <c r="N12" s="9" t="s">
        <v>73</v>
      </c>
      <c r="O12" s="7"/>
      <c r="P12" s="7"/>
      <c r="T12" s="9" t="s">
        <v>70</v>
      </c>
      <c r="U12" s="9" t="s">
        <v>71</v>
      </c>
      <c r="V12" s="9" t="s">
        <v>72</v>
      </c>
      <c r="W12" s="9" t="s">
        <v>73</v>
      </c>
      <c r="X12" s="9" t="s">
        <v>74</v>
      </c>
    </row>
    <row r="13" spans="1:24" ht="12.75">
      <c r="A13" t="s">
        <v>9</v>
      </c>
      <c r="H13" t="s">
        <v>69</v>
      </c>
      <c r="I13" s="6">
        <f>I6</f>
        <v>998.63</v>
      </c>
      <c r="J13" s="6"/>
      <c r="K13" s="7">
        <f>K6</f>
        <v>-0.30321</v>
      </c>
      <c r="L13" s="7">
        <f>L6</f>
        <v>0.009092369999999999</v>
      </c>
      <c r="M13" s="7">
        <f>M6</f>
        <v>-0.000974265</v>
      </c>
      <c r="N13" s="7">
        <f>N6</f>
        <v>0.6886410000000001</v>
      </c>
      <c r="O13" s="7"/>
      <c r="P13" s="7"/>
      <c r="Q13" t="s">
        <v>91</v>
      </c>
      <c r="R13" s="10">
        <f>(I29-I28)</f>
        <v>0.1</v>
      </c>
      <c r="T13" s="7">
        <f>K13</f>
        <v>-0.30321</v>
      </c>
      <c r="U13" s="7">
        <f>L13</f>
        <v>0.009092369999999999</v>
      </c>
      <c r="V13" s="7">
        <f>M13</f>
        <v>-0.000974265</v>
      </c>
      <c r="W13" s="7">
        <f>N13</f>
        <v>0.6886410000000001</v>
      </c>
      <c r="X13" s="7">
        <f>O6</f>
        <v>-0.0211136</v>
      </c>
    </row>
    <row r="14" spans="1:25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I14" s="9" t="s">
        <v>84</v>
      </c>
      <c r="J14" s="9"/>
      <c r="K14" s="7"/>
      <c r="L14" s="7"/>
      <c r="M14" s="7"/>
      <c r="N14" s="7"/>
      <c r="O14" s="12" t="s">
        <v>88</v>
      </c>
      <c r="P14" s="7"/>
      <c r="Q14" t="s">
        <v>92</v>
      </c>
      <c r="T14" s="7"/>
      <c r="U14" s="7"/>
      <c r="V14" s="7"/>
      <c r="W14" s="7"/>
      <c r="Y14" t="s">
        <v>89</v>
      </c>
    </row>
    <row r="15" spans="1:25" ht="12.75">
      <c r="A15" t="s">
        <v>51</v>
      </c>
      <c r="B15">
        <v>-71.25</v>
      </c>
      <c r="I15">
        <v>-1.3</v>
      </c>
      <c r="J15" s="9"/>
      <c r="K15" s="7">
        <f>(K$11-1)*K$13*$I15^(K$11-2)</f>
        <v>0.788346</v>
      </c>
      <c r="L15" s="7">
        <f aca="true" t="shared" si="3" ref="K15:N16">(L$11-1)*L$13*$I15^(L$11-2)</f>
        <v>0.0460983159</v>
      </c>
      <c r="M15" s="7">
        <f t="shared" si="3"/>
        <v>0.008561840820000001</v>
      </c>
      <c r="N15" s="7">
        <f t="shared" si="3"/>
        <v>9.834137800500002</v>
      </c>
      <c r="O15" s="7">
        <f>SUM(K15:N15)</f>
        <v>10.677143957220002</v>
      </c>
      <c r="P15" s="7"/>
      <c r="Q15" s="7">
        <f>-O15+Q16</f>
        <v>-36.51192844026003</v>
      </c>
      <c r="R15" s="7">
        <f>Q15*$R$13</f>
        <v>-3.651192844026003</v>
      </c>
      <c r="T15" s="7">
        <f>T$13*$I15^(T$11-1)</f>
        <v>-0.5124249000000001</v>
      </c>
      <c r="U15" s="7">
        <f aca="true" t="shared" si="4" ref="T15:X31">U$13*$I15^(U$11-1)</f>
        <v>-0.019975936890000004</v>
      </c>
      <c r="V15" s="7">
        <f t="shared" si="4"/>
        <v>-0.0027825982665000003</v>
      </c>
      <c r="W15" s="7">
        <f t="shared" si="4"/>
        <v>-2.556875828130001</v>
      </c>
      <c r="X15" s="7">
        <f t="shared" si="4"/>
        <v>0.22389915796177287</v>
      </c>
      <c r="Y15" s="7">
        <f>SUM(T15:W15)</f>
        <v>-3.092059263286501</v>
      </c>
    </row>
    <row r="16" spans="1:25" ht="12.75">
      <c r="A16" t="s">
        <v>52</v>
      </c>
      <c r="B16">
        <v>0</v>
      </c>
      <c r="I16" s="10">
        <v>-1.2</v>
      </c>
      <c r="J16" s="10"/>
      <c r="K16" s="7">
        <f t="shared" si="3"/>
        <v>0.7277039999999999</v>
      </c>
      <c r="L16" s="7">
        <f t="shared" si="3"/>
        <v>0.039279038399999994</v>
      </c>
      <c r="M16" s="7">
        <f t="shared" si="3"/>
        <v>0.00673411968</v>
      </c>
      <c r="N16" s="7">
        <f t="shared" si="3"/>
        <v>7.139829888</v>
      </c>
      <c r="O16" s="7">
        <f>SUM(K16:N16)</f>
        <v>7.913547046080001</v>
      </c>
      <c r="P16" s="7"/>
      <c r="Q16" s="7">
        <f aca="true" t="shared" si="5" ref="Q16:Q26">-O16+Q17</f>
        <v>-25.83478448304003</v>
      </c>
      <c r="R16" s="7">
        <f aca="true" t="shared" si="6" ref="R16:R27">Q16*$R$13</f>
        <v>-2.583478448304003</v>
      </c>
      <c r="T16" s="7">
        <f>T$13*$I16^(T$11-1)</f>
        <v>-0.43662239999999997</v>
      </c>
      <c r="U16" s="7">
        <f t="shared" si="4"/>
        <v>-0.015711615359999997</v>
      </c>
      <c r="V16" s="7">
        <f t="shared" si="4"/>
        <v>-0.002020235904</v>
      </c>
      <c r="W16" s="7">
        <f t="shared" si="4"/>
        <v>-1.71355917312</v>
      </c>
      <c r="X16" s="7">
        <f t="shared" si="4"/>
        <v>0.10894153843998719</v>
      </c>
      <c r="Y16" s="7">
        <f>SUM(T16:W16)</f>
        <v>-2.167913424384</v>
      </c>
    </row>
    <row r="17" spans="1:25" ht="12.75">
      <c r="A17" t="s">
        <v>9</v>
      </c>
      <c r="I17">
        <v>-1.1</v>
      </c>
      <c r="K17" s="7">
        <f aca="true" t="shared" si="7" ref="K17:N41">(K$11-1)*K$13*$I17^(K$11-2)</f>
        <v>0.667062</v>
      </c>
      <c r="L17" s="7">
        <f>(L$11-1)*L$13*$I17^(L$11-2)</f>
        <v>0.0330053031</v>
      </c>
      <c r="M17" s="7">
        <f t="shared" si="7"/>
        <v>0.005186986860000001</v>
      </c>
      <c r="N17" s="7">
        <f t="shared" si="7"/>
        <v>5.041196440500002</v>
      </c>
      <c r="O17" s="7">
        <f aca="true" t="shared" si="8" ref="O17:O40">SUM(K17:N17)</f>
        <v>5.746450730460002</v>
      </c>
      <c r="Q17" s="7">
        <f>-O17+Q18</f>
        <v>-17.921237436960027</v>
      </c>
      <c r="R17" s="7">
        <f t="shared" si="6"/>
        <v>-1.7921237436960027</v>
      </c>
      <c r="T17" s="7">
        <f t="shared" si="4"/>
        <v>-0.36688410000000005</v>
      </c>
      <c r="U17" s="7">
        <f t="shared" si="4"/>
        <v>-0.012101944470000002</v>
      </c>
      <c r="V17" s="7">
        <f t="shared" si="4"/>
        <v>-0.0014264213865000004</v>
      </c>
      <c r="W17" s="7">
        <f t="shared" si="4"/>
        <v>-1.1090632169100005</v>
      </c>
      <c r="X17" s="7">
        <f t="shared" si="4"/>
        <v>0.04978476436869763</v>
      </c>
      <c r="Y17" s="7">
        <f aca="true" t="shared" si="9" ref="Y17:Y40">SUM(T17:W17)</f>
        <v>-1.4894756827665006</v>
      </c>
    </row>
    <row r="18" spans="1:25" ht="12.75">
      <c r="A18" t="s">
        <v>53</v>
      </c>
      <c r="I18" s="10">
        <v>-1</v>
      </c>
      <c r="J18" s="10"/>
      <c r="K18" s="7">
        <f t="shared" si="7"/>
        <v>0.60642</v>
      </c>
      <c r="L18" s="7">
        <f t="shared" si="7"/>
        <v>0.027277109999999997</v>
      </c>
      <c r="M18" s="7">
        <f t="shared" si="7"/>
        <v>0.00389706</v>
      </c>
      <c r="N18" s="7">
        <f t="shared" si="7"/>
        <v>3.4432050000000003</v>
      </c>
      <c r="O18" s="7">
        <f t="shared" si="8"/>
        <v>4.080799170000001</v>
      </c>
      <c r="Q18" s="7">
        <f t="shared" si="5"/>
        <v>-12.174786706500024</v>
      </c>
      <c r="R18" s="7">
        <f t="shared" si="6"/>
        <v>-1.2174786706500025</v>
      </c>
      <c r="T18" s="7">
        <f t="shared" si="4"/>
        <v>-0.30321</v>
      </c>
      <c r="U18" s="7">
        <f t="shared" si="4"/>
        <v>-0.009092369999999999</v>
      </c>
      <c r="V18" s="7">
        <f t="shared" si="4"/>
        <v>-0.000974265</v>
      </c>
      <c r="W18" s="7">
        <f t="shared" si="4"/>
        <v>-0.6886410000000001</v>
      </c>
      <c r="X18" s="7">
        <f t="shared" si="4"/>
        <v>0.0211136</v>
      </c>
      <c r="Y18" s="7">
        <f t="shared" si="9"/>
        <v>-1.001917635</v>
      </c>
    </row>
    <row r="19" spans="1:25" ht="12.75">
      <c r="A19" t="s">
        <v>54</v>
      </c>
      <c r="B19">
        <v>1</v>
      </c>
      <c r="I19">
        <v>-0.9</v>
      </c>
      <c r="K19" s="7">
        <f t="shared" si="7"/>
        <v>0.545778</v>
      </c>
      <c r="L19" s="7">
        <f t="shared" si="7"/>
        <v>0.022094459099999998</v>
      </c>
      <c r="M19" s="7">
        <f t="shared" si="7"/>
        <v>0.0028409567400000005</v>
      </c>
      <c r="N19" s="7">
        <f t="shared" si="7"/>
        <v>2.2590868005000004</v>
      </c>
      <c r="O19" s="7">
        <f t="shared" si="8"/>
        <v>2.8298002163400002</v>
      </c>
      <c r="Q19" s="7">
        <f t="shared" si="5"/>
        <v>-8.093987536500023</v>
      </c>
      <c r="R19" s="7">
        <f t="shared" si="6"/>
        <v>-0.8093987536500024</v>
      </c>
      <c r="T19" s="7">
        <f t="shared" si="4"/>
        <v>-0.2456001</v>
      </c>
      <c r="U19" s="7">
        <f t="shared" si="4"/>
        <v>-0.00662833773</v>
      </c>
      <c r="V19" s="7">
        <f t="shared" si="4"/>
        <v>-0.0006392152665000001</v>
      </c>
      <c r="W19" s="7">
        <f t="shared" si="4"/>
        <v>-0.40663562409000015</v>
      </c>
      <c r="X19" s="7">
        <f t="shared" si="4"/>
        <v>0.008179841236550403</v>
      </c>
      <c r="Y19" s="7">
        <f t="shared" si="9"/>
        <v>-0.6595032770865001</v>
      </c>
    </row>
    <row r="20" spans="1:25" ht="12.75">
      <c r="A20" t="s">
        <v>55</v>
      </c>
      <c r="B20">
        <v>1</v>
      </c>
      <c r="I20" s="10">
        <v>-0.800000000000001</v>
      </c>
      <c r="J20" s="10"/>
      <c r="K20" s="7">
        <f t="shared" si="7"/>
        <v>0.4851360000000006</v>
      </c>
      <c r="L20" s="7">
        <f t="shared" si="7"/>
        <v>0.017457350400000043</v>
      </c>
      <c r="M20" s="7">
        <f t="shared" si="7"/>
        <v>0.001995294720000008</v>
      </c>
      <c r="N20" s="7">
        <f t="shared" si="7"/>
        <v>1.4103367680000074</v>
      </c>
      <c r="O20" s="7">
        <f t="shared" si="8"/>
        <v>1.9149254131200082</v>
      </c>
      <c r="Q20" s="7">
        <f t="shared" si="5"/>
        <v>-5.264187320160023</v>
      </c>
      <c r="R20" s="7">
        <f t="shared" si="6"/>
        <v>-0.5264187320160023</v>
      </c>
      <c r="T20" s="7">
        <f t="shared" si="4"/>
        <v>-0.1940544000000005</v>
      </c>
      <c r="U20" s="7">
        <f t="shared" si="4"/>
        <v>-0.004655293440000018</v>
      </c>
      <c r="V20" s="7">
        <f t="shared" si="4"/>
        <v>-0.00039905894400000207</v>
      </c>
      <c r="W20" s="7">
        <f t="shared" si="4"/>
        <v>-0.2256538828800015</v>
      </c>
      <c r="X20" s="7">
        <f t="shared" si="4"/>
        <v>0.0028338194219008337</v>
      </c>
      <c r="Y20" s="7">
        <f t="shared" si="9"/>
        <v>-0.424762635264002</v>
      </c>
    </row>
    <row r="21" spans="1:25" ht="12.75">
      <c r="A21" t="s">
        <v>56</v>
      </c>
      <c r="B21">
        <v>1</v>
      </c>
      <c r="I21">
        <v>-0.700000000000001</v>
      </c>
      <c r="K21" s="7">
        <f t="shared" si="7"/>
        <v>0.42449400000000054</v>
      </c>
      <c r="L21" s="7">
        <f t="shared" si="7"/>
        <v>0.013365783900000034</v>
      </c>
      <c r="M21" s="7">
        <f t="shared" si="7"/>
        <v>0.0013366915800000056</v>
      </c>
      <c r="N21" s="7">
        <f t="shared" si="7"/>
        <v>0.8267135205000045</v>
      </c>
      <c r="O21" s="7">
        <f t="shared" si="8"/>
        <v>1.265909995980005</v>
      </c>
      <c r="Q21" s="7">
        <f t="shared" si="5"/>
        <v>-3.349261907040014</v>
      </c>
      <c r="R21" s="7">
        <f t="shared" si="6"/>
        <v>-0.3349261907040014</v>
      </c>
      <c r="T21" s="7">
        <f t="shared" si="4"/>
        <v>-0.1485729000000004</v>
      </c>
      <c r="U21" s="7">
        <f t="shared" si="4"/>
        <v>-0.0031186829100000126</v>
      </c>
      <c r="V21" s="7">
        <f t="shared" si="4"/>
        <v>-0.00023392102650000125</v>
      </c>
      <c r="W21" s="7">
        <f t="shared" si="4"/>
        <v>-0.11573989287000079</v>
      </c>
      <c r="X21" s="7">
        <f t="shared" si="4"/>
        <v>0.0008520099167552102</v>
      </c>
      <c r="Y21" s="7">
        <f t="shared" si="9"/>
        <v>-0.2676653968065012</v>
      </c>
    </row>
    <row r="22" spans="1:25" ht="12.75">
      <c r="A22" t="s">
        <v>57</v>
      </c>
      <c r="B22">
        <v>1</v>
      </c>
      <c r="I22" s="10">
        <v>-0.600000000000001</v>
      </c>
      <c r="J22" s="10"/>
      <c r="K22" s="7">
        <f t="shared" si="7"/>
        <v>0.36385200000000056</v>
      </c>
      <c r="L22" s="7">
        <f t="shared" si="7"/>
        <v>0.00981975960000003</v>
      </c>
      <c r="M22" s="7">
        <f t="shared" si="7"/>
        <v>0.0008417649600000041</v>
      </c>
      <c r="N22" s="7">
        <f t="shared" si="7"/>
        <v>0.44623936800000286</v>
      </c>
      <c r="O22" s="7">
        <f t="shared" si="8"/>
        <v>0.8207528925600034</v>
      </c>
      <c r="Q22" s="7">
        <f t="shared" si="5"/>
        <v>-2.083351911060009</v>
      </c>
      <c r="R22" s="7">
        <f t="shared" si="6"/>
        <v>-0.20833519110600093</v>
      </c>
      <c r="T22" s="7">
        <f t="shared" si="4"/>
        <v>-0.10915560000000034</v>
      </c>
      <c r="U22" s="7">
        <f t="shared" si="4"/>
        <v>-0.001963951920000009</v>
      </c>
      <c r="V22" s="7">
        <f t="shared" si="4"/>
        <v>-0.0001262647440000008</v>
      </c>
      <c r="W22" s="7">
        <f t="shared" si="4"/>
        <v>-0.05354872416000043</v>
      </c>
      <c r="X22" s="7">
        <f t="shared" si="4"/>
        <v>0.00021277644226560304</v>
      </c>
      <c r="Y22" s="7">
        <f t="shared" si="9"/>
        <v>-0.16479454082400077</v>
      </c>
    </row>
    <row r="23" spans="1:25" ht="12.75">
      <c r="A23" t="s">
        <v>58</v>
      </c>
      <c r="B23">
        <v>0</v>
      </c>
      <c r="I23">
        <v>-0.500000000000001</v>
      </c>
      <c r="K23" s="7">
        <f t="shared" si="7"/>
        <v>0.3032100000000006</v>
      </c>
      <c r="L23" s="7">
        <f t="shared" si="7"/>
        <v>0.006819277500000026</v>
      </c>
      <c r="M23" s="7">
        <f t="shared" si="7"/>
        <v>0.0004871325000000029</v>
      </c>
      <c r="N23" s="7">
        <f t="shared" si="7"/>
        <v>0.21520031250000174</v>
      </c>
      <c r="O23" s="7">
        <f t="shared" si="8"/>
        <v>0.5257167225000023</v>
      </c>
      <c r="Q23" s="7">
        <f t="shared" si="5"/>
        <v>-1.2625990185000056</v>
      </c>
      <c r="R23" s="7">
        <f t="shared" si="6"/>
        <v>-0.12625990185000055</v>
      </c>
      <c r="T23" s="7">
        <f t="shared" si="4"/>
        <v>-0.0758025000000003</v>
      </c>
      <c r="U23" s="7">
        <f>U$13*$I23^(U$11-1)</f>
        <v>-0.0011365462500000066</v>
      </c>
      <c r="V23" s="7">
        <f t="shared" si="4"/>
        <v>-6.089156250000049E-05</v>
      </c>
      <c r="W23" s="7">
        <f t="shared" si="4"/>
        <v>-0.021520031250000217</v>
      </c>
      <c r="X23" s="7">
        <f t="shared" si="4"/>
        <v>4.123750000000074E-05</v>
      </c>
      <c r="Y23" s="7">
        <f t="shared" si="9"/>
        <v>-0.09851996906250052</v>
      </c>
    </row>
    <row r="24" spans="1:25" ht="12.75">
      <c r="A24" t="s">
        <v>59</v>
      </c>
      <c r="B24">
        <v>0</v>
      </c>
      <c r="I24" s="10">
        <v>-0.400000000000001</v>
      </c>
      <c r="J24" s="10"/>
      <c r="K24" s="7">
        <f t="shared" si="7"/>
        <v>0.24256800000000062</v>
      </c>
      <c r="L24" s="7">
        <f t="shared" si="7"/>
        <v>0.004364337600000021</v>
      </c>
      <c r="M24" s="7">
        <f t="shared" si="7"/>
        <v>0.0002494118400000019</v>
      </c>
      <c r="N24" s="7">
        <f t="shared" si="7"/>
        <v>0.08814604800000089</v>
      </c>
      <c r="O24" s="7">
        <f t="shared" si="8"/>
        <v>0.3353277974400015</v>
      </c>
      <c r="Q24" s="7">
        <f t="shared" si="5"/>
        <v>-0.7368822960000032</v>
      </c>
      <c r="R24" s="7">
        <f t="shared" si="6"/>
        <v>-0.07368822960000032</v>
      </c>
      <c r="T24" s="7">
        <f t="shared" si="4"/>
        <v>-0.04851360000000024</v>
      </c>
      <c r="U24" s="7">
        <f t="shared" si="4"/>
        <v>-0.0005819116800000044</v>
      </c>
      <c r="V24" s="7">
        <f t="shared" si="4"/>
        <v>-2.494118400000025E-05</v>
      </c>
      <c r="W24" s="7">
        <f t="shared" si="4"/>
        <v>-0.00705168384000009</v>
      </c>
      <c r="X24" s="7">
        <f t="shared" si="4"/>
        <v>5.534803558400126E-06</v>
      </c>
      <c r="Y24" s="7">
        <f t="shared" si="9"/>
        <v>-0.05617213670400034</v>
      </c>
    </row>
    <row r="25" spans="1:25" ht="12.75">
      <c r="A25" t="s">
        <v>60</v>
      </c>
      <c r="B25">
        <v>0</v>
      </c>
      <c r="I25">
        <v>-0.300000000000001</v>
      </c>
      <c r="K25" s="7">
        <f t="shared" si="7"/>
        <v>0.1819260000000006</v>
      </c>
      <c r="L25" s="7">
        <f t="shared" si="7"/>
        <v>0.002454939900000016</v>
      </c>
      <c r="M25" s="7">
        <f t="shared" si="7"/>
        <v>0.00010522062000000103</v>
      </c>
      <c r="N25" s="7">
        <f t="shared" si="7"/>
        <v>0.027889960500000373</v>
      </c>
      <c r="O25" s="7">
        <f t="shared" si="8"/>
        <v>0.21237612102000097</v>
      </c>
      <c r="Q25" s="7">
        <f t="shared" si="5"/>
        <v>-0.40155449856000164</v>
      </c>
      <c r="R25" s="7">
        <f t="shared" si="6"/>
        <v>-0.04015544985600017</v>
      </c>
      <c r="T25" s="7">
        <f t="shared" si="4"/>
        <v>-0.02728890000000018</v>
      </c>
      <c r="U25" s="7">
        <f t="shared" si="4"/>
        <v>-0.0002454939900000024</v>
      </c>
      <c r="V25" s="7">
        <f t="shared" si="4"/>
        <v>-7.891546500000104E-06</v>
      </c>
      <c r="W25" s="7">
        <f t="shared" si="4"/>
        <v>-0.001673397630000028</v>
      </c>
      <c r="X25" s="7">
        <f t="shared" si="4"/>
        <v>4.155789888000124E-07</v>
      </c>
      <c r="Y25" s="7">
        <f t="shared" si="9"/>
        <v>-0.02921568316650021</v>
      </c>
    </row>
    <row r="26" spans="1:25" ht="12.75">
      <c r="A26" t="s">
        <v>61</v>
      </c>
      <c r="B26">
        <v>0</v>
      </c>
      <c r="I26" s="10">
        <v>-0.200000000000001</v>
      </c>
      <c r="J26" s="10"/>
      <c r="K26" s="7">
        <f t="shared" si="7"/>
        <v>0.1212840000000006</v>
      </c>
      <c r="L26" s="7">
        <f t="shared" si="7"/>
        <v>0.001091084400000011</v>
      </c>
      <c r="M26" s="7">
        <f t="shared" si="7"/>
        <v>3.1176480000000475E-05</v>
      </c>
      <c r="N26" s="7">
        <f t="shared" si="7"/>
        <v>0.005509128000000111</v>
      </c>
      <c r="O26" s="7">
        <f t="shared" si="8"/>
        <v>0.12791538888000073</v>
      </c>
      <c r="Q26" s="7">
        <f t="shared" si="5"/>
        <v>-0.18917837754000066</v>
      </c>
      <c r="R26" s="7">
        <f t="shared" si="6"/>
        <v>-0.018917837754000067</v>
      </c>
      <c r="T26" s="7">
        <f t="shared" si="4"/>
        <v>-0.01212840000000012</v>
      </c>
      <c r="U26" s="7">
        <f t="shared" si="4"/>
        <v>-7.273896000000109E-05</v>
      </c>
      <c r="V26" s="7">
        <f t="shared" si="4"/>
        <v>-1.5588240000000314E-06</v>
      </c>
      <c r="W26" s="7">
        <f t="shared" si="4"/>
        <v>-0.00022036512000000557</v>
      </c>
      <c r="X26" s="7">
        <f t="shared" si="4"/>
        <v>1.081016320000049E-08</v>
      </c>
      <c r="Y26" s="7">
        <f t="shared" si="9"/>
        <v>-0.012423062904000127</v>
      </c>
    </row>
    <row r="27" spans="1:25" ht="12.75">
      <c r="A27" t="s">
        <v>62</v>
      </c>
      <c r="I27">
        <v>-0.0999999999999999</v>
      </c>
      <c r="K27" s="7">
        <f t="shared" si="7"/>
        <v>0.06064199999999993</v>
      </c>
      <c r="L27" s="7">
        <f t="shared" si="7"/>
        <v>0.00027277109999999943</v>
      </c>
      <c r="M27" s="7">
        <f t="shared" si="7"/>
        <v>3.897059999999988E-06</v>
      </c>
      <c r="N27" s="7">
        <f t="shared" si="7"/>
        <v>0.0003443204999999986</v>
      </c>
      <c r="O27" s="7">
        <f t="shared" si="8"/>
        <v>0.061262988659999934</v>
      </c>
      <c r="Q27" s="7">
        <f>-O27+Q28</f>
        <v>-0.061262988659999934</v>
      </c>
      <c r="R27" s="7">
        <f t="shared" si="6"/>
        <v>-0.006126298865999994</v>
      </c>
      <c r="T27" s="7">
        <f t="shared" si="4"/>
        <v>-0.0030320999999999937</v>
      </c>
      <c r="U27" s="7">
        <f t="shared" si="4"/>
        <v>-9.092369999999972E-06</v>
      </c>
      <c r="V27" s="7">
        <f t="shared" si="4"/>
        <v>-9.742649999999959E-08</v>
      </c>
      <c r="W27" s="7">
        <f t="shared" si="4"/>
        <v>-6.886409999999965E-06</v>
      </c>
      <c r="X27" s="7">
        <f t="shared" si="4"/>
        <v>2.1113599999999805E-11</v>
      </c>
      <c r="Y27" s="7">
        <f t="shared" si="9"/>
        <v>-0.0030481762064999934</v>
      </c>
    </row>
    <row r="28" spans="1:25" ht="12.75">
      <c r="A28" t="s">
        <v>62</v>
      </c>
      <c r="B28" t="s">
        <v>63</v>
      </c>
      <c r="C28" t="s">
        <v>64</v>
      </c>
      <c r="D28" t="s">
        <v>65</v>
      </c>
      <c r="I28" s="10">
        <v>0</v>
      </c>
      <c r="J28" s="10"/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8"/>
        <v>0</v>
      </c>
      <c r="Q28" s="7">
        <f>O28</f>
        <v>0</v>
      </c>
      <c r="R28" s="7">
        <f>Q28*$R$13</f>
        <v>0</v>
      </c>
      <c r="T28" s="7">
        <f t="shared" si="4"/>
        <v>0</v>
      </c>
      <c r="U28" s="7">
        <f t="shared" si="4"/>
        <v>0</v>
      </c>
      <c r="V28" s="7">
        <f t="shared" si="4"/>
        <v>0</v>
      </c>
      <c r="W28" s="7">
        <f t="shared" si="4"/>
        <v>0</v>
      </c>
      <c r="X28" s="7">
        <f t="shared" si="4"/>
        <v>0</v>
      </c>
      <c r="Y28" s="7">
        <f t="shared" si="9"/>
        <v>0</v>
      </c>
    </row>
    <row r="29" spans="2:25" ht="12.75">
      <c r="B29">
        <v>1</v>
      </c>
      <c r="C29" s="2">
        <v>-2.15682E-05</v>
      </c>
      <c r="D29" s="2">
        <v>1.86511E-05</v>
      </c>
      <c r="I29">
        <v>0.1</v>
      </c>
      <c r="K29" s="7">
        <f t="shared" si="7"/>
        <v>-0.060642</v>
      </c>
      <c r="L29" s="7">
        <f t="shared" si="7"/>
        <v>0.00027277110000000003</v>
      </c>
      <c r="M29" s="7">
        <f t="shared" si="7"/>
        <v>-3.897060000000001E-06</v>
      </c>
      <c r="N29" s="7">
        <f t="shared" si="7"/>
        <v>0.0003443205000000002</v>
      </c>
      <c r="O29" s="7">
        <f t="shared" si="8"/>
        <v>-0.06002880546</v>
      </c>
      <c r="Q29" s="7">
        <f>O29+Q28</f>
        <v>-0.06002880546</v>
      </c>
      <c r="R29" s="7">
        <f aca="true" t="shared" si="10" ref="R29:R41">Q29*$R$13</f>
        <v>-0.006002880546000001</v>
      </c>
      <c r="T29" s="7">
        <f t="shared" si="4"/>
        <v>-0.0030321000000000002</v>
      </c>
      <c r="U29" s="7">
        <f t="shared" si="4"/>
        <v>9.09237E-06</v>
      </c>
      <c r="V29" s="7">
        <f t="shared" si="4"/>
        <v>-9.742650000000004E-08</v>
      </c>
      <c r="W29" s="7">
        <f t="shared" si="4"/>
        <v>6.886410000000005E-06</v>
      </c>
      <c r="X29" s="7">
        <f t="shared" si="4"/>
        <v>-2.111360000000002E-11</v>
      </c>
      <c r="Y29" s="7">
        <f t="shared" si="9"/>
        <v>-0.0030162186465000004</v>
      </c>
    </row>
    <row r="30" spans="2:25" ht="12.75">
      <c r="B30">
        <v>2</v>
      </c>
      <c r="C30" s="2">
        <v>1.00001</v>
      </c>
      <c r="D30" s="2">
        <v>0.000192726</v>
      </c>
      <c r="I30" s="10">
        <v>0.2</v>
      </c>
      <c r="J30" s="10"/>
      <c r="K30" s="7">
        <f t="shared" si="7"/>
        <v>-0.121284</v>
      </c>
      <c r="L30" s="7">
        <f t="shared" si="7"/>
        <v>0.0010910844000000001</v>
      </c>
      <c r="M30" s="7">
        <f t="shared" si="7"/>
        <v>-3.117648000000001E-05</v>
      </c>
      <c r="N30" s="7">
        <f t="shared" si="7"/>
        <v>0.005509128000000003</v>
      </c>
      <c r="O30" s="7">
        <f t="shared" si="8"/>
        <v>-0.11471496408000001</v>
      </c>
      <c r="Q30" s="7">
        <f aca="true" t="shared" si="11" ref="Q30:Q40">O30+Q29</f>
        <v>-0.17474376954</v>
      </c>
      <c r="R30" s="7">
        <f t="shared" si="10"/>
        <v>-0.017474376954</v>
      </c>
      <c r="T30" s="7">
        <f t="shared" si="4"/>
        <v>-0.012128400000000001</v>
      </c>
      <c r="U30" s="7">
        <f t="shared" si="4"/>
        <v>7.273896E-05</v>
      </c>
      <c r="V30" s="7">
        <f t="shared" si="4"/>
        <v>-1.5588240000000007E-06</v>
      </c>
      <c r="W30" s="7">
        <f t="shared" si="4"/>
        <v>0.00022036512000000015</v>
      </c>
      <c r="X30" s="7">
        <f t="shared" si="4"/>
        <v>-1.081016320000001E-08</v>
      </c>
      <c r="Y30" s="7">
        <f t="shared" si="9"/>
        <v>-0.011836854744000001</v>
      </c>
    </row>
    <row r="31" spans="2:25" ht="12.75">
      <c r="B31">
        <v>3</v>
      </c>
      <c r="C31" s="2">
        <v>9.8334E-06</v>
      </c>
      <c r="D31" s="2">
        <v>-4.55141E-05</v>
      </c>
      <c r="I31">
        <v>0.3</v>
      </c>
      <c r="K31" s="7">
        <f t="shared" si="7"/>
        <v>-0.18192599999999998</v>
      </c>
      <c r="L31" s="7">
        <f t="shared" si="7"/>
        <v>0.0024549398999999996</v>
      </c>
      <c r="M31" s="7">
        <f t="shared" si="7"/>
        <v>-0.00010522062</v>
      </c>
      <c r="N31" s="7">
        <f t="shared" si="7"/>
        <v>0.0278899605</v>
      </c>
      <c r="O31" s="7">
        <f t="shared" si="8"/>
        <v>-0.15168632021999998</v>
      </c>
      <c r="Q31" s="7">
        <f t="shared" si="11"/>
        <v>-0.32643008976</v>
      </c>
      <c r="R31" s="7">
        <f t="shared" si="10"/>
        <v>-0.032643008976</v>
      </c>
      <c r="T31" s="7">
        <f t="shared" si="4"/>
        <v>-0.027288899999999998</v>
      </c>
      <c r="U31" s="7">
        <f t="shared" si="4"/>
        <v>0.00024549398999999995</v>
      </c>
      <c r="V31" s="7">
        <f t="shared" si="4"/>
        <v>-7.8915465E-06</v>
      </c>
      <c r="W31" s="7">
        <f t="shared" si="4"/>
        <v>0.00167339763</v>
      </c>
      <c r="X31" s="7">
        <f t="shared" si="4"/>
        <v>-4.1557898879999996E-07</v>
      </c>
      <c r="Y31" s="7">
        <f t="shared" si="9"/>
        <v>-0.025377899926499997</v>
      </c>
    </row>
    <row r="32" spans="2:25" ht="12.75">
      <c r="B32">
        <v>4</v>
      </c>
      <c r="C32" s="2">
        <v>-3.3831E-06</v>
      </c>
      <c r="D32" s="2">
        <v>1.37735E-05</v>
      </c>
      <c r="I32" s="10">
        <v>0.4</v>
      </c>
      <c r="J32" s="10"/>
      <c r="K32" s="7">
        <f t="shared" si="7"/>
        <v>-0.242568</v>
      </c>
      <c r="L32" s="7">
        <f t="shared" si="7"/>
        <v>0.0043643376000000005</v>
      </c>
      <c r="M32" s="7">
        <f t="shared" si="7"/>
        <v>-0.00024941184000000006</v>
      </c>
      <c r="N32" s="7">
        <f t="shared" si="7"/>
        <v>0.08814604800000005</v>
      </c>
      <c r="O32" s="7">
        <f t="shared" si="8"/>
        <v>-0.15030702623999997</v>
      </c>
      <c r="Q32" s="7">
        <f t="shared" si="11"/>
        <v>-0.47673711599999996</v>
      </c>
      <c r="R32" s="7">
        <f t="shared" si="10"/>
        <v>-0.0476737116</v>
      </c>
      <c r="T32" s="7">
        <f aca="true" t="shared" si="12" ref="T32:X41">T$13*$I32^(T$11-1)</f>
        <v>-0.048513600000000004</v>
      </c>
      <c r="U32" s="7">
        <f t="shared" si="12"/>
        <v>0.00058191168</v>
      </c>
      <c r="V32" s="7">
        <f t="shared" si="12"/>
        <v>-2.494118400000001E-05</v>
      </c>
      <c r="W32" s="7">
        <f t="shared" si="12"/>
        <v>0.007051683840000005</v>
      </c>
      <c r="X32" s="7">
        <f t="shared" si="12"/>
        <v>-5.534803558400005E-06</v>
      </c>
      <c r="Y32" s="7">
        <f t="shared" si="9"/>
        <v>-0.040904945664000006</v>
      </c>
    </row>
    <row r="33" spans="2:25" ht="12.75">
      <c r="B33">
        <v>5</v>
      </c>
      <c r="C33" s="2">
        <v>-9.47156E-07</v>
      </c>
      <c r="D33" s="2">
        <v>1.26443E-05</v>
      </c>
      <c r="I33">
        <v>0.5</v>
      </c>
      <c r="K33" s="7">
        <f t="shared" si="7"/>
        <v>-0.30321</v>
      </c>
      <c r="L33" s="7">
        <f t="shared" si="7"/>
        <v>0.006819277499999999</v>
      </c>
      <c r="M33" s="7">
        <f t="shared" si="7"/>
        <v>-0.0004871325</v>
      </c>
      <c r="N33" s="7">
        <f t="shared" si="7"/>
        <v>0.21520031250000002</v>
      </c>
      <c r="O33" s="7">
        <f t="shared" si="8"/>
        <v>-0.08167754249999995</v>
      </c>
      <c r="Q33" s="7">
        <f t="shared" si="11"/>
        <v>-0.5584146584999999</v>
      </c>
      <c r="R33" s="7">
        <f t="shared" si="10"/>
        <v>-0.055841465849999994</v>
      </c>
      <c r="T33" s="7">
        <f t="shared" si="12"/>
        <v>-0.0758025</v>
      </c>
      <c r="U33" s="7">
        <f t="shared" si="12"/>
        <v>0.0011365462499999999</v>
      </c>
      <c r="V33" s="7">
        <f t="shared" si="12"/>
        <v>-6.08915625E-05</v>
      </c>
      <c r="W33" s="7">
        <f t="shared" si="12"/>
        <v>0.021520031250000002</v>
      </c>
      <c r="X33" s="7">
        <f t="shared" si="12"/>
        <v>-4.12375E-05</v>
      </c>
      <c r="Y33" s="7">
        <f t="shared" si="9"/>
        <v>-0.053206814062499996</v>
      </c>
    </row>
    <row r="34" spans="2:25" ht="12.75">
      <c r="B34">
        <v>6</v>
      </c>
      <c r="C34" s="2">
        <v>5.45694E-05</v>
      </c>
      <c r="D34" s="2">
        <v>-1.56593E-06</v>
      </c>
      <c r="I34" s="10">
        <v>0.6</v>
      </c>
      <c r="J34" s="10"/>
      <c r="K34" s="7">
        <f t="shared" si="7"/>
        <v>-0.36385199999999995</v>
      </c>
      <c r="L34" s="7">
        <f t="shared" si="7"/>
        <v>0.009819759599999998</v>
      </c>
      <c r="M34" s="7">
        <f t="shared" si="7"/>
        <v>-0.00084176496</v>
      </c>
      <c r="N34" s="7">
        <f t="shared" si="7"/>
        <v>0.446239368</v>
      </c>
      <c r="O34" s="7">
        <f t="shared" si="8"/>
        <v>0.09136536264000006</v>
      </c>
      <c r="Q34" s="7">
        <f t="shared" si="11"/>
        <v>-0.4670492958599999</v>
      </c>
      <c r="R34" s="7">
        <f t="shared" si="10"/>
        <v>-0.04670492958599999</v>
      </c>
      <c r="T34" s="7">
        <f t="shared" si="12"/>
        <v>-0.10915559999999999</v>
      </c>
      <c r="U34" s="7">
        <f t="shared" si="12"/>
        <v>0.0019639519199999996</v>
      </c>
      <c r="V34" s="7">
        <f t="shared" si="12"/>
        <v>-0.000126264744</v>
      </c>
      <c r="W34" s="7">
        <f t="shared" si="12"/>
        <v>0.05354872416</v>
      </c>
      <c r="X34" s="7">
        <f t="shared" si="12"/>
        <v>-0.00021277644226559998</v>
      </c>
      <c r="Y34" s="7">
        <f t="shared" si="9"/>
        <v>-0.053769188663999996</v>
      </c>
    </row>
    <row r="35" spans="2:25" ht="12.75">
      <c r="B35">
        <v>9</v>
      </c>
      <c r="C35" s="2">
        <v>-2.72414E-07</v>
      </c>
      <c r="D35" s="2">
        <v>-4.82715E-07</v>
      </c>
      <c r="I35">
        <v>0.7</v>
      </c>
      <c r="K35" s="7">
        <f t="shared" si="7"/>
        <v>-0.4244939999999999</v>
      </c>
      <c r="L35" s="7">
        <f t="shared" si="7"/>
        <v>0.013365783899999997</v>
      </c>
      <c r="M35" s="7">
        <f t="shared" si="7"/>
        <v>-0.0013366915799999997</v>
      </c>
      <c r="N35" s="7">
        <f t="shared" si="7"/>
        <v>0.8267135204999998</v>
      </c>
      <c r="O35" s="7">
        <f t="shared" si="8"/>
        <v>0.41424861281999986</v>
      </c>
      <c r="Q35" s="7">
        <f t="shared" si="11"/>
        <v>-0.05280068304000002</v>
      </c>
      <c r="R35" s="7">
        <f t="shared" si="10"/>
        <v>-0.005280068304000002</v>
      </c>
      <c r="T35" s="7">
        <f t="shared" si="12"/>
        <v>-0.14857289999999998</v>
      </c>
      <c r="U35" s="7">
        <f t="shared" si="12"/>
        <v>0.0031186829099999988</v>
      </c>
      <c r="V35" s="7">
        <f t="shared" si="12"/>
        <v>-0.00023392102649999992</v>
      </c>
      <c r="W35" s="7">
        <f t="shared" si="12"/>
        <v>0.11573989286999997</v>
      </c>
      <c r="X35" s="7">
        <f t="shared" si="12"/>
        <v>-0.0008520099167551993</v>
      </c>
      <c r="Y35" s="7">
        <f t="shared" si="9"/>
        <v>-0.0299482452465</v>
      </c>
    </row>
    <row r="36" spans="2:25" ht="12.75">
      <c r="B36">
        <v>10</v>
      </c>
      <c r="C36" s="2">
        <v>-2.09283E-06</v>
      </c>
      <c r="D36" s="2">
        <v>-1.02786E-07</v>
      </c>
      <c r="I36" s="10">
        <v>0.8</v>
      </c>
      <c r="J36" s="10"/>
      <c r="K36" s="7">
        <f t="shared" si="7"/>
        <v>-0.485136</v>
      </c>
      <c r="L36" s="7">
        <f t="shared" si="7"/>
        <v>0.017457350400000002</v>
      </c>
      <c r="M36" s="7">
        <f t="shared" si="7"/>
        <v>-0.0019952947200000005</v>
      </c>
      <c r="N36" s="7">
        <f t="shared" si="7"/>
        <v>1.4103367680000007</v>
      </c>
      <c r="O36" s="7">
        <f t="shared" si="8"/>
        <v>0.9406628236800008</v>
      </c>
      <c r="Q36" s="7">
        <f>O36+Q35</f>
        <v>0.8878621406400007</v>
      </c>
      <c r="R36" s="7">
        <f t="shared" si="10"/>
        <v>0.08878621406400007</v>
      </c>
      <c r="T36" s="7">
        <f t="shared" si="12"/>
        <v>-0.19405440000000002</v>
      </c>
      <c r="U36" s="7">
        <f t="shared" si="12"/>
        <v>0.00465529344</v>
      </c>
      <c r="V36" s="7">
        <f t="shared" si="12"/>
        <v>-0.00039905894400000017</v>
      </c>
      <c r="W36" s="7">
        <f t="shared" si="12"/>
        <v>0.22565388288000016</v>
      </c>
      <c r="X36" s="7">
        <f t="shared" si="12"/>
        <v>-0.0028338194219008025</v>
      </c>
      <c r="Y36" s="7">
        <f t="shared" si="9"/>
        <v>0.03585571737600016</v>
      </c>
    </row>
    <row r="37" spans="2:25" ht="12.75">
      <c r="B37">
        <v>12</v>
      </c>
      <c r="C37" s="2">
        <v>1.68177E-08</v>
      </c>
      <c r="D37" s="2">
        <v>3.30546E-07</v>
      </c>
      <c r="I37">
        <v>0.9</v>
      </c>
      <c r="K37" s="7">
        <f t="shared" si="7"/>
        <v>-0.545778</v>
      </c>
      <c r="L37" s="7">
        <f t="shared" si="7"/>
        <v>0.022094459099999998</v>
      </c>
      <c r="M37" s="7">
        <f t="shared" si="7"/>
        <v>-0.0028409567400000005</v>
      </c>
      <c r="N37" s="7">
        <f t="shared" si="7"/>
        <v>2.2590868005000004</v>
      </c>
      <c r="O37" s="7">
        <f t="shared" si="8"/>
        <v>1.7325623028600003</v>
      </c>
      <c r="Q37" s="7">
        <f t="shared" si="11"/>
        <v>2.620424443500001</v>
      </c>
      <c r="R37" s="7">
        <f t="shared" si="10"/>
        <v>0.2620424443500001</v>
      </c>
      <c r="T37" s="7">
        <f t="shared" si="12"/>
        <v>-0.2456001</v>
      </c>
      <c r="U37" s="7">
        <f t="shared" si="12"/>
        <v>0.00662833773</v>
      </c>
      <c r="V37" s="7">
        <f t="shared" si="12"/>
        <v>-0.0006392152665000001</v>
      </c>
      <c r="W37" s="7">
        <f t="shared" si="12"/>
        <v>0.40663562409000015</v>
      </c>
      <c r="X37" s="7">
        <f t="shared" si="12"/>
        <v>-0.008179841236550403</v>
      </c>
      <c r="Y37" s="7">
        <f t="shared" si="9"/>
        <v>0.16702464655350016</v>
      </c>
    </row>
    <row r="38" spans="2:25" ht="12.75">
      <c r="B38">
        <v>15</v>
      </c>
      <c r="C38" s="2">
        <v>-1.67997E-09</v>
      </c>
      <c r="D38" s="2">
        <v>2.05618E-08</v>
      </c>
      <c r="I38" s="10">
        <v>1</v>
      </c>
      <c r="J38" s="10"/>
      <c r="K38" s="7">
        <f t="shared" si="7"/>
        <v>-0.60642</v>
      </c>
      <c r="L38" s="7">
        <f t="shared" si="7"/>
        <v>0.027277109999999997</v>
      </c>
      <c r="M38" s="7">
        <f t="shared" si="7"/>
        <v>-0.00389706</v>
      </c>
      <c r="N38" s="7">
        <f t="shared" si="7"/>
        <v>3.4432050000000003</v>
      </c>
      <c r="O38" s="7">
        <f t="shared" si="8"/>
        <v>2.8601650500000004</v>
      </c>
      <c r="Q38" s="7">
        <f t="shared" si="11"/>
        <v>5.480589493500002</v>
      </c>
      <c r="R38" s="7">
        <f t="shared" si="10"/>
        <v>0.5480589493500002</v>
      </c>
      <c r="T38" s="7">
        <f t="shared" si="12"/>
        <v>-0.30321</v>
      </c>
      <c r="U38" s="7">
        <f t="shared" si="12"/>
        <v>0.009092369999999999</v>
      </c>
      <c r="V38" s="7">
        <f t="shared" si="12"/>
        <v>-0.000974265</v>
      </c>
      <c r="W38" s="7">
        <f t="shared" si="12"/>
        <v>0.6886410000000001</v>
      </c>
      <c r="X38" s="7">
        <f t="shared" si="12"/>
        <v>-0.0211136</v>
      </c>
      <c r="Y38" s="7">
        <f t="shared" si="9"/>
        <v>0.3935491050000001</v>
      </c>
    </row>
    <row r="39" spans="2:25" ht="12.75">
      <c r="B39">
        <v>18</v>
      </c>
      <c r="C39" s="2">
        <v>-3.45816E-08</v>
      </c>
      <c r="D39" s="2">
        <v>-1.39072E-08</v>
      </c>
      <c r="I39">
        <v>1.1</v>
      </c>
      <c r="K39" s="7">
        <f t="shared" si="7"/>
        <v>-0.667062</v>
      </c>
      <c r="L39" s="7">
        <f t="shared" si="7"/>
        <v>0.0330053031</v>
      </c>
      <c r="M39" s="7">
        <f t="shared" si="7"/>
        <v>-0.005186986860000001</v>
      </c>
      <c r="N39" s="7">
        <f t="shared" si="7"/>
        <v>5.041196440500002</v>
      </c>
      <c r="O39" s="7">
        <f t="shared" si="8"/>
        <v>4.401952756740002</v>
      </c>
      <c r="Q39" s="7">
        <f t="shared" si="11"/>
        <v>9.882542250240004</v>
      </c>
      <c r="R39" s="7">
        <f t="shared" si="10"/>
        <v>0.9882542250240004</v>
      </c>
      <c r="T39" s="7">
        <f t="shared" si="12"/>
        <v>-0.36688410000000005</v>
      </c>
      <c r="U39" s="7">
        <f t="shared" si="12"/>
        <v>0.012101944470000002</v>
      </c>
      <c r="V39" s="7">
        <f t="shared" si="12"/>
        <v>-0.0014264213865000004</v>
      </c>
      <c r="W39" s="7">
        <f t="shared" si="12"/>
        <v>1.1090632169100005</v>
      </c>
      <c r="X39" s="7">
        <f t="shared" si="12"/>
        <v>-0.04978476436869763</v>
      </c>
      <c r="Y39" s="7">
        <f t="shared" si="9"/>
        <v>0.7528546399935006</v>
      </c>
    </row>
    <row r="40" spans="2:25" ht="12.75">
      <c r="B40">
        <v>20</v>
      </c>
      <c r="C40" s="2">
        <v>3.78743E-09</v>
      </c>
      <c r="D40" s="2">
        <v>4.10939E-09</v>
      </c>
      <c r="I40" s="10">
        <v>1.2</v>
      </c>
      <c r="J40" s="10"/>
      <c r="K40" s="7">
        <f t="shared" si="7"/>
        <v>-0.7277039999999999</v>
      </c>
      <c r="L40" s="7">
        <f t="shared" si="7"/>
        <v>0.039279038399999994</v>
      </c>
      <c r="M40" s="7">
        <f t="shared" si="7"/>
        <v>-0.00673411968</v>
      </c>
      <c r="N40" s="7">
        <f t="shared" si="7"/>
        <v>7.139829888</v>
      </c>
      <c r="O40" s="7">
        <f t="shared" si="8"/>
        <v>6.4446708067200005</v>
      </c>
      <c r="Q40" s="7">
        <f t="shared" si="11"/>
        <v>16.327213056960005</v>
      </c>
      <c r="R40" s="7">
        <f t="shared" si="10"/>
        <v>1.6327213056960006</v>
      </c>
      <c r="T40" s="7">
        <f t="shared" si="12"/>
        <v>-0.43662239999999997</v>
      </c>
      <c r="U40" s="7">
        <f t="shared" si="12"/>
        <v>0.015711615359999997</v>
      </c>
      <c r="V40" s="7">
        <f t="shared" si="12"/>
        <v>-0.002020235904</v>
      </c>
      <c r="W40" s="7">
        <f t="shared" si="12"/>
        <v>1.71355917312</v>
      </c>
      <c r="X40" s="7">
        <f t="shared" si="12"/>
        <v>-0.10894153843998719</v>
      </c>
      <c r="Y40" s="7">
        <f t="shared" si="9"/>
        <v>1.290628152576</v>
      </c>
    </row>
    <row r="41" spans="2:25" ht="12.75">
      <c r="B41">
        <v>21</v>
      </c>
      <c r="C41" s="2">
        <v>1.73386E-09</v>
      </c>
      <c r="D41" s="2">
        <v>-1.64033E-09</v>
      </c>
      <c r="I41">
        <v>1.3</v>
      </c>
      <c r="K41" s="7">
        <f t="shared" si="7"/>
        <v>-0.788346</v>
      </c>
      <c r="L41" s="7">
        <f t="shared" si="7"/>
        <v>0.0460983159</v>
      </c>
      <c r="M41" s="7">
        <f t="shared" si="7"/>
        <v>-0.008561840820000001</v>
      </c>
      <c r="N41" s="7">
        <f t="shared" si="7"/>
        <v>9.834137800500002</v>
      </c>
      <c r="O41" s="7">
        <f>SUM(K41:N41)</f>
        <v>9.083328275580003</v>
      </c>
      <c r="Q41" s="7">
        <f>O41+Q40</f>
        <v>25.410541332540006</v>
      </c>
      <c r="R41" s="7">
        <f t="shared" si="10"/>
        <v>2.5410541332540006</v>
      </c>
      <c r="T41" s="7">
        <f t="shared" si="12"/>
        <v>-0.5124249000000001</v>
      </c>
      <c r="U41" s="7">
        <f t="shared" si="12"/>
        <v>0.019975936890000004</v>
      </c>
      <c r="V41" s="7">
        <f t="shared" si="12"/>
        <v>-0.0027825982665000003</v>
      </c>
      <c r="W41" s="7">
        <f t="shared" si="12"/>
        <v>2.556875828130001</v>
      </c>
      <c r="X41" s="7">
        <f t="shared" si="12"/>
        <v>-0.22389915796177287</v>
      </c>
      <c r="Y41" s="7">
        <f>SUM(T41:W41)</f>
        <v>2.061644266753501</v>
      </c>
    </row>
    <row r="42" spans="2:4" ht="12.75">
      <c r="B42">
        <v>25</v>
      </c>
      <c r="C42" s="2">
        <v>2.56942E-09</v>
      </c>
      <c r="D42" s="2">
        <v>6.03611E-09</v>
      </c>
    </row>
    <row r="43" spans="2:4" ht="12.75">
      <c r="B43">
        <v>27</v>
      </c>
      <c r="C43" s="2">
        <v>2.50747E-09</v>
      </c>
      <c r="D43" s="2">
        <v>-1.01828E-09</v>
      </c>
    </row>
    <row r="44" spans="2:4" ht="12.75">
      <c r="B44">
        <v>28</v>
      </c>
      <c r="C44" s="2">
        <v>6.39963E-10</v>
      </c>
      <c r="D44" s="2">
        <v>-9.02199E-10</v>
      </c>
    </row>
    <row r="45" spans="2:4" ht="12.75">
      <c r="B45">
        <v>30</v>
      </c>
      <c r="C45" s="2">
        <v>-7.65769E-11</v>
      </c>
      <c r="D45" s="2">
        <v>-7.08093E-11</v>
      </c>
    </row>
    <row r="46" ht="12.75">
      <c r="A46" t="s">
        <v>9</v>
      </c>
    </row>
    <row r="47" ht="12.75">
      <c r="A47" t="s">
        <v>9</v>
      </c>
    </row>
    <row r="48" spans="1:3" ht="12.75">
      <c r="A48" t="s">
        <v>32</v>
      </c>
      <c r="B48" t="s">
        <v>33</v>
      </c>
      <c r="C48" t="s">
        <v>34</v>
      </c>
    </row>
    <row r="49" spans="1:2" ht="12.75">
      <c r="A49" t="s">
        <v>35</v>
      </c>
      <c r="B49">
        <v>4262686</v>
      </c>
    </row>
    <row r="50" spans="1:2" ht="12.75">
      <c r="A50" t="s">
        <v>36</v>
      </c>
      <c r="B50">
        <v>4262748</v>
      </c>
    </row>
    <row r="51" spans="1:2" ht="12.75">
      <c r="A51" t="s">
        <v>37</v>
      </c>
      <c r="B51">
        <v>37453</v>
      </c>
    </row>
    <row r="52" spans="1:2" ht="12.75">
      <c r="A52" t="s">
        <v>38</v>
      </c>
      <c r="B52">
        <v>2</v>
      </c>
    </row>
    <row r="53" spans="1:2" ht="12.75">
      <c r="A53" t="s">
        <v>39</v>
      </c>
      <c r="B53">
        <v>0.09494</v>
      </c>
    </row>
    <row r="54" spans="1:2" ht="12.75">
      <c r="A54" t="s">
        <v>40</v>
      </c>
      <c r="B54">
        <v>0.1102</v>
      </c>
    </row>
    <row r="55" spans="1:2" ht="12.75">
      <c r="A55" t="s">
        <v>41</v>
      </c>
      <c r="B55">
        <v>424.42</v>
      </c>
    </row>
    <row r="56" spans="1:2" ht="12.75">
      <c r="A56" t="s">
        <v>42</v>
      </c>
      <c r="B56">
        <v>-71.2386</v>
      </c>
    </row>
    <row r="57" spans="1:2" ht="12.75">
      <c r="A57" t="s">
        <v>43</v>
      </c>
      <c r="B57" s="2">
        <v>5.24846</v>
      </c>
    </row>
    <row r="58" spans="1:2" ht="12.75">
      <c r="A58" t="s">
        <v>44</v>
      </c>
      <c r="B58" s="2">
        <v>0</v>
      </c>
    </row>
    <row r="59" spans="1:2" ht="12.75">
      <c r="A59" t="s">
        <v>45</v>
      </c>
      <c r="B59" s="2">
        <v>0</v>
      </c>
    </row>
    <row r="60" ht="12.75">
      <c r="A60" t="s">
        <v>9</v>
      </c>
    </row>
    <row r="61" spans="1:5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</row>
    <row r="62" spans="1:2" ht="12.75">
      <c r="A62" t="s">
        <v>51</v>
      </c>
      <c r="B62">
        <v>-71.25</v>
      </c>
    </row>
    <row r="63" spans="1:2" ht="12.75">
      <c r="A63" t="s">
        <v>52</v>
      </c>
      <c r="B63">
        <v>0</v>
      </c>
    </row>
    <row r="64" ht="12.75">
      <c r="A64" t="s">
        <v>9</v>
      </c>
    </row>
    <row r="65" ht="12.75">
      <c r="A65" t="s">
        <v>53</v>
      </c>
    </row>
    <row r="66" spans="1:2" ht="12.75">
      <c r="A66" t="s">
        <v>54</v>
      </c>
      <c r="B66">
        <v>1</v>
      </c>
    </row>
    <row r="67" spans="1:2" ht="12.75">
      <c r="A67" t="s">
        <v>55</v>
      </c>
      <c r="B67">
        <v>1</v>
      </c>
    </row>
    <row r="68" spans="1:2" ht="12.75">
      <c r="A68" t="s">
        <v>56</v>
      </c>
      <c r="B68">
        <v>1</v>
      </c>
    </row>
    <row r="69" spans="1:2" ht="12.75">
      <c r="A69" t="s">
        <v>57</v>
      </c>
      <c r="B69">
        <v>1</v>
      </c>
    </row>
    <row r="70" spans="1:2" ht="12.75">
      <c r="A70" t="s">
        <v>58</v>
      </c>
      <c r="B70">
        <v>0</v>
      </c>
    </row>
    <row r="71" spans="1:2" ht="12.75">
      <c r="A71" t="s">
        <v>59</v>
      </c>
      <c r="B71">
        <v>0</v>
      </c>
    </row>
    <row r="72" spans="1:2" ht="12.75">
      <c r="A72" t="s">
        <v>60</v>
      </c>
      <c r="B72">
        <v>0</v>
      </c>
    </row>
    <row r="73" spans="1:2" ht="12.75">
      <c r="A73" t="s">
        <v>61</v>
      </c>
      <c r="B73">
        <v>0</v>
      </c>
    </row>
    <row r="74" ht="12.75">
      <c r="A74" t="s">
        <v>62</v>
      </c>
    </row>
    <row r="75" spans="1:4" ht="12.75">
      <c r="A75" t="s">
        <v>62</v>
      </c>
      <c r="B75" t="s">
        <v>63</v>
      </c>
      <c r="C75" t="s">
        <v>64</v>
      </c>
      <c r="D75" t="s">
        <v>65</v>
      </c>
    </row>
    <row r="76" spans="2:4" ht="12.75">
      <c r="B76">
        <v>1</v>
      </c>
      <c r="C76" s="2">
        <v>-2.10073E-05</v>
      </c>
      <c r="D76" s="2">
        <v>2.19615E-05</v>
      </c>
    </row>
    <row r="77" spans="2:4" ht="12.75">
      <c r="B77">
        <v>2</v>
      </c>
      <c r="C77" s="2">
        <v>1.00002</v>
      </c>
      <c r="D77" s="2">
        <v>0.000199493</v>
      </c>
    </row>
    <row r="78" spans="2:4" ht="12.75">
      <c r="B78">
        <v>3</v>
      </c>
      <c r="C78" s="2">
        <v>-2.41028E-05</v>
      </c>
      <c r="D78" s="2">
        <v>-6.15015E-05</v>
      </c>
    </row>
    <row r="79" spans="2:4" ht="12.75">
      <c r="B79">
        <v>4</v>
      </c>
      <c r="C79" s="2">
        <v>-5.74811E-07</v>
      </c>
      <c r="D79" s="2">
        <v>1.36057E-05</v>
      </c>
    </row>
    <row r="80" spans="2:4" ht="12.75">
      <c r="B80">
        <v>5</v>
      </c>
      <c r="C80" s="2">
        <v>-7.22609E-07</v>
      </c>
      <c r="D80" s="2">
        <v>1.32564E-05</v>
      </c>
    </row>
    <row r="81" spans="2:4" ht="12.75">
      <c r="B81">
        <v>6</v>
      </c>
      <c r="C81" s="2">
        <v>6.404E-05</v>
      </c>
      <c r="D81" s="2">
        <v>-1.80847E-06</v>
      </c>
    </row>
    <row r="82" spans="2:4" ht="12.75">
      <c r="B82">
        <v>9</v>
      </c>
      <c r="C82" s="2">
        <v>-2.34579E-07</v>
      </c>
      <c r="D82" s="2">
        <v>-4.31973E-07</v>
      </c>
    </row>
    <row r="83" spans="2:4" ht="12.75">
      <c r="B83">
        <v>10</v>
      </c>
      <c r="C83" s="2">
        <v>-2.09459E-06</v>
      </c>
      <c r="D83" s="2">
        <v>-1.0151E-07</v>
      </c>
    </row>
    <row r="84" spans="2:4" ht="12.75">
      <c r="B84">
        <v>12</v>
      </c>
      <c r="C84" s="2">
        <v>1.04721E-08</v>
      </c>
      <c r="D84" s="2">
        <v>3.24912E-07</v>
      </c>
    </row>
    <row r="85" spans="2:4" ht="12.75">
      <c r="B85">
        <v>15</v>
      </c>
      <c r="C85" s="2">
        <v>6.30835E-09</v>
      </c>
      <c r="D85" s="2">
        <v>1.49101E-09</v>
      </c>
    </row>
    <row r="86" spans="2:4" ht="12.75">
      <c r="B86">
        <v>18</v>
      </c>
      <c r="C86" s="2">
        <v>-2.76122E-08</v>
      </c>
      <c r="D86" s="2">
        <v>-2.18366E-09</v>
      </c>
    </row>
    <row r="87" spans="2:4" ht="12.75">
      <c r="B87">
        <v>20</v>
      </c>
      <c r="C87" s="2">
        <v>7.91992E-10</v>
      </c>
      <c r="D87" s="2">
        <v>-2.23509E-09</v>
      </c>
    </row>
    <row r="88" spans="2:4" ht="12.75">
      <c r="B88">
        <v>21</v>
      </c>
      <c r="C88" s="2">
        <v>4.05633E-10</v>
      </c>
      <c r="D88" s="2">
        <v>-1.04526E-09</v>
      </c>
    </row>
    <row r="89" spans="2:4" ht="12.75">
      <c r="B89">
        <v>25</v>
      </c>
      <c r="C89" s="2">
        <v>-3.88127E-10</v>
      </c>
      <c r="D89" s="2">
        <v>-2.3608E-10</v>
      </c>
    </row>
    <row r="90" spans="2:4" ht="12.75">
      <c r="B90">
        <v>27</v>
      </c>
      <c r="C90" s="2">
        <v>-2.26649E-10</v>
      </c>
      <c r="D90" s="2">
        <v>-7.90025E-10</v>
      </c>
    </row>
    <row r="91" spans="2:4" ht="12.75">
      <c r="B91">
        <v>28</v>
      </c>
      <c r="C91" s="2">
        <v>-4.62211E-10</v>
      </c>
      <c r="D91" s="2">
        <v>-2.94468E-10</v>
      </c>
    </row>
    <row r="92" spans="2:4" ht="12.75">
      <c r="B92">
        <v>30</v>
      </c>
      <c r="C92" s="2">
        <v>-2.45906E-11</v>
      </c>
      <c r="D92" s="2">
        <v>4.11971E-11</v>
      </c>
    </row>
    <row r="93" ht="12.75">
      <c r="A93" t="s">
        <v>9</v>
      </c>
    </row>
    <row r="94" ht="12.75">
      <c r="A94" t="s">
        <v>9</v>
      </c>
    </row>
    <row r="95" spans="1:3" ht="12.75">
      <c r="A95" t="s">
        <v>32</v>
      </c>
      <c r="B95" t="s">
        <v>33</v>
      </c>
      <c r="C95" t="s">
        <v>34</v>
      </c>
    </row>
    <row r="96" spans="1:2" ht="12.75">
      <c r="A96" t="s">
        <v>35</v>
      </c>
      <c r="B96">
        <v>4262686</v>
      </c>
    </row>
    <row r="97" spans="1:2" ht="12.75">
      <c r="A97" t="s">
        <v>36</v>
      </c>
      <c r="B97">
        <v>4262781</v>
      </c>
    </row>
    <row r="98" spans="1:2" ht="12.75">
      <c r="A98" t="s">
        <v>37</v>
      </c>
      <c r="B98">
        <v>37453</v>
      </c>
    </row>
    <row r="99" spans="1:2" ht="12.75">
      <c r="A99" t="s">
        <v>38</v>
      </c>
      <c r="B99">
        <v>2</v>
      </c>
    </row>
    <row r="100" spans="1:2" ht="12.75">
      <c r="A100" t="s">
        <v>39</v>
      </c>
      <c r="B100">
        <v>0.09456</v>
      </c>
    </row>
    <row r="101" spans="1:2" ht="12.75">
      <c r="A101" t="s">
        <v>40</v>
      </c>
      <c r="B101">
        <v>0.11006</v>
      </c>
    </row>
    <row r="102" spans="1:2" ht="12.75">
      <c r="A102" t="s">
        <v>41</v>
      </c>
      <c r="B102">
        <v>998.63</v>
      </c>
    </row>
    <row r="103" spans="1:2" ht="12.75">
      <c r="A103" t="s">
        <v>42</v>
      </c>
      <c r="B103">
        <v>-71.2374</v>
      </c>
    </row>
    <row r="104" spans="1:2" ht="12.75">
      <c r="A104" t="s">
        <v>43</v>
      </c>
      <c r="B104" s="2">
        <v>12.3212</v>
      </c>
    </row>
    <row r="105" spans="1:2" ht="12.75">
      <c r="A105" t="s">
        <v>44</v>
      </c>
      <c r="B105" s="2">
        <v>0</v>
      </c>
    </row>
    <row r="106" spans="1:2" ht="12.75">
      <c r="A106" t="s">
        <v>45</v>
      </c>
      <c r="B106" s="2">
        <v>0</v>
      </c>
    </row>
    <row r="107" ht="12.75">
      <c r="A107" t="s">
        <v>9</v>
      </c>
    </row>
    <row r="108" spans="1: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</row>
    <row r="109" spans="1:2" ht="12.75">
      <c r="A109" t="s">
        <v>51</v>
      </c>
      <c r="B109">
        <v>-71.25</v>
      </c>
    </row>
    <row r="110" spans="1:2" ht="12.75">
      <c r="A110" t="s">
        <v>52</v>
      </c>
      <c r="B110">
        <v>0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1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-2.05175E-05</v>
      </c>
      <c r="D123" s="2">
        <v>2.29693E-05</v>
      </c>
    </row>
    <row r="124" spans="2:4" ht="12.75">
      <c r="B124">
        <v>2</v>
      </c>
      <c r="C124" s="2">
        <v>1.00003</v>
      </c>
      <c r="D124" s="2">
        <v>0.000200925</v>
      </c>
    </row>
    <row r="125" spans="2:4" ht="12.75">
      <c r="B125">
        <v>3</v>
      </c>
      <c r="C125" s="2">
        <v>-3.0321E-05</v>
      </c>
      <c r="D125" s="2">
        <v>-6.50146E-05</v>
      </c>
    </row>
    <row r="126" spans="2:4" ht="12.75">
      <c r="B126">
        <v>4</v>
      </c>
      <c r="C126" s="2">
        <v>9.09237E-07</v>
      </c>
      <c r="D126" s="2">
        <v>1.37042E-05</v>
      </c>
    </row>
    <row r="127" spans="2:4" ht="12.75">
      <c r="B127">
        <v>5</v>
      </c>
      <c r="C127" s="2">
        <v>-9.74265E-08</v>
      </c>
      <c r="D127" s="2">
        <v>1.32366E-05</v>
      </c>
    </row>
    <row r="128" spans="2:4" ht="12.75">
      <c r="B128">
        <v>6</v>
      </c>
      <c r="C128" s="2">
        <v>6.88641E-05</v>
      </c>
      <c r="D128" s="2">
        <v>-1.87588E-06</v>
      </c>
    </row>
    <row r="129" spans="2:4" ht="12.75">
      <c r="B129">
        <v>9</v>
      </c>
      <c r="C129" s="2">
        <v>-1.74917E-07</v>
      </c>
      <c r="D129" s="2">
        <v>-3.66361E-07</v>
      </c>
    </row>
    <row r="130" spans="2:4" ht="12.75">
      <c r="B130">
        <v>10</v>
      </c>
      <c r="C130" s="2">
        <v>-2.11136E-06</v>
      </c>
      <c r="D130" s="2">
        <v>-1.19387E-07</v>
      </c>
    </row>
    <row r="131" spans="2:4" ht="12.75">
      <c r="B131">
        <v>12</v>
      </c>
      <c r="C131" s="2">
        <v>-1.7753E-09</v>
      </c>
      <c r="D131" s="2">
        <v>3.19317E-07</v>
      </c>
    </row>
    <row r="132" spans="2:4" ht="12.75">
      <c r="B132">
        <v>15</v>
      </c>
      <c r="C132" s="2">
        <v>5.55243E-09</v>
      </c>
      <c r="D132" s="2">
        <v>-7.77994E-11</v>
      </c>
    </row>
    <row r="133" spans="2:4" ht="12.75">
      <c r="B133">
        <v>18</v>
      </c>
      <c r="C133" s="2">
        <v>-2.87982E-08</v>
      </c>
      <c r="D133" s="2">
        <v>3.46725E-09</v>
      </c>
    </row>
    <row r="134" spans="2:4" ht="12.75">
      <c r="B134">
        <v>20</v>
      </c>
      <c r="C134" s="2">
        <v>4.05079E-09</v>
      </c>
      <c r="D134" s="2">
        <v>-1.44143E-09</v>
      </c>
    </row>
    <row r="135" spans="2:4" ht="12.75">
      <c r="B135">
        <v>21</v>
      </c>
      <c r="C135" s="2">
        <v>3.3312E-10</v>
      </c>
      <c r="D135" s="2">
        <v>-1.61438E-09</v>
      </c>
    </row>
    <row r="136" spans="2:4" ht="12.75">
      <c r="B136">
        <v>25</v>
      </c>
      <c r="C136" s="2">
        <v>1.17308E-09</v>
      </c>
      <c r="D136" s="2">
        <v>1.15443E-10</v>
      </c>
    </row>
    <row r="137" spans="2:4" ht="12.75">
      <c r="B137">
        <v>27</v>
      </c>
      <c r="C137" s="2">
        <v>1.5712E-10</v>
      </c>
      <c r="D137" s="2">
        <v>-5.72272E-10</v>
      </c>
    </row>
    <row r="138" spans="2:4" ht="12.75">
      <c r="B138">
        <v>28</v>
      </c>
      <c r="C138" s="2">
        <v>-2.17472E-10</v>
      </c>
      <c r="D138" s="2">
        <v>-3.04199E-10</v>
      </c>
    </row>
    <row r="139" spans="2:4" ht="12.75">
      <c r="B139">
        <v>30</v>
      </c>
      <c r="C139" s="2">
        <v>-2.90051E-11</v>
      </c>
      <c r="D139" s="2">
        <v>3.62963E-11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4262686</v>
      </c>
    </row>
    <row r="144" spans="1:2" ht="12.75">
      <c r="A144" t="s">
        <v>36</v>
      </c>
      <c r="B144">
        <v>4262816</v>
      </c>
    </row>
    <row r="145" spans="1:2" ht="12.75">
      <c r="A145" t="s">
        <v>37</v>
      </c>
      <c r="B145">
        <v>37453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0.09404</v>
      </c>
    </row>
    <row r="148" spans="1:2" ht="12.75">
      <c r="A148" t="s">
        <v>40</v>
      </c>
      <c r="B148">
        <v>0.11028</v>
      </c>
    </row>
    <row r="149" spans="1:2" ht="12.75">
      <c r="A149" t="s">
        <v>41</v>
      </c>
      <c r="B149">
        <v>424.43</v>
      </c>
    </row>
    <row r="150" spans="1:2" ht="12.75">
      <c r="A150" t="s">
        <v>42</v>
      </c>
      <c r="B150">
        <v>-71.2363</v>
      </c>
    </row>
    <row r="151" spans="1:2" ht="12.75">
      <c r="A151" t="s">
        <v>43</v>
      </c>
      <c r="B151" s="2">
        <v>5.31116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-71.25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1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-2.44173E-05</v>
      </c>
      <c r="D170" s="2">
        <v>1.96333E-05</v>
      </c>
    </row>
    <row r="171" spans="2:4" ht="12.75">
      <c r="B171">
        <v>2</v>
      </c>
      <c r="C171" s="2">
        <v>0.999999</v>
      </c>
      <c r="D171" s="2">
        <v>0.000210458</v>
      </c>
    </row>
    <row r="172" spans="2:4" ht="12.75">
      <c r="B172">
        <v>3</v>
      </c>
      <c r="C172" s="2">
        <v>-7.98081E-06</v>
      </c>
      <c r="D172" s="2">
        <v>-5.12519E-05</v>
      </c>
    </row>
    <row r="173" spans="2:4" ht="12.75">
      <c r="B173">
        <v>4</v>
      </c>
      <c r="C173" s="2">
        <v>-2.60843E-06</v>
      </c>
      <c r="D173" s="2">
        <v>1.36709E-05</v>
      </c>
    </row>
    <row r="174" spans="2:4" ht="12.75">
      <c r="B174">
        <v>5</v>
      </c>
      <c r="C174" s="2">
        <v>-3.9288E-07</v>
      </c>
      <c r="D174" s="2">
        <v>1.27078E-05</v>
      </c>
    </row>
    <row r="175" spans="2:4" ht="12.75">
      <c r="B175">
        <v>6</v>
      </c>
      <c r="C175" s="2">
        <v>6.32023E-05</v>
      </c>
      <c r="D175" s="2">
        <v>-1.79138E-06</v>
      </c>
    </row>
    <row r="176" spans="2:4" ht="12.75">
      <c r="B176">
        <v>9</v>
      </c>
      <c r="C176" s="2">
        <v>-2.01215E-07</v>
      </c>
      <c r="D176" s="2">
        <v>-3.86956E-07</v>
      </c>
    </row>
    <row r="177" spans="2:4" ht="12.75">
      <c r="B177">
        <v>10</v>
      </c>
      <c r="C177" s="2">
        <v>-2.09154E-06</v>
      </c>
      <c r="D177" s="2">
        <v>-1.28705E-07</v>
      </c>
    </row>
    <row r="178" spans="2:4" ht="12.75">
      <c r="B178">
        <v>12</v>
      </c>
      <c r="C178" s="2">
        <v>-1.41131E-09</v>
      </c>
      <c r="D178" s="2">
        <v>3.32595E-07</v>
      </c>
    </row>
    <row r="179" spans="2:4" ht="12.75">
      <c r="B179">
        <v>15</v>
      </c>
      <c r="C179" s="2">
        <v>7.57269E-09</v>
      </c>
      <c r="D179" s="2">
        <v>4.94658E-10</v>
      </c>
    </row>
    <row r="180" spans="2:4" ht="12.75">
      <c r="B180">
        <v>18</v>
      </c>
      <c r="C180" s="2">
        <v>-2.71831E-08</v>
      </c>
      <c r="D180" s="2">
        <v>1.48711E-09</v>
      </c>
    </row>
    <row r="181" spans="2:4" ht="12.75">
      <c r="B181">
        <v>20</v>
      </c>
      <c r="C181" s="2">
        <v>1.9969E-09</v>
      </c>
      <c r="D181" s="2">
        <v>-4.42534E-10</v>
      </c>
    </row>
    <row r="182" spans="2:4" ht="12.75">
      <c r="B182">
        <v>21</v>
      </c>
      <c r="C182" s="2">
        <v>5.39956E-10</v>
      </c>
      <c r="D182" s="2">
        <v>-9.04539E-10</v>
      </c>
    </row>
    <row r="183" spans="2:4" ht="12.75">
      <c r="B183">
        <v>25</v>
      </c>
      <c r="C183" s="2">
        <v>1.46122E-09</v>
      </c>
      <c r="D183" s="2">
        <v>1.84999E-10</v>
      </c>
    </row>
    <row r="184" spans="2:4" ht="12.75">
      <c r="B184">
        <v>27</v>
      </c>
      <c r="C184" s="2">
        <v>1.3127E-10</v>
      </c>
      <c r="D184" s="2">
        <v>-8.09707E-10</v>
      </c>
    </row>
    <row r="185" spans="2:4" ht="12.75">
      <c r="B185">
        <v>28</v>
      </c>
      <c r="C185" s="2">
        <v>-8.25948E-11</v>
      </c>
      <c r="D185" s="2">
        <v>-3.54971E-10</v>
      </c>
    </row>
    <row r="186" spans="2:4" ht="12.75">
      <c r="B186">
        <v>30</v>
      </c>
      <c r="C186" s="2">
        <v>-3.63661E-11</v>
      </c>
      <c r="D186" s="2">
        <v>-5.53524E-12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4262686</v>
      </c>
    </row>
    <row r="191" spans="1:2" ht="12.75">
      <c r="A191" t="s">
        <v>36</v>
      </c>
      <c r="B191">
        <v>4262849</v>
      </c>
    </row>
    <row r="192" spans="1:2" ht="12.75">
      <c r="A192" t="s">
        <v>37</v>
      </c>
      <c r="B192">
        <v>37453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0.09361</v>
      </c>
    </row>
    <row r="195" spans="1:2" ht="12.75">
      <c r="A195" t="s">
        <v>40</v>
      </c>
      <c r="B195">
        <v>0.11041</v>
      </c>
    </row>
    <row r="196" spans="1:2" ht="12.75">
      <c r="A196" t="s">
        <v>41</v>
      </c>
      <c r="B196">
        <v>199.64</v>
      </c>
    </row>
    <row r="197" spans="1:2" ht="12.75">
      <c r="A197" t="s">
        <v>42</v>
      </c>
      <c r="B197">
        <v>-71.235</v>
      </c>
    </row>
    <row r="198" spans="1:2" ht="12.75">
      <c r="A198" t="s">
        <v>43</v>
      </c>
      <c r="B198" s="2">
        <v>2.54542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-71.25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1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-2.34826E-05</v>
      </c>
      <c r="D217" s="2">
        <v>2.69718E-05</v>
      </c>
    </row>
    <row r="218" spans="2:4" ht="12.75">
      <c r="B218">
        <v>2</v>
      </c>
      <c r="C218" s="2">
        <v>1.00004</v>
      </c>
      <c r="D218" s="2">
        <v>0.000243976</v>
      </c>
    </row>
    <row r="219" spans="2:4" ht="12.75">
      <c r="B219">
        <v>3</v>
      </c>
      <c r="C219" s="2">
        <v>2.79437E-05</v>
      </c>
      <c r="D219" s="2">
        <v>-3.74288E-05</v>
      </c>
    </row>
    <row r="220" spans="2:4" ht="12.75">
      <c r="B220">
        <v>4</v>
      </c>
      <c r="C220" s="2">
        <v>-6.81586E-06</v>
      </c>
      <c r="D220" s="2">
        <v>1.3189E-05</v>
      </c>
    </row>
    <row r="221" spans="2:4" ht="12.75">
      <c r="B221">
        <v>5</v>
      </c>
      <c r="C221" s="2">
        <v>-9.97769E-07</v>
      </c>
      <c r="D221" s="2">
        <v>1.2257E-05</v>
      </c>
    </row>
    <row r="222" spans="2:4" ht="12.75">
      <c r="B222">
        <v>6</v>
      </c>
      <c r="C222" s="2">
        <v>5.39311E-05</v>
      </c>
      <c r="D222" s="2">
        <v>-1.59003E-06</v>
      </c>
    </row>
    <row r="223" spans="2:4" ht="12.75">
      <c r="B223">
        <v>9</v>
      </c>
      <c r="C223" s="2">
        <v>-2.41647E-07</v>
      </c>
      <c r="D223" s="2">
        <v>-3.7161E-07</v>
      </c>
    </row>
    <row r="224" spans="2:4" ht="12.75">
      <c r="B224">
        <v>10</v>
      </c>
      <c r="C224" s="2">
        <v>-2.02839E-06</v>
      </c>
      <c r="D224" s="2">
        <v>-1.06161E-07</v>
      </c>
    </row>
    <row r="225" spans="2:4" ht="12.75">
      <c r="B225">
        <v>12</v>
      </c>
      <c r="C225" s="2">
        <v>1.27402E-08</v>
      </c>
      <c r="D225" s="2">
        <v>3.05278E-07</v>
      </c>
    </row>
    <row r="226" spans="2:4" ht="12.75">
      <c r="B226">
        <v>15</v>
      </c>
      <c r="C226" s="2">
        <v>9.06961E-09</v>
      </c>
      <c r="D226" s="2">
        <v>8.72477E-09</v>
      </c>
    </row>
    <row r="227" spans="2:4" ht="12.75">
      <c r="B227">
        <v>18</v>
      </c>
      <c r="C227" s="2">
        <v>-4.08784E-08</v>
      </c>
      <c r="D227" s="2">
        <v>-7.87002E-09</v>
      </c>
    </row>
    <row r="228" spans="2:4" ht="12.75">
      <c r="B228">
        <v>20</v>
      </c>
      <c r="C228" s="2">
        <v>-2.08907E-09</v>
      </c>
      <c r="D228" s="2">
        <v>7.07122E-09</v>
      </c>
    </row>
    <row r="229" spans="2:4" ht="12.75">
      <c r="B229">
        <v>21</v>
      </c>
      <c r="C229" s="2">
        <v>-2.15998E-09</v>
      </c>
      <c r="D229" s="2">
        <v>3.47839E-09</v>
      </c>
    </row>
    <row r="230" spans="2:4" ht="12.75">
      <c r="B230">
        <v>25</v>
      </c>
      <c r="C230" s="2">
        <v>5.06584E-09</v>
      </c>
      <c r="D230" s="2">
        <v>-3.9492E-09</v>
      </c>
    </row>
    <row r="231" spans="2:4" ht="12.75">
      <c r="B231">
        <v>27</v>
      </c>
      <c r="C231" s="2">
        <v>-2.12432E-09</v>
      </c>
      <c r="D231" s="2">
        <v>-1.03993E-09</v>
      </c>
    </row>
    <row r="232" spans="2:4" ht="12.75">
      <c r="B232">
        <v>28</v>
      </c>
      <c r="C232" s="2">
        <v>-6.64497E-10</v>
      </c>
      <c r="D232" s="2">
        <v>1.81273E-10</v>
      </c>
    </row>
    <row r="233" spans="2:4" ht="12.75">
      <c r="B233">
        <v>30</v>
      </c>
      <c r="C233" s="2">
        <v>-2.92319E-11</v>
      </c>
      <c r="D233" s="2">
        <v>3.72353E-11</v>
      </c>
    </row>
    <row r="234" ht="12.75">
      <c r="A234" t="s">
        <v>9</v>
      </c>
    </row>
    <row r="235" ht="12.75">
      <c r="A235" t="s">
        <v>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O27" activeCellId="1" sqref="L20:L27 O20:O27"/>
    </sheetView>
  </sheetViews>
  <sheetFormatPr defaultColWidth="9.140625" defaultRowHeight="12.75"/>
  <cols>
    <col min="2" max="2" width="16.00390625" style="0" customWidth="1"/>
    <col min="7" max="8" width="10.140625" style="0" bestFit="1" customWidth="1"/>
    <col min="13" max="13" width="10.8515625" style="0" customWidth="1"/>
  </cols>
  <sheetData>
    <row r="1" spans="1:15" ht="12.75">
      <c r="A1" t="s">
        <v>114</v>
      </c>
      <c r="B1" t="s">
        <v>115</v>
      </c>
      <c r="C1" t="s">
        <v>116</v>
      </c>
      <c r="F1" t="s">
        <v>117</v>
      </c>
      <c r="G1" t="s">
        <v>118</v>
      </c>
      <c r="L1" t="s">
        <v>119</v>
      </c>
      <c r="M1" t="s">
        <v>151</v>
      </c>
      <c r="N1" t="s">
        <v>152</v>
      </c>
      <c r="O1" t="s">
        <v>153</v>
      </c>
    </row>
    <row r="2" spans="1:18" ht="12.75">
      <c r="A2">
        <v>-62.5</v>
      </c>
      <c r="B2">
        <v>0.02502</v>
      </c>
      <c r="C2">
        <v>0</v>
      </c>
      <c r="L2" s="6">
        <f aca="true" t="shared" si="0" ref="L2:L27">A2/25.4</f>
        <v>-2.4606299212598426</v>
      </c>
      <c r="M2" s="8">
        <f>B2</f>
        <v>0.02502</v>
      </c>
      <c r="N2" s="8">
        <f>B30-A30*$E$46-$E$45</f>
        <v>0.02497086120300699</v>
      </c>
      <c r="O2" s="6">
        <f>10000*N2/ABS(A2*$E$46)</f>
        <v>116.32196044727348</v>
      </c>
      <c r="Q2" s="6"/>
      <c r="R2" s="6"/>
    </row>
    <row r="3" spans="1:18" ht="12.75">
      <c r="A3">
        <v>-57.5</v>
      </c>
      <c r="B3">
        <v>0.00682</v>
      </c>
      <c r="C3" s="2">
        <v>2.54558E-05</v>
      </c>
      <c r="L3" s="6">
        <f t="shared" si="0"/>
        <v>-2.263779527559055</v>
      </c>
      <c r="M3" s="8">
        <f aca="true" t="shared" si="1" ref="M3:M27">B3</f>
        <v>0.00682</v>
      </c>
      <c r="N3" s="8">
        <f aca="true" t="shared" si="2" ref="N3:N27">B31-A31*$E$46-$E$45</f>
        <v>0.00677468270676621</v>
      </c>
      <c r="O3" s="6">
        <f aca="true" t="shared" si="3" ref="O3:O27">10000*N3/ABS(A3*$E$46)</f>
        <v>34.302780533778034</v>
      </c>
      <c r="Q3" s="6"/>
      <c r="R3" s="6"/>
    </row>
    <row r="4" spans="1:18" ht="12.75">
      <c r="A4">
        <v>-52.5</v>
      </c>
      <c r="B4">
        <v>0.001163</v>
      </c>
      <c r="C4" s="2">
        <v>1.55563E-05</v>
      </c>
      <c r="L4" s="6">
        <f t="shared" si="0"/>
        <v>-2.066929133858268</v>
      </c>
      <c r="M4" s="8">
        <f t="shared" si="1"/>
        <v>0.001163</v>
      </c>
      <c r="N4" s="8">
        <f t="shared" si="2"/>
        <v>0.0011185042105256505</v>
      </c>
      <c r="O4" s="6">
        <f t="shared" si="3"/>
        <v>6.202782166169159</v>
      </c>
      <c r="Q4" s="6"/>
      <c r="R4" s="6"/>
    </row>
    <row r="5" spans="1:18" ht="12.75">
      <c r="A5">
        <v>-47.5</v>
      </c>
      <c r="B5">
        <v>-0.000104</v>
      </c>
      <c r="C5">
        <v>0.000138593</v>
      </c>
      <c r="L5" s="6">
        <f t="shared" si="0"/>
        <v>-1.8700787401574803</v>
      </c>
      <c r="M5" s="8">
        <f t="shared" si="1"/>
        <v>-0.000104</v>
      </c>
      <c r="N5" s="8">
        <f t="shared" si="2"/>
        <v>-0.00013767428571495046</v>
      </c>
      <c r="O5" s="6">
        <f t="shared" si="3"/>
        <v>-0.843854230491986</v>
      </c>
      <c r="Q5" s="6"/>
      <c r="R5" s="6"/>
    </row>
    <row r="6" spans="1:18" ht="12.75">
      <c r="A6">
        <v>-42.5</v>
      </c>
      <c r="B6">
        <v>-0.000229</v>
      </c>
      <c r="C6" s="2">
        <v>8.34386E-05</v>
      </c>
      <c r="L6" s="6">
        <f t="shared" si="0"/>
        <v>-1.673228346456693</v>
      </c>
      <c r="M6" s="8">
        <f t="shared" si="1"/>
        <v>-0.000229</v>
      </c>
      <c r="N6" s="8">
        <f t="shared" si="2"/>
        <v>-0.0002638527819554759</v>
      </c>
      <c r="O6" s="6">
        <f t="shared" si="3"/>
        <v>-1.8075110341498184</v>
      </c>
      <c r="Q6" s="6"/>
      <c r="R6" s="6"/>
    </row>
    <row r="7" spans="1:18" ht="12.75">
      <c r="A7">
        <v>-37.5</v>
      </c>
      <c r="B7" s="2">
        <v>8E-05</v>
      </c>
      <c r="C7">
        <v>0.000110309</v>
      </c>
      <c r="L7" s="6">
        <f t="shared" si="0"/>
        <v>-1.4763779527559056</v>
      </c>
      <c r="M7" s="8">
        <f t="shared" si="1"/>
        <v>8E-05</v>
      </c>
      <c r="N7" s="8">
        <f t="shared" si="2"/>
        <v>4.9968721803994565E-05</v>
      </c>
      <c r="O7" s="6">
        <f t="shared" si="3"/>
        <v>0.3879494873398768</v>
      </c>
      <c r="Q7" s="6"/>
      <c r="R7" s="6"/>
    </row>
    <row r="8" spans="1:18" ht="12.75">
      <c r="A8">
        <v>-32.5</v>
      </c>
      <c r="B8" s="2">
        <v>9.6E-05</v>
      </c>
      <c r="C8">
        <v>0</v>
      </c>
      <c r="L8" s="6">
        <f t="shared" si="0"/>
        <v>-1.2795275590551183</v>
      </c>
      <c r="M8" s="8">
        <f t="shared" si="1"/>
        <v>9.6E-05</v>
      </c>
      <c r="N8" s="8">
        <f t="shared" si="2"/>
        <v>7.37902255635636E-05</v>
      </c>
      <c r="O8" s="6">
        <f t="shared" si="3"/>
        <v>0.6610338307162759</v>
      </c>
      <c r="Q8" s="6"/>
      <c r="R8" s="6"/>
    </row>
    <row r="9" spans="1:18" ht="12.75">
      <c r="A9">
        <v>-27.5</v>
      </c>
      <c r="B9">
        <v>0.000127</v>
      </c>
      <c r="C9" s="2">
        <v>4.94975E-05</v>
      </c>
      <c r="L9" s="6">
        <f t="shared" si="0"/>
        <v>-1.0826771653543308</v>
      </c>
      <c r="M9" s="8">
        <f t="shared" si="1"/>
        <v>0.000127</v>
      </c>
      <c r="N9" s="8">
        <f t="shared" si="2"/>
        <v>0.00010461172932300087</v>
      </c>
      <c r="O9" s="6">
        <f t="shared" si="3"/>
        <v>1.1075310158237954</v>
      </c>
      <c r="Q9" s="6"/>
      <c r="R9" s="6"/>
    </row>
    <row r="10" spans="1:18" ht="12.75">
      <c r="A10">
        <v>-22.5</v>
      </c>
      <c r="B10">
        <v>0.000122</v>
      </c>
      <c r="C10" s="2">
        <v>5.09117E-05</v>
      </c>
      <c r="L10" s="6">
        <f t="shared" si="0"/>
        <v>-0.8858267716535434</v>
      </c>
      <c r="M10" s="8">
        <f t="shared" si="1"/>
        <v>0.000122</v>
      </c>
      <c r="N10" s="8">
        <f t="shared" si="2"/>
        <v>0.00010343323308240613</v>
      </c>
      <c r="O10" s="6">
        <f t="shared" si="3"/>
        <v>1.3383995794284271</v>
      </c>
      <c r="Q10" s="6"/>
      <c r="R10" s="6"/>
    </row>
    <row r="11" spans="1:18" ht="12.75">
      <c r="A11">
        <v>-17.5</v>
      </c>
      <c r="B11">
        <v>0.000101</v>
      </c>
      <c r="C11" s="2">
        <v>7.49533E-05</v>
      </c>
      <c r="L11" s="6">
        <f t="shared" si="0"/>
        <v>-0.6889763779527559</v>
      </c>
      <c r="M11" s="8">
        <f t="shared" si="1"/>
        <v>0.000101</v>
      </c>
      <c r="N11" s="8">
        <f t="shared" si="2"/>
        <v>8.625473684190641E-05</v>
      </c>
      <c r="O11" s="6">
        <f t="shared" si="3"/>
        <v>1.4350040126692618</v>
      </c>
      <c r="Q11" s="6"/>
      <c r="R11" s="6"/>
    </row>
    <row r="12" spans="1:18" ht="12.75">
      <c r="A12">
        <v>-12.5</v>
      </c>
      <c r="B12" s="2">
        <v>6E-05</v>
      </c>
      <c r="C12">
        <v>0.000101823</v>
      </c>
      <c r="L12" s="6">
        <f t="shared" si="0"/>
        <v>-0.4921259842519685</v>
      </c>
      <c r="M12" s="8">
        <f t="shared" si="1"/>
        <v>6E-05</v>
      </c>
      <c r="N12" s="8">
        <f t="shared" si="2"/>
        <v>4.907624060138669E-05</v>
      </c>
      <c r="O12" s="6">
        <f t="shared" si="3"/>
        <v>1.1430612007582552</v>
      </c>
      <c r="Q12" s="6"/>
      <c r="R12" s="6"/>
    </row>
    <row r="13" spans="1:18" ht="12.75">
      <c r="A13">
        <v>-7.5</v>
      </c>
      <c r="B13">
        <v>0.00013</v>
      </c>
      <c r="C13" s="2">
        <v>5.6569E-06</v>
      </c>
      <c r="L13" s="6">
        <f t="shared" si="0"/>
        <v>-0.29527559055118113</v>
      </c>
      <c r="M13" s="8">
        <f t="shared" si="1"/>
        <v>0.00013</v>
      </c>
      <c r="N13" s="8">
        <f t="shared" si="2"/>
        <v>0.0001228977443607837</v>
      </c>
      <c r="O13" s="6">
        <f t="shared" si="3"/>
        <v>4.770796129928404</v>
      </c>
      <c r="Q13" s="6"/>
      <c r="R13" s="6"/>
    </row>
    <row r="14" spans="1:18" ht="12.75">
      <c r="A14">
        <v>-2.5</v>
      </c>
      <c r="B14" s="2">
        <v>-2.8E-05</v>
      </c>
      <c r="C14">
        <v>0.00027464</v>
      </c>
      <c r="L14" s="6">
        <f t="shared" si="0"/>
        <v>-0.0984251968503937</v>
      </c>
      <c r="M14" s="8">
        <f t="shared" si="1"/>
        <v>-2.8E-05</v>
      </c>
      <c r="N14" s="8">
        <f t="shared" si="2"/>
        <v>-3.128075187972814E-05</v>
      </c>
      <c r="O14" s="6">
        <f t="shared" si="3"/>
        <v>-3.6428843536206794</v>
      </c>
      <c r="Q14" s="6"/>
      <c r="R14" s="6"/>
    </row>
    <row r="15" spans="1:18" ht="12.75">
      <c r="A15">
        <v>2.5</v>
      </c>
      <c r="B15" s="2">
        <v>4.54E-05</v>
      </c>
      <c r="C15" s="2">
        <v>3.64867E-05</v>
      </c>
      <c r="L15" s="6">
        <f t="shared" si="0"/>
        <v>0.0984251968503937</v>
      </c>
      <c r="M15" s="8">
        <f t="shared" si="1"/>
        <v>4.54E-05</v>
      </c>
      <c r="N15" s="8">
        <f t="shared" si="2"/>
        <v>4.594075187973887E-05</v>
      </c>
      <c r="O15" s="6">
        <f t="shared" si="3"/>
        <v>5.350154205363846</v>
      </c>
      <c r="Q15" s="6"/>
      <c r="R15" s="6"/>
    </row>
    <row r="16" spans="1:18" ht="12.75">
      <c r="A16">
        <v>7.5</v>
      </c>
      <c r="B16" s="2">
        <v>2.7E-05</v>
      </c>
      <c r="C16">
        <v>0.000120208</v>
      </c>
      <c r="L16" s="6">
        <f t="shared" si="0"/>
        <v>0.29527559055118113</v>
      </c>
      <c r="M16" s="8">
        <f t="shared" si="1"/>
        <v>2.7E-05</v>
      </c>
      <c r="N16" s="8">
        <f t="shared" si="2"/>
        <v>3.136225563918902E-05</v>
      </c>
      <c r="O16" s="6">
        <f t="shared" si="3"/>
        <v>1.2174586979402078</v>
      </c>
      <c r="Q16" s="6"/>
      <c r="R16" s="6"/>
    </row>
    <row r="17" spans="1:18" ht="12.75">
      <c r="A17">
        <v>12.5</v>
      </c>
      <c r="B17" s="2">
        <v>5.3E-05</v>
      </c>
      <c r="C17" s="2">
        <v>5.51543E-05</v>
      </c>
      <c r="L17" s="6">
        <f t="shared" si="0"/>
        <v>0.4921259842519685</v>
      </c>
      <c r="M17" s="8">
        <f t="shared" si="1"/>
        <v>5.3E-05</v>
      </c>
      <c r="N17" s="8">
        <f t="shared" si="2"/>
        <v>6.118375939865304E-05</v>
      </c>
      <c r="O17" s="6">
        <f t="shared" si="3"/>
        <v>1.4250639541275785</v>
      </c>
      <c r="Q17" s="6"/>
      <c r="R17" s="6"/>
    </row>
    <row r="18" spans="1:18" ht="12.75">
      <c r="A18">
        <v>17.5</v>
      </c>
      <c r="B18" s="2">
        <v>-8.9E-05</v>
      </c>
      <c r="C18" s="2">
        <v>6.92965E-05</v>
      </c>
      <c r="L18" s="6">
        <f t="shared" si="0"/>
        <v>0.6889763779527559</v>
      </c>
      <c r="M18" s="8">
        <f t="shared" si="1"/>
        <v>-8.9E-05</v>
      </c>
      <c r="N18" s="8">
        <f t="shared" si="2"/>
        <v>-7.699473684182891E-05</v>
      </c>
      <c r="O18" s="6">
        <f t="shared" si="3"/>
        <v>-1.280947115112621</v>
      </c>
      <c r="Q18" s="6"/>
      <c r="R18" s="6"/>
    </row>
    <row r="19" spans="1:18" ht="12.75">
      <c r="A19">
        <v>22.5</v>
      </c>
      <c r="B19">
        <v>-0.000162</v>
      </c>
      <c r="C19" s="2">
        <v>7.35391E-05</v>
      </c>
      <c r="L19" s="6">
        <f t="shared" si="0"/>
        <v>0.8858267716535434</v>
      </c>
      <c r="M19" s="8">
        <f t="shared" si="1"/>
        <v>-0.000162</v>
      </c>
      <c r="N19" s="8">
        <f t="shared" si="2"/>
        <v>-0.00014617323308238064</v>
      </c>
      <c r="O19" s="6">
        <f t="shared" si="3"/>
        <v>-1.891444247181997</v>
      </c>
      <c r="Q19" s="6"/>
      <c r="R19" s="6"/>
    </row>
    <row r="20" spans="1:18" ht="12.75">
      <c r="A20">
        <v>27.5</v>
      </c>
      <c r="B20" s="2">
        <v>-1.9E-05</v>
      </c>
      <c r="C20">
        <v>0.000137179</v>
      </c>
      <c r="L20" s="6">
        <f t="shared" si="0"/>
        <v>1.0826771653543308</v>
      </c>
      <c r="M20" s="8">
        <f t="shared" si="1"/>
        <v>-1.9E-05</v>
      </c>
      <c r="N20" s="8">
        <f t="shared" si="2"/>
        <v>6.482706769505913E-07</v>
      </c>
      <c r="O20" s="6">
        <f t="shared" si="3"/>
        <v>0.006863282788825922</v>
      </c>
      <c r="Q20" s="6"/>
      <c r="R20" s="6"/>
    </row>
    <row r="21" spans="1:18" ht="12.75">
      <c r="A21">
        <v>32.5</v>
      </c>
      <c r="B21" s="2">
        <v>-9.4E-05</v>
      </c>
      <c r="C21" s="2">
        <v>6.78823E-05</v>
      </c>
      <c r="L21" s="6">
        <f t="shared" si="0"/>
        <v>1.2795275590551183</v>
      </c>
      <c r="M21" s="8">
        <f t="shared" si="1"/>
        <v>-9.4E-05</v>
      </c>
      <c r="N21" s="8">
        <f t="shared" si="2"/>
        <v>-7.653022556349811E-05</v>
      </c>
      <c r="O21" s="6">
        <f t="shared" si="3"/>
        <v>-0.6855795301268176</v>
      </c>
      <c r="Q21" s="6"/>
      <c r="R21" s="6"/>
    </row>
    <row r="22" spans="1:18" ht="12.75">
      <c r="A22">
        <v>37.5</v>
      </c>
      <c r="B22">
        <v>-0.000124</v>
      </c>
      <c r="C22" s="2">
        <v>9.05097E-05</v>
      </c>
      <c r="L22" s="6">
        <f t="shared" si="0"/>
        <v>1.4763779527559056</v>
      </c>
      <c r="M22" s="8">
        <f t="shared" si="1"/>
        <v>-0.000124</v>
      </c>
      <c r="N22" s="8">
        <f t="shared" si="2"/>
        <v>-9.270872180396907E-05</v>
      </c>
      <c r="O22" s="6">
        <f t="shared" si="3"/>
        <v>-0.7197762879920188</v>
      </c>
      <c r="Q22" s="6"/>
      <c r="R22" s="6"/>
    </row>
    <row r="23" spans="1:18" ht="12.75">
      <c r="A23">
        <v>42.5</v>
      </c>
      <c r="B23" s="2">
        <v>4.9E-05</v>
      </c>
      <c r="C23">
        <v>0.000120208</v>
      </c>
      <c r="L23" s="6">
        <f t="shared" si="0"/>
        <v>1.673228346456693</v>
      </c>
      <c r="M23" s="8">
        <f t="shared" si="1"/>
        <v>4.9E-05</v>
      </c>
      <c r="N23" s="8">
        <f t="shared" si="2"/>
        <v>8.111278195547242E-05</v>
      </c>
      <c r="O23" s="6">
        <f t="shared" si="3"/>
        <v>0.555659285865877</v>
      </c>
      <c r="Q23" s="6"/>
      <c r="R23" s="6"/>
    </row>
    <row r="24" spans="1:18" ht="12.75">
      <c r="A24">
        <v>47.5</v>
      </c>
      <c r="B24" s="2">
        <v>-2.5E-05</v>
      </c>
      <c r="C24" s="2">
        <v>6.6468E-05</v>
      </c>
      <c r="L24" s="6">
        <f t="shared" si="0"/>
        <v>1.8700787401574803</v>
      </c>
      <c r="M24" s="8">
        <f t="shared" si="1"/>
        <v>-2.5E-05</v>
      </c>
      <c r="N24" s="8">
        <f t="shared" si="2"/>
        <v>1.4934285714895946E-05</v>
      </c>
      <c r="O24" s="6">
        <f t="shared" si="3"/>
        <v>0.09153750182502272</v>
      </c>
      <c r="Q24" s="6"/>
      <c r="R24" s="6"/>
    </row>
    <row r="25" spans="1:18" ht="12.75">
      <c r="A25">
        <v>52.5</v>
      </c>
      <c r="B25">
        <v>-0.001333</v>
      </c>
      <c r="C25" s="2">
        <v>9.19239E-05</v>
      </c>
      <c r="L25" s="6">
        <f t="shared" si="0"/>
        <v>2.066929133858268</v>
      </c>
      <c r="M25" s="8">
        <f t="shared" si="1"/>
        <v>-0.001333</v>
      </c>
      <c r="N25" s="8">
        <f t="shared" si="2"/>
        <v>-0.0012912442105258103</v>
      </c>
      <c r="O25" s="6">
        <f t="shared" si="3"/>
        <v>-7.160729915763688</v>
      </c>
      <c r="Q25" s="6"/>
      <c r="R25" s="6"/>
    </row>
    <row r="26" spans="1:18" ht="12.75">
      <c r="A26">
        <v>57.5</v>
      </c>
      <c r="B26">
        <v>-0.006995</v>
      </c>
      <c r="C26">
        <v>0.000106066</v>
      </c>
      <c r="L26" s="6">
        <f t="shared" si="0"/>
        <v>2.263779527559055</v>
      </c>
      <c r="M26" s="8">
        <f t="shared" si="1"/>
        <v>-0.006995</v>
      </c>
      <c r="N26" s="8">
        <f t="shared" si="2"/>
        <v>-0.006947422706766371</v>
      </c>
      <c r="O26" s="6">
        <f t="shared" si="3"/>
        <v>-35.17742847906</v>
      </c>
      <c r="Q26" s="6"/>
      <c r="R26" s="6"/>
    </row>
    <row r="27" spans="1:18" ht="12.75">
      <c r="A27">
        <v>62.5</v>
      </c>
      <c r="B27">
        <v>-0.02546</v>
      </c>
      <c r="C27">
        <v>0</v>
      </c>
      <c r="L27" s="6">
        <f t="shared" si="0"/>
        <v>2.4606299212598426</v>
      </c>
      <c r="M27" s="8">
        <f t="shared" si="1"/>
        <v>-0.02546</v>
      </c>
      <c r="N27" s="8">
        <f t="shared" si="2"/>
        <v>-0.025413601203006696</v>
      </c>
      <c r="O27" s="6">
        <f t="shared" si="3"/>
        <v>-118.38437969463969</v>
      </c>
      <c r="Q27" s="6"/>
      <c r="R27" s="6"/>
    </row>
    <row r="28" ht="12.75">
      <c r="A28" s="4" t="s">
        <v>146</v>
      </c>
    </row>
    <row r="29" spans="1:4" ht="12.75">
      <c r="A29" s="22" t="s">
        <v>114</v>
      </c>
      <c r="B29" s="22" t="s">
        <v>120</v>
      </c>
      <c r="D29" t="s">
        <v>121</v>
      </c>
    </row>
    <row r="30" spans="1:2" ht="13.5" thickBot="1">
      <c r="A30" s="21">
        <v>-62.5</v>
      </c>
      <c r="B30" s="21">
        <v>-2.12098</v>
      </c>
    </row>
    <row r="31" spans="1:5" ht="12.75">
      <c r="A31" s="21">
        <v>-57.5</v>
      </c>
      <c r="B31" s="21">
        <v>-1.96744</v>
      </c>
      <c r="D31" s="16" t="s">
        <v>122</v>
      </c>
      <c r="E31" s="16"/>
    </row>
    <row r="32" spans="1:5" ht="12.75">
      <c r="A32" s="21">
        <v>-52.5</v>
      </c>
      <c r="B32" s="21">
        <v>-1.80136</v>
      </c>
      <c r="D32" s="17" t="s">
        <v>123</v>
      </c>
      <c r="E32" s="17">
        <v>0.9999999949147637</v>
      </c>
    </row>
    <row r="33" spans="1:5" ht="12.75">
      <c r="A33" s="21">
        <v>-47.5</v>
      </c>
      <c r="B33" s="21">
        <v>-1.63088</v>
      </c>
      <c r="D33" s="17" t="s">
        <v>124</v>
      </c>
      <c r="E33" s="17">
        <v>0.9999999898295274</v>
      </c>
    </row>
    <row r="34" spans="1:5" ht="12.75">
      <c r="A34" s="21">
        <v>-42.5</v>
      </c>
      <c r="B34" s="21">
        <v>-1.45927</v>
      </c>
      <c r="D34" s="17" t="s">
        <v>125</v>
      </c>
      <c r="E34" s="17">
        <v>0.9999999892645012</v>
      </c>
    </row>
    <row r="35" spans="1:5" ht="12.75">
      <c r="A35" s="21">
        <v>-37.5</v>
      </c>
      <c r="B35" s="21">
        <v>-1.28722</v>
      </c>
      <c r="D35" s="17" t="s">
        <v>126</v>
      </c>
      <c r="E35" s="17">
        <v>0.00010527056001242744</v>
      </c>
    </row>
    <row r="36" spans="1:5" ht="13.5" thickBot="1">
      <c r="A36" s="21">
        <v>-32.5</v>
      </c>
      <c r="B36" s="21">
        <v>-1.11546</v>
      </c>
      <c r="D36" s="18" t="s">
        <v>127</v>
      </c>
      <c r="E36" s="18">
        <v>20</v>
      </c>
    </row>
    <row r="37" spans="1:2" ht="12.75">
      <c r="A37" s="21">
        <v>-27.5</v>
      </c>
      <c r="B37" s="21">
        <v>-0.943693</v>
      </c>
    </row>
    <row r="38" spans="1:4" ht="13.5" thickBot="1">
      <c r="A38" s="21">
        <v>-22.5</v>
      </c>
      <c r="B38" s="21">
        <v>-0.771958</v>
      </c>
      <c r="D38" t="s">
        <v>128</v>
      </c>
    </row>
    <row r="39" spans="1:15" ht="12.75">
      <c r="A39" s="21">
        <v>-17.5</v>
      </c>
      <c r="B39" s="21">
        <v>-0.600239</v>
      </c>
      <c r="D39" s="19"/>
      <c r="E39" s="19" t="s">
        <v>129</v>
      </c>
      <c r="F39" s="19" t="s">
        <v>130</v>
      </c>
      <c r="G39" s="19" t="s">
        <v>131</v>
      </c>
      <c r="H39" s="19" t="s">
        <v>132</v>
      </c>
      <c r="I39" s="19" t="s">
        <v>133</v>
      </c>
      <c r="O39" t="s">
        <v>147</v>
      </c>
    </row>
    <row r="40" spans="1:16" ht="12.75">
      <c r="A40" s="21">
        <v>-12.5</v>
      </c>
      <c r="B40" s="21">
        <v>-0.42854</v>
      </c>
      <c r="D40" s="17" t="s">
        <v>134</v>
      </c>
      <c r="E40" s="17">
        <v>1</v>
      </c>
      <c r="F40" s="17">
        <v>19.61305447798759</v>
      </c>
      <c r="G40" s="17">
        <v>19.61305447798759</v>
      </c>
      <c r="H40" s="17">
        <v>1769829248.6832883</v>
      </c>
      <c r="I40" s="17">
        <v>2.1594603176187772E-73</v>
      </c>
      <c r="O40">
        <f>'excitation.4265967'!D36</f>
        <v>34.36906</v>
      </c>
      <c r="P40" t="s">
        <v>148</v>
      </c>
    </row>
    <row r="41" spans="1:16" ht="12.75">
      <c r="A41" s="21">
        <v>-7.5</v>
      </c>
      <c r="B41" s="21">
        <v>-0.25673</v>
      </c>
      <c r="D41" s="17" t="s">
        <v>135</v>
      </c>
      <c r="E41" s="17">
        <v>18</v>
      </c>
      <c r="F41" s="17">
        <v>1.9947403449594157E-07</v>
      </c>
      <c r="G41" s="17">
        <v>1.1081890805330087E-08</v>
      </c>
      <c r="H41" s="17"/>
      <c r="I41" s="17"/>
      <c r="O41">
        <f>O40/1000</f>
        <v>0.03436906</v>
      </c>
      <c r="P41" t="s">
        <v>149</v>
      </c>
    </row>
    <row r="42" spans="1:9" ht="13.5" thickBot="1">
      <c r="A42" s="21">
        <v>-2.5</v>
      </c>
      <c r="B42" s="21">
        <v>-0.085148</v>
      </c>
      <c r="D42" s="18" t="s">
        <v>136</v>
      </c>
      <c r="E42" s="18">
        <v>19</v>
      </c>
      <c r="F42" s="18">
        <v>19.613054677461623</v>
      </c>
      <c r="G42" s="18"/>
      <c r="H42" s="18"/>
      <c r="I42" s="18"/>
    </row>
    <row r="43" spans="1:2" ht="13.5" thickBot="1">
      <c r="A43" s="21">
        <v>2.5</v>
      </c>
      <c r="B43" s="21">
        <v>0.0866654</v>
      </c>
    </row>
    <row r="44" spans="1:12" ht="12.75">
      <c r="A44" s="21">
        <v>7.5</v>
      </c>
      <c r="B44" s="21">
        <v>0.258387</v>
      </c>
      <c r="D44" s="19"/>
      <c r="E44" s="19" t="s">
        <v>137</v>
      </c>
      <c r="F44" s="19" t="s">
        <v>126</v>
      </c>
      <c r="G44" s="19" t="s">
        <v>138</v>
      </c>
      <c r="H44" s="19" t="s">
        <v>139</v>
      </c>
      <c r="I44" s="19" t="s">
        <v>140</v>
      </c>
      <c r="J44" s="19" t="s">
        <v>141</v>
      </c>
      <c r="K44" s="19" t="s">
        <v>142</v>
      </c>
      <c r="L44" s="19" t="s">
        <v>143</v>
      </c>
    </row>
    <row r="45" spans="1:12" ht="12.75">
      <c r="A45" s="21">
        <v>12.5</v>
      </c>
      <c r="B45" s="21">
        <v>0.430153</v>
      </c>
      <c r="D45" s="17" t="s">
        <v>144</v>
      </c>
      <c r="E45" s="17">
        <v>0.0007513699999999957</v>
      </c>
      <c r="F45" s="17">
        <v>2.3539212821725886E-05</v>
      </c>
      <c r="G45" s="17">
        <v>31.919928915656303</v>
      </c>
      <c r="H45" s="17">
        <v>2.6766028418983242E-17</v>
      </c>
      <c r="I45" s="17">
        <v>0.0007019159490524665</v>
      </c>
      <c r="J45" s="17">
        <v>0.0008008240509475248</v>
      </c>
      <c r="K45" s="17">
        <v>0.0007019159490524665</v>
      </c>
      <c r="L45" s="17">
        <v>0.0008008240509475248</v>
      </c>
    </row>
    <row r="46" spans="1:12" ht="13.5" thickBot="1">
      <c r="A46" s="21">
        <v>17.5</v>
      </c>
      <c r="B46" s="21">
        <v>0.601751</v>
      </c>
      <c r="D46" s="18" t="s">
        <v>145</v>
      </c>
      <c r="E46" s="18">
        <v>0.03434723569924811</v>
      </c>
      <c r="F46" s="18">
        <v>8.164434444987402E-07</v>
      </c>
      <c r="G46" s="18">
        <v>42069.33858148102</v>
      </c>
      <c r="H46" s="18">
        <v>2.159460317618818E-73</v>
      </c>
      <c r="I46" s="18">
        <v>0.03434552041522371</v>
      </c>
      <c r="J46" s="18">
        <v>0.03434895098327251</v>
      </c>
      <c r="K46" s="18">
        <v>0.03434552041522371</v>
      </c>
      <c r="L46" s="18">
        <v>0.03434895098327251</v>
      </c>
    </row>
    <row r="47" spans="1:2" ht="12.75">
      <c r="A47" s="21">
        <v>22.5</v>
      </c>
      <c r="B47" s="21">
        <v>0.773418</v>
      </c>
    </row>
    <row r="48" spans="1:2" ht="12.75">
      <c r="A48" s="21">
        <v>27.5</v>
      </c>
      <c r="B48" s="21">
        <v>0.945301</v>
      </c>
    </row>
    <row r="49" spans="1:2" ht="12.75">
      <c r="A49" s="21">
        <v>32.5</v>
      </c>
      <c r="B49" s="21">
        <v>1.11696</v>
      </c>
    </row>
    <row r="50" spans="1:6" ht="12.75">
      <c r="A50" s="21">
        <v>37.5</v>
      </c>
      <c r="B50" s="21">
        <v>1.28868</v>
      </c>
      <c r="D50" s="24"/>
      <c r="E50" s="24"/>
      <c r="F50" s="24"/>
    </row>
    <row r="51" spans="1:6" ht="12.75">
      <c r="A51" s="21">
        <v>42.5</v>
      </c>
      <c r="B51" s="21">
        <v>1.46059</v>
      </c>
      <c r="D51" s="24"/>
      <c r="E51" s="24"/>
      <c r="F51" s="24"/>
    </row>
    <row r="52" spans="1:6" ht="12.75">
      <c r="A52" s="21">
        <v>47.5</v>
      </c>
      <c r="B52" s="21">
        <v>1.63226</v>
      </c>
      <c r="D52" s="20"/>
      <c r="E52" s="20"/>
      <c r="F52" s="20"/>
    </row>
    <row r="53" spans="1:6" ht="12.75">
      <c r="A53" s="21">
        <v>52.5</v>
      </c>
      <c r="B53" s="21">
        <v>1.80269</v>
      </c>
      <c r="C53" s="9"/>
      <c r="D53" s="17"/>
      <c r="E53" s="17"/>
      <c r="F53" s="17"/>
    </row>
    <row r="54" spans="1:13" ht="12.75">
      <c r="A54" s="21">
        <v>57.5</v>
      </c>
      <c r="B54" s="21">
        <v>1.96877</v>
      </c>
      <c r="D54" s="17"/>
      <c r="E54" s="17"/>
      <c r="F54" s="17"/>
      <c r="M54" s="6"/>
    </row>
    <row r="55" spans="1:13" ht="12.75">
      <c r="A55" s="21">
        <v>62.5</v>
      </c>
      <c r="B55" s="21">
        <v>2.12204</v>
      </c>
      <c r="D55" s="17"/>
      <c r="E55" s="17"/>
      <c r="F55" s="17"/>
      <c r="M55" s="6"/>
    </row>
    <row r="56" spans="4:13" ht="12.75">
      <c r="D56" s="17"/>
      <c r="E56" s="17"/>
      <c r="F56" s="17"/>
      <c r="M56" s="6"/>
    </row>
    <row r="57" spans="4:13" ht="12.75">
      <c r="D57" s="17"/>
      <c r="E57" s="17"/>
      <c r="F57" s="17"/>
      <c r="M57" s="6"/>
    </row>
    <row r="58" spans="4:13" ht="12.75">
      <c r="D58" s="17"/>
      <c r="E58" s="17"/>
      <c r="F58" s="17"/>
      <c r="M58" s="6"/>
    </row>
    <row r="59" spans="4:13" ht="12.75">
      <c r="D59" s="17"/>
      <c r="E59" s="17"/>
      <c r="F59" s="17"/>
      <c r="M59" s="6"/>
    </row>
    <row r="60" spans="4:13" ht="12.75">
      <c r="D60" s="17"/>
      <c r="E60" s="17"/>
      <c r="F60" s="17"/>
      <c r="M60" s="6"/>
    </row>
    <row r="61" spans="4:13" ht="12.75">
      <c r="D61" s="17"/>
      <c r="E61" s="17"/>
      <c r="F61" s="17"/>
      <c r="M61" s="6"/>
    </row>
    <row r="62" spans="4:13" ht="12.75">
      <c r="D62" s="17"/>
      <c r="E62" s="17"/>
      <c r="F62" s="17"/>
      <c r="M62" s="6"/>
    </row>
    <row r="63" spans="4:13" ht="12.75">
      <c r="D63" s="17"/>
      <c r="E63" s="17"/>
      <c r="F63" s="17"/>
      <c r="M63" s="6"/>
    </row>
    <row r="64" spans="4:13" ht="12.75">
      <c r="D64" s="17"/>
      <c r="E64" s="17"/>
      <c r="F64" s="17"/>
      <c r="M64" s="6"/>
    </row>
    <row r="65" spans="4:13" ht="12.75">
      <c r="D65" s="17"/>
      <c r="E65" s="17"/>
      <c r="F65" s="17"/>
      <c r="M65" s="6"/>
    </row>
    <row r="66" spans="4:13" ht="12.75">
      <c r="D66" s="17"/>
      <c r="E66" s="17"/>
      <c r="F66" s="17"/>
      <c r="M66" s="6"/>
    </row>
    <row r="67" spans="4:13" ht="12.75">
      <c r="D67" s="17"/>
      <c r="E67" s="17"/>
      <c r="F67" s="17"/>
      <c r="M67" s="6"/>
    </row>
    <row r="68" spans="4:13" ht="12.75">
      <c r="D68" s="17"/>
      <c r="E68" s="17"/>
      <c r="F68" s="17"/>
      <c r="M68" s="6"/>
    </row>
    <row r="69" spans="4:13" ht="12.75">
      <c r="D69" s="17"/>
      <c r="E69" s="17"/>
      <c r="F69" s="17"/>
      <c r="M69" s="6"/>
    </row>
    <row r="70" spans="4:13" ht="12.75">
      <c r="D70" s="17"/>
      <c r="E70" s="17"/>
      <c r="F70" s="17"/>
      <c r="M70" s="6"/>
    </row>
    <row r="71" spans="4:13" ht="12.75">
      <c r="D71" s="17"/>
      <c r="E71" s="17"/>
      <c r="F71" s="17"/>
      <c r="M71" s="6"/>
    </row>
    <row r="72" spans="4:13" ht="12.75">
      <c r="D72" s="17"/>
      <c r="E72" s="17"/>
      <c r="F72" s="17"/>
      <c r="M72" s="6"/>
    </row>
    <row r="73" spans="4:13" ht="12.75">
      <c r="D73" s="17"/>
      <c r="E73" s="17"/>
      <c r="F73" s="17"/>
      <c r="G73" s="25"/>
      <c r="H73" s="26"/>
      <c r="I73" s="24"/>
      <c r="J73" s="24"/>
      <c r="K73" s="24"/>
      <c r="L73" s="27"/>
      <c r="M73" s="6"/>
    </row>
    <row r="74" spans="4:13" ht="12.75">
      <c r="D74" s="17"/>
      <c r="E74" s="17"/>
      <c r="F74" s="17"/>
      <c r="G74" s="25"/>
      <c r="H74" s="26"/>
      <c r="I74" s="24"/>
      <c r="J74" s="24"/>
      <c r="K74" s="24"/>
      <c r="L74" s="27"/>
      <c r="M74" s="6"/>
    </row>
    <row r="75" spans="4:13" ht="12.75">
      <c r="D75" s="17"/>
      <c r="E75" s="17"/>
      <c r="F75" s="17"/>
      <c r="G75" s="25"/>
      <c r="H75" s="26"/>
      <c r="I75" s="24"/>
      <c r="J75" s="24"/>
      <c r="K75" s="24"/>
      <c r="L75" s="27"/>
      <c r="M75" s="6"/>
    </row>
    <row r="76" spans="4:13" ht="12.75">
      <c r="D76" s="17"/>
      <c r="E76" s="17"/>
      <c r="F76" s="17"/>
      <c r="G76" s="25"/>
      <c r="H76" s="26"/>
      <c r="I76" s="24"/>
      <c r="J76" s="24"/>
      <c r="K76" s="24"/>
      <c r="L76" s="27"/>
      <c r="M76" s="6"/>
    </row>
    <row r="77" spans="4:13" ht="12.75">
      <c r="D77" s="17"/>
      <c r="E77" s="17"/>
      <c r="F77" s="17"/>
      <c r="G77" s="25"/>
      <c r="H77" s="26"/>
      <c r="I77" s="24"/>
      <c r="J77" s="24"/>
      <c r="K77" s="24"/>
      <c r="L77" s="27"/>
      <c r="M77" s="6"/>
    </row>
    <row r="78" spans="4:13" ht="12.75">
      <c r="D78" s="17"/>
      <c r="E78" s="17"/>
      <c r="F78" s="17"/>
      <c r="G78" s="25"/>
      <c r="H78" s="26"/>
      <c r="I78" s="24"/>
      <c r="J78" s="24"/>
      <c r="K78" s="24"/>
      <c r="L78" s="27"/>
      <c r="M78" s="6"/>
    </row>
    <row r="79" spans="4:13" ht="12.75">
      <c r="D79" s="17"/>
      <c r="E79" s="17"/>
      <c r="F79" s="17"/>
      <c r="G79" s="25"/>
      <c r="H79" s="26"/>
      <c r="I79" s="24"/>
      <c r="J79" s="24"/>
      <c r="K79" s="24"/>
      <c r="L79" s="27"/>
      <c r="M79" s="6"/>
    </row>
    <row r="80" spans="4:12" ht="12.75">
      <c r="D80" s="24"/>
      <c r="E80" s="24"/>
      <c r="F80" s="24"/>
      <c r="G80" s="24"/>
      <c r="H80" s="24"/>
      <c r="I80" s="24"/>
      <c r="J80" s="24"/>
      <c r="K80" s="24"/>
      <c r="L80" s="24"/>
    </row>
    <row r="81" spans="4:12" ht="12.75">
      <c r="D81" s="24"/>
      <c r="E81" s="24"/>
      <c r="F81" s="24"/>
      <c r="G81" s="24"/>
      <c r="H81" s="24"/>
      <c r="I81" s="24"/>
      <c r="J81" s="24"/>
      <c r="K81" s="24"/>
      <c r="L81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9" sqref="B19"/>
    </sheetView>
  </sheetViews>
  <sheetFormatPr defaultColWidth="9.140625" defaultRowHeight="12.75"/>
  <cols>
    <col min="1" max="1" width="18.421875" style="0" bestFit="1" customWidth="1"/>
    <col min="2" max="2" width="12.421875" style="0" bestFit="1" customWidth="1"/>
    <col min="6" max="6" width="18.421875" style="0" bestFit="1" customWidth="1"/>
    <col min="7" max="7" width="12.421875" style="0" bestFit="1" customWidth="1"/>
  </cols>
  <sheetData>
    <row r="1" spans="1:6" ht="12.75">
      <c r="A1" t="s">
        <v>7</v>
      </c>
      <c r="F1" t="s">
        <v>103</v>
      </c>
    </row>
    <row r="2" spans="1:7" ht="12.75">
      <c r="A2" t="s">
        <v>0</v>
      </c>
      <c r="B2" t="s">
        <v>1</v>
      </c>
      <c r="F2" t="s">
        <v>0</v>
      </c>
      <c r="G2" t="s">
        <v>1</v>
      </c>
    </row>
    <row r="3" spans="1:7" ht="12.75">
      <c r="A3" t="s">
        <v>2</v>
      </c>
      <c r="B3" t="s">
        <v>3</v>
      </c>
      <c r="F3" t="s">
        <v>2</v>
      </c>
      <c r="G3" t="s">
        <v>3</v>
      </c>
    </row>
    <row r="4" spans="1:7" ht="12.75">
      <c r="A4" t="s">
        <v>4</v>
      </c>
      <c r="B4">
        <v>0.05521</v>
      </c>
      <c r="F4" t="s">
        <v>4</v>
      </c>
      <c r="G4">
        <v>0.04174</v>
      </c>
    </row>
    <row r="5" spans="1:7" ht="12.75">
      <c r="A5" t="s">
        <v>5</v>
      </c>
      <c r="B5">
        <v>2.1183</v>
      </c>
      <c r="F5" t="s">
        <v>5</v>
      </c>
      <c r="G5">
        <v>2.1183</v>
      </c>
    </row>
    <row r="6" spans="1:7" ht="12.75">
      <c r="A6" t="s">
        <v>6</v>
      </c>
      <c r="B6">
        <v>14</v>
      </c>
      <c r="F6" t="s">
        <v>6</v>
      </c>
      <c r="G6">
        <v>8</v>
      </c>
    </row>
    <row r="8" spans="1:7" ht="12.75">
      <c r="A8" t="s">
        <v>8</v>
      </c>
      <c r="B8" s="1">
        <f>4*PI()*0.0000001*B5*B6/(B4^2)</f>
        <v>0.012226154275762702</v>
      </c>
      <c r="F8" t="s">
        <v>8</v>
      </c>
      <c r="G8" s="1">
        <f>4*PI()*0.0000001*G5*G6/(G4^2)</f>
        <v>0.012223129915929257</v>
      </c>
    </row>
    <row r="10" spans="1:2" ht="12.75">
      <c r="A10" t="s">
        <v>95</v>
      </c>
      <c r="B10">
        <v>36</v>
      </c>
    </row>
    <row r="11" spans="1:2" ht="12.75">
      <c r="A11" t="s">
        <v>96</v>
      </c>
      <c r="B11" s="1">
        <f>4*PI()*0.0000001*B5*B10/(B4^2)</f>
        <v>0.031438682423389805</v>
      </c>
    </row>
    <row r="15" spans="1:3" ht="12.75">
      <c r="A15" s="14" t="s">
        <v>81</v>
      </c>
      <c r="B15" s="14">
        <v>30.89</v>
      </c>
      <c r="C15" s="14" t="s">
        <v>82</v>
      </c>
    </row>
    <row r="16" spans="1:3" ht="12.75">
      <c r="A16" s="14" t="s">
        <v>94</v>
      </c>
      <c r="B16" s="15">
        <f>B15/25.4</f>
        <v>1.2161417322834647</v>
      </c>
      <c r="C16" s="14" t="s">
        <v>48</v>
      </c>
    </row>
    <row r="18" spans="1:3" ht="12.75">
      <c r="A18" s="14" t="s">
        <v>81</v>
      </c>
      <c r="B18" s="14">
        <v>34.54</v>
      </c>
      <c r="C18" s="14" t="s">
        <v>82</v>
      </c>
    </row>
    <row r="19" spans="1:3" ht="12.75">
      <c r="A19" s="14" t="s">
        <v>154</v>
      </c>
      <c r="B19" s="15">
        <f>B18/25.4</f>
        <v>1.3598425196850394</v>
      </c>
      <c r="C19" s="14" t="s">
        <v>48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F40" sqref="F40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10" max="10" width="12.57421875" style="0" bestFit="1" customWidth="1"/>
    <col min="11" max="11" width="10.8515625" style="0" bestFit="1" customWidth="1"/>
  </cols>
  <sheetData>
    <row r="1" spans="1:12" ht="12.75">
      <c r="A1" t="s">
        <v>9</v>
      </c>
      <c r="B1" t="s">
        <v>30</v>
      </c>
      <c r="C1">
        <v>20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4259428</v>
      </c>
      <c r="L1" s="4" t="s">
        <v>31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4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M3" t="s">
        <v>66</v>
      </c>
      <c r="N3">
        <v>0.012223129915929257</v>
      </c>
    </row>
    <row r="4" spans="1:11" ht="12.75">
      <c r="A4">
        <v>4259457</v>
      </c>
      <c r="B4">
        <v>50</v>
      </c>
      <c r="C4">
        <v>49.835</v>
      </c>
      <c r="D4" s="2">
        <v>0.653337</v>
      </c>
      <c r="E4">
        <v>180</v>
      </c>
      <c r="F4">
        <v>-89.837</v>
      </c>
      <c r="G4" s="2">
        <v>0.0003786847</v>
      </c>
      <c r="H4" s="2">
        <v>6.051957E-05</v>
      </c>
      <c r="I4" s="2">
        <v>5.329465E-06</v>
      </c>
      <c r="J4">
        <f>$N$3*C4</f>
        <v>0.6091396793603345</v>
      </c>
      <c r="K4" s="2">
        <f aca="true" t="shared" si="0" ref="K4:K35">D4-J4</f>
        <v>0.044197320639665416</v>
      </c>
    </row>
    <row r="5" spans="1:11" ht="12.75">
      <c r="A5">
        <v>4259461</v>
      </c>
      <c r="B5">
        <v>100</v>
      </c>
      <c r="C5">
        <v>99.829</v>
      </c>
      <c r="D5" s="2">
        <v>1.253972</v>
      </c>
      <c r="E5">
        <v>180</v>
      </c>
      <c r="F5">
        <v>-89.82</v>
      </c>
      <c r="G5" s="2">
        <v>0.0003796375</v>
      </c>
      <c r="H5" s="2">
        <v>0.0001125738</v>
      </c>
      <c r="I5" s="2">
        <v>5.480585E-06</v>
      </c>
      <c r="J5">
        <f aca="true" t="shared" si="1" ref="J5:J68">$N$3*C5</f>
        <v>1.2202228363773018</v>
      </c>
      <c r="K5" s="2">
        <f t="shared" si="0"/>
        <v>0.03374916362269831</v>
      </c>
    </row>
    <row r="6" spans="1:11" ht="12.75">
      <c r="A6">
        <v>4259465</v>
      </c>
      <c r="B6">
        <v>150</v>
      </c>
      <c r="C6">
        <v>149.706</v>
      </c>
      <c r="D6" s="2">
        <v>1.8579</v>
      </c>
      <c r="E6">
        <v>180</v>
      </c>
      <c r="F6">
        <v>-89.82</v>
      </c>
      <c r="G6" s="2">
        <v>0.0003786817</v>
      </c>
      <c r="H6" s="2">
        <v>0.0001660429</v>
      </c>
      <c r="I6" s="2">
        <v>5.38949E-06</v>
      </c>
      <c r="J6">
        <f t="shared" si="1"/>
        <v>1.8298758871941052</v>
      </c>
      <c r="K6" s="2">
        <f t="shared" si="0"/>
        <v>0.028024112805894896</v>
      </c>
    </row>
    <row r="7" spans="1:11" ht="12.75">
      <c r="A7">
        <v>4259469</v>
      </c>
      <c r="B7">
        <v>200</v>
      </c>
      <c r="C7">
        <v>199.642</v>
      </c>
      <c r="D7" s="2">
        <v>2.463727</v>
      </c>
      <c r="E7">
        <v>180</v>
      </c>
      <c r="F7">
        <v>-89.819</v>
      </c>
      <c r="G7" s="2">
        <v>0.0003800512</v>
      </c>
      <c r="H7" s="2">
        <v>0.0002226454</v>
      </c>
      <c r="I7" s="2">
        <v>5.332282E-06</v>
      </c>
      <c r="J7">
        <f t="shared" si="1"/>
        <v>2.440250102675949</v>
      </c>
      <c r="K7" s="2">
        <f t="shared" si="0"/>
        <v>0.023476897324051116</v>
      </c>
    </row>
    <row r="8" spans="1:11" ht="12.75">
      <c r="A8">
        <v>4259473</v>
      </c>
      <c r="B8">
        <v>250</v>
      </c>
      <c r="C8">
        <v>249.597</v>
      </c>
      <c r="D8" s="2">
        <v>3.070766</v>
      </c>
      <c r="E8">
        <v>180</v>
      </c>
      <c r="F8">
        <v>-89.818</v>
      </c>
      <c r="G8" s="2">
        <v>0.0003788502</v>
      </c>
      <c r="H8" s="2">
        <v>0.0002763278</v>
      </c>
      <c r="I8" s="2">
        <v>4.941653E-06</v>
      </c>
      <c r="J8">
        <f t="shared" si="1"/>
        <v>3.050856557626195</v>
      </c>
      <c r="K8" s="2">
        <f t="shared" si="0"/>
        <v>0.019909442373804875</v>
      </c>
    </row>
    <row r="9" spans="1:11" ht="12.75">
      <c r="A9">
        <v>4259477</v>
      </c>
      <c r="B9">
        <v>300</v>
      </c>
      <c r="C9">
        <v>299.532</v>
      </c>
      <c r="D9" s="2">
        <v>3.678975</v>
      </c>
      <c r="E9">
        <v>180</v>
      </c>
      <c r="F9">
        <v>-89.815</v>
      </c>
      <c r="G9" s="2">
        <v>0.000380051</v>
      </c>
      <c r="H9" s="2">
        <v>0.0003223013</v>
      </c>
      <c r="I9" s="2">
        <v>5.099494E-06</v>
      </c>
      <c r="J9">
        <f t="shared" si="1"/>
        <v>3.661218549978122</v>
      </c>
      <c r="K9" s="2">
        <f t="shared" si="0"/>
        <v>0.017756450021877868</v>
      </c>
    </row>
    <row r="10" spans="1:11" ht="12.75">
      <c r="A10">
        <v>4259481</v>
      </c>
      <c r="B10">
        <v>350</v>
      </c>
      <c r="C10">
        <v>349.452</v>
      </c>
      <c r="D10" s="2">
        <v>4.287718</v>
      </c>
      <c r="E10">
        <v>180</v>
      </c>
      <c r="F10">
        <v>-89.816</v>
      </c>
      <c r="G10" s="2">
        <v>0.0003796398</v>
      </c>
      <c r="H10" s="2">
        <v>0.000383435</v>
      </c>
      <c r="I10" s="2">
        <v>5.125744E-06</v>
      </c>
      <c r="J10">
        <f t="shared" si="1"/>
        <v>4.271397195381311</v>
      </c>
      <c r="K10" s="2">
        <f t="shared" si="0"/>
        <v>0.016320804618689344</v>
      </c>
    </row>
    <row r="11" spans="1:11" ht="12.75">
      <c r="A11">
        <v>4259485</v>
      </c>
      <c r="B11">
        <v>400</v>
      </c>
      <c r="C11">
        <v>399.491</v>
      </c>
      <c r="D11" s="2">
        <v>4.89833</v>
      </c>
      <c r="E11">
        <v>180</v>
      </c>
      <c r="F11">
        <v>-89.816</v>
      </c>
      <c r="G11" s="2">
        <v>0.0003788907</v>
      </c>
      <c r="H11" s="2">
        <v>0.0004339041</v>
      </c>
      <c r="I11" s="2">
        <v>4.87602E-06</v>
      </c>
      <c r="J11">
        <f t="shared" si="1"/>
        <v>4.8830303932444945</v>
      </c>
      <c r="K11" s="2">
        <f t="shared" si="0"/>
        <v>0.015299606755505124</v>
      </c>
    </row>
    <row r="12" spans="1:11" ht="12.75">
      <c r="A12">
        <v>4259489</v>
      </c>
      <c r="B12">
        <v>500</v>
      </c>
      <c r="C12">
        <v>499.333</v>
      </c>
      <c r="D12" s="2">
        <v>6.118846</v>
      </c>
      <c r="E12">
        <v>180</v>
      </c>
      <c r="F12">
        <v>-89.816</v>
      </c>
      <c r="G12" s="2">
        <v>0.0003796478</v>
      </c>
      <c r="H12" s="2">
        <v>0.0005460475</v>
      </c>
      <c r="I12" s="2">
        <v>5.624313E-06</v>
      </c>
      <c r="J12">
        <f t="shared" si="1"/>
        <v>6.103412130310704</v>
      </c>
      <c r="K12" s="2">
        <f t="shared" si="0"/>
        <v>0.015433869689295499</v>
      </c>
    </row>
    <row r="13" spans="1:11" ht="12.75">
      <c r="A13">
        <v>4259493</v>
      </c>
      <c r="B13">
        <v>600</v>
      </c>
      <c r="C13">
        <v>599.168</v>
      </c>
      <c r="D13" s="2">
        <v>7.341146</v>
      </c>
      <c r="E13">
        <v>180</v>
      </c>
      <c r="F13">
        <v>-89.817</v>
      </c>
      <c r="G13" s="2">
        <v>0.0003791902</v>
      </c>
      <c r="H13" s="2">
        <v>0.0006498389</v>
      </c>
      <c r="I13" s="2">
        <v>5.179287E-06</v>
      </c>
      <c r="J13">
        <f t="shared" si="1"/>
        <v>7.323708305467501</v>
      </c>
      <c r="K13" s="2">
        <f t="shared" si="0"/>
        <v>0.017437694532499215</v>
      </c>
    </row>
    <row r="14" spans="1:11" ht="12.75">
      <c r="A14">
        <v>4259497</v>
      </c>
      <c r="B14">
        <v>700</v>
      </c>
      <c r="C14">
        <v>699.036</v>
      </c>
      <c r="D14" s="2">
        <v>8.564357</v>
      </c>
      <c r="E14">
        <v>180</v>
      </c>
      <c r="F14">
        <v>-89.816</v>
      </c>
      <c r="G14" s="2">
        <v>0.0003792587</v>
      </c>
      <c r="H14" s="2">
        <v>0.0007617821</v>
      </c>
      <c r="I14" s="2">
        <v>5.746519E-06</v>
      </c>
      <c r="J14">
        <f t="shared" si="1"/>
        <v>8.544407843911523</v>
      </c>
      <c r="K14" s="2">
        <f t="shared" si="0"/>
        <v>0.019949156088475917</v>
      </c>
    </row>
    <row r="15" spans="1:11" ht="12.75">
      <c r="A15">
        <v>4259501</v>
      </c>
      <c r="B15">
        <v>800</v>
      </c>
      <c r="C15">
        <v>798.897</v>
      </c>
      <c r="D15" s="2">
        <v>9.788298</v>
      </c>
      <c r="E15">
        <v>180</v>
      </c>
      <c r="F15">
        <v>-89.816</v>
      </c>
      <c r="G15" s="2">
        <v>0.0003794869</v>
      </c>
      <c r="H15" s="2">
        <v>0.000871103</v>
      </c>
      <c r="I15" s="2">
        <v>5.687691E-06</v>
      </c>
      <c r="J15">
        <f t="shared" si="1"/>
        <v>9.765021820446137</v>
      </c>
      <c r="K15" s="2">
        <f t="shared" si="0"/>
        <v>0.02327617955386252</v>
      </c>
    </row>
    <row r="16" spans="1:11" ht="12.75">
      <c r="A16">
        <v>4259505</v>
      </c>
      <c r="B16">
        <v>900</v>
      </c>
      <c r="C16">
        <v>898.778</v>
      </c>
      <c r="D16" s="2">
        <v>11.01281</v>
      </c>
      <c r="E16">
        <v>180</v>
      </c>
      <c r="F16">
        <v>-89.816</v>
      </c>
      <c r="G16" s="2">
        <v>0.0003764511</v>
      </c>
      <c r="H16" s="2">
        <v>0.0009802763</v>
      </c>
      <c r="I16" s="2">
        <v>5.616617E-06</v>
      </c>
      <c r="J16">
        <f t="shared" si="1"/>
        <v>10.985880259579066</v>
      </c>
      <c r="K16" s="2">
        <f t="shared" si="0"/>
        <v>0.026929740420934323</v>
      </c>
    </row>
    <row r="17" spans="1:11" ht="12.75">
      <c r="A17">
        <v>4259509</v>
      </c>
      <c r="B17">
        <v>1000</v>
      </c>
      <c r="C17">
        <v>998.636</v>
      </c>
      <c r="D17" s="2">
        <v>12.23708</v>
      </c>
      <c r="E17">
        <v>180</v>
      </c>
      <c r="F17">
        <v>-89.816</v>
      </c>
      <c r="G17" s="2">
        <v>0.0003766357</v>
      </c>
      <c r="H17" s="2">
        <v>0.001093559</v>
      </c>
      <c r="I17" s="2">
        <v>5.706471E-06</v>
      </c>
      <c r="J17">
        <f t="shared" si="1"/>
        <v>12.206457566723929</v>
      </c>
      <c r="K17" s="2">
        <f t="shared" si="0"/>
        <v>0.03062243327607206</v>
      </c>
    </row>
    <row r="18" spans="1:11" ht="12.75">
      <c r="A18">
        <v>4259513</v>
      </c>
      <c r="B18">
        <v>1100</v>
      </c>
      <c r="C18">
        <v>1098.494</v>
      </c>
      <c r="D18" s="2">
        <v>13.46154</v>
      </c>
      <c r="E18">
        <v>180</v>
      </c>
      <c r="F18">
        <v>-89.817</v>
      </c>
      <c r="G18" s="2">
        <v>0.0003765569</v>
      </c>
      <c r="H18" s="2">
        <v>0.00119816</v>
      </c>
      <c r="I18" s="2">
        <v>8.104556E-06</v>
      </c>
      <c r="J18">
        <f t="shared" si="1"/>
        <v>13.427034873868791</v>
      </c>
      <c r="K18" s="2">
        <f t="shared" si="0"/>
        <v>0.03450512613120793</v>
      </c>
    </row>
    <row r="19" spans="1:11" ht="12.75">
      <c r="A19">
        <v>4259517</v>
      </c>
      <c r="B19">
        <v>1200</v>
      </c>
      <c r="C19">
        <v>1198.436</v>
      </c>
      <c r="D19" s="2">
        <v>14.68634</v>
      </c>
      <c r="E19">
        <v>180</v>
      </c>
      <c r="F19">
        <v>-89.817</v>
      </c>
      <c r="G19" s="2">
        <v>0.0003798316</v>
      </c>
      <c r="H19" s="2">
        <v>0.001303463</v>
      </c>
      <c r="I19" s="2">
        <v>8.214876E-06</v>
      </c>
      <c r="J19">
        <f t="shared" si="1"/>
        <v>14.648638923926594</v>
      </c>
      <c r="K19" s="2">
        <f t="shared" si="0"/>
        <v>0.03770107607340556</v>
      </c>
    </row>
    <row r="20" spans="1:11" ht="12.75">
      <c r="A20">
        <v>4259521</v>
      </c>
      <c r="B20">
        <v>1300</v>
      </c>
      <c r="C20">
        <v>1298.285</v>
      </c>
      <c r="D20" s="2">
        <v>15.90934</v>
      </c>
      <c r="E20">
        <v>180</v>
      </c>
      <c r="F20">
        <v>-89.817</v>
      </c>
      <c r="G20" s="2">
        <v>0.0003794134</v>
      </c>
      <c r="H20" s="2">
        <v>0.001418198</v>
      </c>
      <c r="I20" s="2">
        <v>6.355865E-06</v>
      </c>
      <c r="J20">
        <f t="shared" si="1"/>
        <v>15.869106222902216</v>
      </c>
      <c r="K20" s="2">
        <f t="shared" si="0"/>
        <v>0.040233777097784085</v>
      </c>
    </row>
    <row r="21" spans="1:11" ht="12.75">
      <c r="A21">
        <v>4259525</v>
      </c>
      <c r="B21">
        <v>1400</v>
      </c>
      <c r="C21">
        <v>1398.159</v>
      </c>
      <c r="D21" s="2">
        <v>17.13165</v>
      </c>
      <c r="E21">
        <v>180</v>
      </c>
      <c r="F21">
        <v>-89.816</v>
      </c>
      <c r="G21" s="2">
        <v>0.0003826335</v>
      </c>
      <c r="H21" s="2">
        <v>0.00152462</v>
      </c>
      <c r="I21" s="2">
        <v>7.006516E-06</v>
      </c>
      <c r="J21">
        <f t="shared" si="1"/>
        <v>17.089879100125735</v>
      </c>
      <c r="K21" s="2">
        <f t="shared" si="0"/>
        <v>0.04177089987426541</v>
      </c>
    </row>
    <row r="22" spans="1:11" ht="12.75">
      <c r="A22">
        <v>4259529</v>
      </c>
      <c r="B22">
        <v>1500</v>
      </c>
      <c r="C22">
        <v>1498.014</v>
      </c>
      <c r="D22" s="2">
        <v>18.35376</v>
      </c>
      <c r="E22">
        <v>180</v>
      </c>
      <c r="F22">
        <v>-89.816</v>
      </c>
      <c r="G22" s="2">
        <v>0.0003832342</v>
      </c>
      <c r="H22" s="2">
        <v>0.001638416</v>
      </c>
      <c r="I22" s="2">
        <v>7.488583E-06</v>
      </c>
      <c r="J22">
        <f t="shared" si="1"/>
        <v>18.31041973788085</v>
      </c>
      <c r="K22" s="2">
        <f t="shared" si="0"/>
        <v>0.04334026211915187</v>
      </c>
    </row>
    <row r="23" spans="1:11" ht="12.75">
      <c r="A23">
        <v>4259533</v>
      </c>
      <c r="B23">
        <v>1600</v>
      </c>
      <c r="C23">
        <v>1597.875</v>
      </c>
      <c r="D23" s="2">
        <v>19.57497</v>
      </c>
      <c r="E23">
        <v>180</v>
      </c>
      <c r="F23">
        <v>-89.816</v>
      </c>
      <c r="G23" s="2">
        <v>0.0003792153</v>
      </c>
      <c r="H23" s="2">
        <v>0.001731296</v>
      </c>
      <c r="I23" s="2">
        <v>8.108053E-06</v>
      </c>
      <c r="J23">
        <f t="shared" si="1"/>
        <v>19.53103371441546</v>
      </c>
      <c r="K23" s="2">
        <f t="shared" si="0"/>
        <v>0.04393628558453955</v>
      </c>
    </row>
    <row r="24" spans="1:11" ht="12.75">
      <c r="A24">
        <v>4259537</v>
      </c>
      <c r="B24">
        <v>1700</v>
      </c>
      <c r="C24">
        <v>1697.795</v>
      </c>
      <c r="D24" s="2">
        <v>20.79543</v>
      </c>
      <c r="E24">
        <v>180</v>
      </c>
      <c r="F24">
        <v>-89.817</v>
      </c>
      <c r="G24" s="2">
        <v>0.0003803492</v>
      </c>
      <c r="H24" s="2">
        <v>0.001846325</v>
      </c>
      <c r="I24" s="2">
        <v>7.74281E-06</v>
      </c>
      <c r="J24">
        <f t="shared" si="1"/>
        <v>20.752368855615114</v>
      </c>
      <c r="K24" s="2">
        <f t="shared" si="0"/>
        <v>0.04306114438488606</v>
      </c>
    </row>
    <row r="25" spans="1:11" ht="12.75">
      <c r="A25">
        <v>4259541</v>
      </c>
      <c r="B25">
        <v>1800</v>
      </c>
      <c r="C25">
        <v>1797.627</v>
      </c>
      <c r="D25" s="2">
        <v>22.01566</v>
      </c>
      <c r="E25">
        <v>180</v>
      </c>
      <c r="F25">
        <v>-89.817</v>
      </c>
      <c r="G25" s="2">
        <v>0.000381145</v>
      </c>
      <c r="H25" s="2">
        <v>0.001960418</v>
      </c>
      <c r="I25" s="2">
        <v>7.871687E-06</v>
      </c>
      <c r="J25">
        <f t="shared" si="1"/>
        <v>21.972628361382164</v>
      </c>
      <c r="K25" s="2">
        <f t="shared" si="0"/>
        <v>0.043031638617836876</v>
      </c>
    </row>
    <row r="26" spans="1:11" ht="12.75">
      <c r="A26">
        <v>4259545</v>
      </c>
      <c r="B26">
        <v>1900</v>
      </c>
      <c r="C26">
        <v>1897.469</v>
      </c>
      <c r="D26" s="2">
        <v>23.23529</v>
      </c>
      <c r="E26">
        <v>180</v>
      </c>
      <c r="F26">
        <v>-89.817</v>
      </c>
      <c r="G26" s="2">
        <v>0.0003801229</v>
      </c>
      <c r="H26" s="2">
        <v>0.002059752</v>
      </c>
      <c r="I26" s="2">
        <v>8.199912E-06</v>
      </c>
      <c r="J26">
        <f t="shared" si="1"/>
        <v>23.193010098448372</v>
      </c>
      <c r="K26" s="2">
        <f t="shared" si="0"/>
        <v>0.042279901551626864</v>
      </c>
    </row>
    <row r="27" spans="1:11" ht="12.75">
      <c r="A27">
        <v>4259549</v>
      </c>
      <c r="B27">
        <v>2000</v>
      </c>
      <c r="C27">
        <v>1997.45</v>
      </c>
      <c r="D27" s="2">
        <v>24.45522</v>
      </c>
      <c r="E27">
        <v>180</v>
      </c>
      <c r="F27">
        <v>-89.817</v>
      </c>
      <c r="G27" s="2">
        <v>0.0003798389</v>
      </c>
      <c r="H27" s="2">
        <v>0.002175174</v>
      </c>
      <c r="I27" s="2">
        <v>7.404862E-06</v>
      </c>
      <c r="J27">
        <f t="shared" si="1"/>
        <v>24.415090850572895</v>
      </c>
      <c r="K27" s="2">
        <f t="shared" si="0"/>
        <v>0.04012914942710566</v>
      </c>
    </row>
    <row r="28" spans="1:11" ht="12.75">
      <c r="A28">
        <v>4259553</v>
      </c>
      <c r="B28">
        <v>2100</v>
      </c>
      <c r="C28">
        <v>2097.331</v>
      </c>
      <c r="D28" s="2">
        <v>25.6736</v>
      </c>
      <c r="E28">
        <v>180</v>
      </c>
      <c r="F28">
        <v>-89.816</v>
      </c>
      <c r="G28" s="2">
        <v>0.0003814159</v>
      </c>
      <c r="H28" s="2">
        <v>0.002275204</v>
      </c>
      <c r="I28" s="2">
        <v>8.944878E-06</v>
      </c>
      <c r="J28">
        <f t="shared" si="1"/>
        <v>25.635949289705827</v>
      </c>
      <c r="K28" s="2">
        <f t="shared" si="0"/>
        <v>0.037650710294172995</v>
      </c>
    </row>
    <row r="29" spans="1:11" ht="12.75">
      <c r="A29">
        <v>4259557</v>
      </c>
      <c r="B29">
        <v>2200</v>
      </c>
      <c r="C29">
        <v>2197.182</v>
      </c>
      <c r="D29" s="2">
        <v>26.89095</v>
      </c>
      <c r="E29">
        <v>180</v>
      </c>
      <c r="F29">
        <v>-89.817</v>
      </c>
      <c r="G29" s="2">
        <v>0.0003794232</v>
      </c>
      <c r="H29" s="2">
        <v>0.002392115</v>
      </c>
      <c r="I29" s="2">
        <v>8.747941E-06</v>
      </c>
      <c r="J29">
        <f t="shared" si="1"/>
        <v>26.856441034941273</v>
      </c>
      <c r="K29" s="2">
        <f t="shared" si="0"/>
        <v>0.034508965058726915</v>
      </c>
    </row>
    <row r="30" spans="1:11" ht="12.75">
      <c r="A30">
        <v>4259561</v>
      </c>
      <c r="B30">
        <v>2300</v>
      </c>
      <c r="C30">
        <v>2297.027</v>
      </c>
      <c r="D30" s="2">
        <v>28.1078</v>
      </c>
      <c r="E30">
        <v>180</v>
      </c>
      <c r="F30">
        <v>-89.817</v>
      </c>
      <c r="G30" s="2">
        <v>0.0003775073</v>
      </c>
      <c r="H30" s="2">
        <v>0.002498228</v>
      </c>
      <c r="I30" s="2">
        <v>9.753094E-06</v>
      </c>
      <c r="J30">
        <f t="shared" si="1"/>
        <v>28.076859441397232</v>
      </c>
      <c r="K30" s="2">
        <f t="shared" si="0"/>
        <v>0.030940558602768675</v>
      </c>
    </row>
    <row r="31" spans="1:11" ht="12.75">
      <c r="A31">
        <v>4259565</v>
      </c>
      <c r="B31">
        <v>2400</v>
      </c>
      <c r="C31">
        <v>2396.882</v>
      </c>
      <c r="D31" s="2">
        <v>29.32317</v>
      </c>
      <c r="E31">
        <v>180</v>
      </c>
      <c r="F31">
        <v>-89.817</v>
      </c>
      <c r="G31" s="2">
        <v>0.0003784749</v>
      </c>
      <c r="H31" s="2">
        <v>0.002609822</v>
      </c>
      <c r="I31" s="2">
        <v>9.210044E-06</v>
      </c>
      <c r="J31">
        <f t="shared" si="1"/>
        <v>29.29740007915235</v>
      </c>
      <c r="K31" s="2">
        <f t="shared" si="0"/>
        <v>0.02576992084765095</v>
      </c>
    </row>
    <row r="32" spans="1:11" ht="12.75">
      <c r="A32">
        <v>4259569</v>
      </c>
      <c r="B32">
        <v>2500</v>
      </c>
      <c r="C32">
        <v>2496.786</v>
      </c>
      <c r="D32" s="2">
        <v>30.53791</v>
      </c>
      <c r="E32">
        <v>180</v>
      </c>
      <c r="F32">
        <v>-89.816</v>
      </c>
      <c r="G32" s="2">
        <v>0.00037695</v>
      </c>
      <c r="H32" s="2">
        <v>0.002721343</v>
      </c>
      <c r="I32" s="2">
        <v>9.526971E-06</v>
      </c>
      <c r="J32">
        <f t="shared" si="1"/>
        <v>30.518539650273347</v>
      </c>
      <c r="K32" s="2">
        <f t="shared" si="0"/>
        <v>0.019370349726653302</v>
      </c>
    </row>
    <row r="33" spans="1:11" ht="12.75">
      <c r="A33">
        <v>4259573</v>
      </c>
      <c r="B33">
        <v>2600</v>
      </c>
      <c r="C33">
        <v>2596.634</v>
      </c>
      <c r="D33" s="2">
        <v>31.75067</v>
      </c>
      <c r="E33">
        <v>180</v>
      </c>
      <c r="F33">
        <v>-89.816</v>
      </c>
      <c r="G33" s="2">
        <v>0.0003773035</v>
      </c>
      <c r="H33" s="2">
        <v>0.002813236</v>
      </c>
      <c r="I33" s="2">
        <v>1.055452E-05</v>
      </c>
      <c r="J33">
        <f t="shared" si="1"/>
        <v>31.73899472611905</v>
      </c>
      <c r="K33" s="2">
        <f t="shared" si="0"/>
        <v>0.011675273880950243</v>
      </c>
    </row>
    <row r="34" spans="1:11" ht="12.75">
      <c r="A34">
        <v>4259577</v>
      </c>
      <c r="B34">
        <v>2700</v>
      </c>
      <c r="C34">
        <v>2696.593</v>
      </c>
      <c r="D34" s="2">
        <v>32.9626</v>
      </c>
      <c r="E34">
        <v>180</v>
      </c>
      <c r="F34">
        <v>-89.817</v>
      </c>
      <c r="G34" s="2">
        <v>0.000375418</v>
      </c>
      <c r="H34" s="2">
        <v>0.002920994</v>
      </c>
      <c r="I34" s="2">
        <v>1.016932E-05</v>
      </c>
      <c r="J34">
        <f t="shared" si="1"/>
        <v>32.96080656938542</v>
      </c>
      <c r="K34" s="2">
        <f t="shared" si="0"/>
        <v>0.001793430614583258</v>
      </c>
    </row>
    <row r="35" spans="1:11" ht="12.75">
      <c r="A35">
        <v>4259581</v>
      </c>
      <c r="B35">
        <v>2800</v>
      </c>
      <c r="C35">
        <v>2796.461</v>
      </c>
      <c r="D35" s="2">
        <v>34.1714</v>
      </c>
      <c r="E35">
        <v>180</v>
      </c>
      <c r="F35">
        <v>-89.816</v>
      </c>
      <c r="G35" s="2">
        <v>0.0003738158</v>
      </c>
      <c r="H35" s="2">
        <v>0.003028278</v>
      </c>
      <c r="I35" s="2">
        <v>9.499748E-06</v>
      </c>
      <c r="J35">
        <f t="shared" si="1"/>
        <v>34.18150610782944</v>
      </c>
      <c r="K35" s="2">
        <f t="shared" si="0"/>
        <v>-0.010106107829443545</v>
      </c>
    </row>
    <row r="36" spans="1:11" ht="12.75">
      <c r="A36">
        <v>4259585</v>
      </c>
      <c r="B36">
        <v>2900</v>
      </c>
      <c r="C36">
        <v>2896.315</v>
      </c>
      <c r="D36" s="2">
        <v>35.37823</v>
      </c>
      <c r="E36">
        <v>180</v>
      </c>
      <c r="F36">
        <v>-89.816</v>
      </c>
      <c r="G36" s="2">
        <v>0.0003719165</v>
      </c>
      <c r="H36" s="2">
        <v>0.003147488</v>
      </c>
      <c r="I36" s="2">
        <v>1.22101E-05</v>
      </c>
      <c r="J36">
        <f t="shared" si="1"/>
        <v>35.40203452245465</v>
      </c>
      <c r="K36" s="2">
        <f aca="true" t="shared" si="2" ref="K36:K67">D36-J36</f>
        <v>-0.023804522454646815</v>
      </c>
    </row>
    <row r="37" spans="1:11" ht="12.75">
      <c r="A37">
        <v>4259589</v>
      </c>
      <c r="B37">
        <v>3000</v>
      </c>
      <c r="C37">
        <v>2996.19</v>
      </c>
      <c r="D37" s="2">
        <v>36.58257</v>
      </c>
      <c r="E37">
        <v>180</v>
      </c>
      <c r="F37">
        <v>-89.817</v>
      </c>
      <c r="G37" s="2">
        <v>0.000371119</v>
      </c>
      <c r="H37" s="2">
        <v>0.00324768</v>
      </c>
      <c r="I37" s="2">
        <v>1.178016E-05</v>
      </c>
      <c r="J37">
        <f t="shared" si="1"/>
        <v>36.62281962280808</v>
      </c>
      <c r="K37" s="2">
        <f t="shared" si="2"/>
        <v>-0.04024962280808353</v>
      </c>
    </row>
    <row r="38" spans="1:11" ht="12.75">
      <c r="A38">
        <v>4259593</v>
      </c>
      <c r="B38">
        <v>3100</v>
      </c>
      <c r="C38">
        <v>3096.035</v>
      </c>
      <c r="D38" s="2">
        <v>37.78325</v>
      </c>
      <c r="E38">
        <v>180</v>
      </c>
      <c r="F38">
        <v>-89.817</v>
      </c>
      <c r="G38" s="2">
        <v>0.0003690339</v>
      </c>
      <c r="H38" s="2">
        <v>0.003346776</v>
      </c>
      <c r="I38" s="2">
        <v>1.186692E-05</v>
      </c>
      <c r="J38">
        <f t="shared" si="1"/>
        <v>37.843238029264036</v>
      </c>
      <c r="K38" s="2">
        <f t="shared" si="2"/>
        <v>-0.05998802926403357</v>
      </c>
    </row>
    <row r="39" spans="1:11" ht="12.75">
      <c r="A39">
        <v>4259597</v>
      </c>
      <c r="B39">
        <v>3200</v>
      </c>
      <c r="C39">
        <v>3195.883</v>
      </c>
      <c r="D39" s="2">
        <v>38.97985</v>
      </c>
      <c r="E39">
        <v>180</v>
      </c>
      <c r="F39">
        <v>-89.817</v>
      </c>
      <c r="G39" s="2">
        <v>0.0003654938</v>
      </c>
      <c r="H39" s="2">
        <v>0.00347565</v>
      </c>
      <c r="I39" s="2">
        <v>1.175504E-05</v>
      </c>
      <c r="J39">
        <f t="shared" si="1"/>
        <v>39.06369310510974</v>
      </c>
      <c r="K39" s="2">
        <f t="shared" si="2"/>
        <v>-0.08384310510974302</v>
      </c>
    </row>
    <row r="40" spans="1:11" ht="12.75">
      <c r="A40">
        <v>4259601</v>
      </c>
      <c r="B40">
        <v>3300</v>
      </c>
      <c r="C40">
        <v>3295.78</v>
      </c>
      <c r="D40" s="2">
        <v>40.17084</v>
      </c>
      <c r="E40">
        <v>180</v>
      </c>
      <c r="F40">
        <v>-89.817</v>
      </c>
      <c r="G40" s="2">
        <v>0.0003647151</v>
      </c>
      <c r="H40" s="2">
        <v>0.003572267</v>
      </c>
      <c r="I40" s="2">
        <v>1.224716E-05</v>
      </c>
      <c r="J40">
        <f t="shared" si="1"/>
        <v>40.28474711432133</v>
      </c>
      <c r="K40" s="2">
        <f t="shared" si="2"/>
        <v>-0.1139071143213286</v>
      </c>
    </row>
    <row r="41" spans="1:11" ht="12.75">
      <c r="A41">
        <v>4259605</v>
      </c>
      <c r="B41">
        <v>3400</v>
      </c>
      <c r="C41">
        <v>3395.644</v>
      </c>
      <c r="D41" s="2">
        <v>41.35246</v>
      </c>
      <c r="E41">
        <v>180</v>
      </c>
      <c r="F41">
        <v>-89.817</v>
      </c>
      <c r="G41" s="2">
        <v>0.0003682954</v>
      </c>
      <c r="H41" s="2">
        <v>0.003670627</v>
      </c>
      <c r="I41" s="2">
        <v>1.270505E-05</v>
      </c>
      <c r="J41">
        <f t="shared" si="1"/>
        <v>41.505397760245685</v>
      </c>
      <c r="K41" s="2">
        <f t="shared" si="2"/>
        <v>-0.15293776024568473</v>
      </c>
    </row>
    <row r="42" spans="1:11" ht="12.75">
      <c r="A42">
        <v>4259609</v>
      </c>
      <c r="B42">
        <v>3500</v>
      </c>
      <c r="C42">
        <v>3495.606</v>
      </c>
      <c r="D42" s="2">
        <v>42.52099</v>
      </c>
      <c r="E42">
        <v>180</v>
      </c>
      <c r="F42">
        <v>-89.817</v>
      </c>
      <c r="G42" s="2">
        <v>0.0003623568</v>
      </c>
      <c r="H42" s="2">
        <v>0.00378615</v>
      </c>
      <c r="I42" s="2">
        <v>1.336215E-05</v>
      </c>
      <c r="J42">
        <f t="shared" si="1"/>
        <v>42.72724627290181</v>
      </c>
      <c r="K42" s="2">
        <f t="shared" si="2"/>
        <v>-0.20625627290181114</v>
      </c>
    </row>
    <row r="43" spans="1:11" ht="12.75">
      <c r="A43">
        <v>4259613</v>
      </c>
      <c r="B43">
        <v>3600</v>
      </c>
      <c r="C43">
        <v>3595.452</v>
      </c>
      <c r="D43" s="2">
        <v>43.67162</v>
      </c>
      <c r="E43">
        <v>180</v>
      </c>
      <c r="F43">
        <v>-89.817</v>
      </c>
      <c r="G43" s="2">
        <v>0.0003611026</v>
      </c>
      <c r="H43" s="2">
        <v>0.003884352</v>
      </c>
      <c r="I43" s="2">
        <v>1.412376E-05</v>
      </c>
      <c r="J43">
        <f t="shared" si="1"/>
        <v>43.94767690248768</v>
      </c>
      <c r="K43" s="2">
        <f t="shared" si="2"/>
        <v>-0.27605690248768155</v>
      </c>
    </row>
    <row r="44" spans="1:11" ht="12.75">
      <c r="A44">
        <v>4259617</v>
      </c>
      <c r="B44">
        <v>3700</v>
      </c>
      <c r="C44">
        <v>3695.316</v>
      </c>
      <c r="D44" s="2">
        <v>44.80445</v>
      </c>
      <c r="E44">
        <v>180</v>
      </c>
      <c r="F44">
        <v>-89.817</v>
      </c>
      <c r="G44" s="2">
        <v>0.0003617485</v>
      </c>
      <c r="H44" s="2">
        <v>0.00397035</v>
      </c>
      <c r="I44" s="2">
        <v>1.25536E-05</v>
      </c>
      <c r="J44">
        <f t="shared" si="1"/>
        <v>45.16832754841204</v>
      </c>
      <c r="K44" s="2">
        <f t="shared" si="2"/>
        <v>-0.36387754841203446</v>
      </c>
    </row>
    <row r="45" spans="1:11" ht="12.75">
      <c r="A45">
        <v>4259621</v>
      </c>
      <c r="B45">
        <v>3800</v>
      </c>
      <c r="C45">
        <v>3795.181</v>
      </c>
      <c r="D45" s="2">
        <v>45.9179</v>
      </c>
      <c r="E45">
        <v>180</v>
      </c>
      <c r="F45">
        <v>-89.817</v>
      </c>
      <c r="G45" s="2">
        <v>0.0003608617</v>
      </c>
      <c r="H45" s="2">
        <v>0.004097783</v>
      </c>
      <c r="I45" s="2">
        <v>1.293525E-05</v>
      </c>
      <c r="J45">
        <f t="shared" si="1"/>
        <v>46.38899041746632</v>
      </c>
      <c r="K45" s="2">
        <f t="shared" si="2"/>
        <v>-0.4710904174663142</v>
      </c>
    </row>
    <row r="46" spans="1:11" ht="12.75">
      <c r="A46">
        <v>4259625</v>
      </c>
      <c r="B46">
        <v>3900</v>
      </c>
      <c r="C46">
        <v>3895.042</v>
      </c>
      <c r="D46" s="2">
        <v>47.01112</v>
      </c>
      <c r="E46">
        <v>180</v>
      </c>
      <c r="F46">
        <v>-89.818</v>
      </c>
      <c r="G46" s="2">
        <v>0.0003579309</v>
      </c>
      <c r="H46" s="2">
        <v>0.004178845</v>
      </c>
      <c r="I46" s="2">
        <v>1.363296E-05</v>
      </c>
      <c r="J46">
        <f t="shared" si="1"/>
        <v>47.609604394000925</v>
      </c>
      <c r="K46" s="2">
        <f t="shared" si="2"/>
        <v>-0.598484394000927</v>
      </c>
    </row>
    <row r="47" spans="1:11" ht="12.75">
      <c r="A47">
        <v>4259629</v>
      </c>
      <c r="B47">
        <v>4000</v>
      </c>
      <c r="C47">
        <v>3994.903</v>
      </c>
      <c r="D47" s="2">
        <v>48.08118</v>
      </c>
      <c r="E47">
        <v>180</v>
      </c>
      <c r="F47">
        <v>-89.818</v>
      </c>
      <c r="G47" s="2">
        <v>0.0003587572</v>
      </c>
      <c r="H47" s="2">
        <v>0.00425943</v>
      </c>
      <c r="I47" s="2">
        <v>1.429649E-05</v>
      </c>
      <c r="J47">
        <f t="shared" si="1"/>
        <v>48.83021837053553</v>
      </c>
      <c r="K47" s="2">
        <f t="shared" si="2"/>
        <v>-0.7490383705355299</v>
      </c>
    </row>
    <row r="48" spans="1:11" ht="12.75">
      <c r="A48">
        <v>4259635</v>
      </c>
      <c r="B48">
        <v>3800</v>
      </c>
      <c r="C48">
        <v>3795.187</v>
      </c>
      <c r="D48" s="2">
        <v>46.03249</v>
      </c>
      <c r="E48">
        <v>180</v>
      </c>
      <c r="F48">
        <v>-89.818</v>
      </c>
      <c r="G48" s="2">
        <v>0.0003586851</v>
      </c>
      <c r="H48" s="2">
        <v>0.004084299</v>
      </c>
      <c r="I48" s="2">
        <v>1.267172E-05</v>
      </c>
      <c r="J48">
        <f t="shared" si="1"/>
        <v>46.38906375624581</v>
      </c>
      <c r="K48" s="2">
        <f t="shared" si="2"/>
        <v>-0.3565737562458082</v>
      </c>
    </row>
    <row r="49" spans="1:11" ht="12.75">
      <c r="A49">
        <v>4259639</v>
      </c>
      <c r="B49">
        <v>3600</v>
      </c>
      <c r="C49">
        <v>3595.442</v>
      </c>
      <c r="D49" s="2">
        <v>43.81503</v>
      </c>
      <c r="E49">
        <v>180</v>
      </c>
      <c r="F49">
        <v>-89.817</v>
      </c>
      <c r="G49" s="2">
        <v>0.000362368</v>
      </c>
      <c r="H49" s="2">
        <v>0.003891016</v>
      </c>
      <c r="I49" s="2">
        <v>1.357584E-05</v>
      </c>
      <c r="J49">
        <f t="shared" si="1"/>
        <v>43.94755467118852</v>
      </c>
      <c r="K49" s="2">
        <f t="shared" si="2"/>
        <v>-0.13252467118851996</v>
      </c>
    </row>
    <row r="50" spans="1:11" ht="12.75">
      <c r="A50">
        <v>4259643</v>
      </c>
      <c r="B50">
        <v>3400</v>
      </c>
      <c r="C50">
        <v>3395.628</v>
      </c>
      <c r="D50" s="2">
        <v>41.50083</v>
      </c>
      <c r="E50">
        <v>180</v>
      </c>
      <c r="F50">
        <v>-89.817</v>
      </c>
      <c r="G50" s="2">
        <v>0.0003630899</v>
      </c>
      <c r="H50" s="2">
        <v>0.003677799</v>
      </c>
      <c r="I50" s="2">
        <v>1.14646E-05</v>
      </c>
      <c r="J50">
        <f t="shared" si="1"/>
        <v>41.50520219016703</v>
      </c>
      <c r="K50" s="2">
        <f t="shared" si="2"/>
        <v>-0.004372190167032386</v>
      </c>
    </row>
    <row r="51" spans="1:11" ht="12.75">
      <c r="A51">
        <v>4259647</v>
      </c>
      <c r="B51">
        <v>3200</v>
      </c>
      <c r="C51">
        <v>3195.899</v>
      </c>
      <c r="D51" s="2">
        <v>39.11986</v>
      </c>
      <c r="E51">
        <v>180</v>
      </c>
      <c r="F51">
        <v>-89.817</v>
      </c>
      <c r="G51" s="2">
        <v>0.0003707811</v>
      </c>
      <c r="H51" s="2">
        <v>0.003486304</v>
      </c>
      <c r="I51" s="2">
        <v>1.097994E-05</v>
      </c>
      <c r="J51">
        <f t="shared" si="1"/>
        <v>39.063888675188394</v>
      </c>
      <c r="K51" s="2">
        <f t="shared" si="2"/>
        <v>0.05597132481160827</v>
      </c>
    </row>
    <row r="52" spans="1:11" ht="12.75">
      <c r="A52">
        <v>4259651</v>
      </c>
      <c r="B52">
        <v>3000</v>
      </c>
      <c r="C52">
        <v>2996.183</v>
      </c>
      <c r="D52" s="2">
        <v>36.7129</v>
      </c>
      <c r="E52">
        <v>180</v>
      </c>
      <c r="F52">
        <v>-89.817</v>
      </c>
      <c r="G52" s="2">
        <v>0.0003723829</v>
      </c>
      <c r="H52" s="2">
        <v>0.003246383</v>
      </c>
      <c r="I52" s="2">
        <v>1.369478E-05</v>
      </c>
      <c r="J52">
        <f t="shared" si="1"/>
        <v>36.62273406089867</v>
      </c>
      <c r="K52" s="2">
        <f t="shared" si="2"/>
        <v>0.09016593910132542</v>
      </c>
    </row>
    <row r="53" spans="1:11" ht="12.75">
      <c r="A53">
        <v>4259655</v>
      </c>
      <c r="B53">
        <v>2800</v>
      </c>
      <c r="C53">
        <v>2796.464</v>
      </c>
      <c r="D53" s="2">
        <v>34.29401</v>
      </c>
      <c r="E53">
        <v>180</v>
      </c>
      <c r="F53">
        <v>-89.817</v>
      </c>
      <c r="G53" s="2">
        <v>0.0003771922</v>
      </c>
      <c r="H53" s="2">
        <v>0.003042302</v>
      </c>
      <c r="I53" s="2">
        <v>1.154421E-05</v>
      </c>
      <c r="J53">
        <f t="shared" si="1"/>
        <v>34.18154277721919</v>
      </c>
      <c r="K53" s="2">
        <f t="shared" si="2"/>
        <v>0.11246722278080767</v>
      </c>
    </row>
    <row r="54" spans="1:11" ht="12.75">
      <c r="A54">
        <v>4259659</v>
      </c>
      <c r="B54">
        <v>2600</v>
      </c>
      <c r="C54">
        <v>2596.663</v>
      </c>
      <c r="D54" s="2">
        <v>31.86508</v>
      </c>
      <c r="E54">
        <v>180</v>
      </c>
      <c r="F54">
        <v>-89.816</v>
      </c>
      <c r="G54" s="2">
        <v>0.0003800452</v>
      </c>
      <c r="H54" s="2">
        <v>0.002841898</v>
      </c>
      <c r="I54" s="2">
        <v>1.135396E-05</v>
      </c>
      <c r="J54">
        <f t="shared" si="1"/>
        <v>31.73934919688661</v>
      </c>
      <c r="K54" s="2">
        <f t="shared" si="2"/>
        <v>0.12573080311338813</v>
      </c>
    </row>
    <row r="55" spans="1:11" ht="12.75">
      <c r="A55">
        <v>4259663</v>
      </c>
      <c r="B55">
        <v>2400</v>
      </c>
      <c r="C55">
        <v>2396.898</v>
      </c>
      <c r="D55" s="2">
        <v>29.43127</v>
      </c>
      <c r="E55">
        <v>180</v>
      </c>
      <c r="F55">
        <v>-89.816</v>
      </c>
      <c r="G55" s="2">
        <v>0.000379806</v>
      </c>
      <c r="H55" s="2">
        <v>0.002626644</v>
      </c>
      <c r="I55" s="2">
        <v>1.014194E-05</v>
      </c>
      <c r="J55">
        <f t="shared" si="1"/>
        <v>29.297595649231006</v>
      </c>
      <c r="K55" s="2">
        <f t="shared" si="2"/>
        <v>0.13367435076899525</v>
      </c>
    </row>
    <row r="56" spans="1:11" ht="12.75">
      <c r="A56">
        <v>4259667</v>
      </c>
      <c r="B56">
        <v>2200</v>
      </c>
      <c r="C56">
        <v>2197.189</v>
      </c>
      <c r="D56" s="2">
        <v>26.99379</v>
      </c>
      <c r="E56">
        <v>180</v>
      </c>
      <c r="F56">
        <v>-89.817</v>
      </c>
      <c r="G56" s="2">
        <v>0.0003822265</v>
      </c>
      <c r="H56" s="2">
        <v>0.002394502</v>
      </c>
      <c r="I56" s="2">
        <v>8.911494E-06</v>
      </c>
      <c r="J56">
        <f t="shared" si="1"/>
        <v>26.856526596850685</v>
      </c>
      <c r="K56" s="2">
        <f t="shared" si="2"/>
        <v>0.13726340314931562</v>
      </c>
    </row>
    <row r="57" spans="1:11" ht="12.75">
      <c r="A57">
        <v>4259671</v>
      </c>
      <c r="B57">
        <v>2000</v>
      </c>
      <c r="C57">
        <v>1997.444</v>
      </c>
      <c r="D57" s="2">
        <v>24.55278</v>
      </c>
      <c r="E57">
        <v>180</v>
      </c>
      <c r="F57">
        <v>-89.817</v>
      </c>
      <c r="G57" s="2">
        <v>0.000384345</v>
      </c>
      <c r="H57" s="2">
        <v>0.00218319</v>
      </c>
      <c r="I57" s="2">
        <v>8.242139E-06</v>
      </c>
      <c r="J57">
        <f t="shared" si="1"/>
        <v>24.415017511793398</v>
      </c>
      <c r="K57" s="2">
        <f t="shared" si="2"/>
        <v>0.13776248820660086</v>
      </c>
    </row>
    <row r="58" spans="1:11" ht="12.75">
      <c r="A58">
        <v>4259675</v>
      </c>
      <c r="B58">
        <v>1800</v>
      </c>
      <c r="C58">
        <v>1797.627</v>
      </c>
      <c r="D58" s="2">
        <v>22.10834</v>
      </c>
      <c r="E58">
        <v>180</v>
      </c>
      <c r="F58">
        <v>-89.817</v>
      </c>
      <c r="G58" s="2">
        <v>0.0003850194</v>
      </c>
      <c r="H58" s="2">
        <v>0.001961547</v>
      </c>
      <c r="I58" s="2">
        <v>8.323141E-06</v>
      </c>
      <c r="J58">
        <f t="shared" si="1"/>
        <v>21.972628361382164</v>
      </c>
      <c r="K58" s="2">
        <f t="shared" si="2"/>
        <v>0.13571163861783475</v>
      </c>
    </row>
    <row r="59" spans="1:11" ht="12.75">
      <c r="A59">
        <v>4259679</v>
      </c>
      <c r="B59">
        <v>1600</v>
      </c>
      <c r="C59">
        <v>1597.869</v>
      </c>
      <c r="D59" s="2">
        <v>19.66273</v>
      </c>
      <c r="E59">
        <v>180</v>
      </c>
      <c r="F59">
        <v>-89.816</v>
      </c>
      <c r="G59" s="2">
        <v>0.0003864666</v>
      </c>
      <c r="H59" s="2">
        <v>0.001748892</v>
      </c>
      <c r="I59" s="2">
        <v>7.239768E-06</v>
      </c>
      <c r="J59">
        <f t="shared" si="1"/>
        <v>19.530960375635964</v>
      </c>
      <c r="K59" s="2">
        <f t="shared" si="2"/>
        <v>0.13176962436403628</v>
      </c>
    </row>
    <row r="60" spans="1:11" ht="12.75">
      <c r="A60">
        <v>4259683</v>
      </c>
      <c r="B60">
        <v>1400</v>
      </c>
      <c r="C60">
        <v>1398.162</v>
      </c>
      <c r="D60" s="2">
        <v>17.21551</v>
      </c>
      <c r="E60">
        <v>180</v>
      </c>
      <c r="F60">
        <v>-89.816</v>
      </c>
      <c r="G60" s="2">
        <v>0.0003888964</v>
      </c>
      <c r="H60" s="2">
        <v>0.001540194</v>
      </c>
      <c r="I60" s="2">
        <v>6.720529E-06</v>
      </c>
      <c r="J60">
        <f t="shared" si="1"/>
        <v>17.089915769515482</v>
      </c>
      <c r="K60" s="2">
        <f t="shared" si="2"/>
        <v>0.12559423048451634</v>
      </c>
    </row>
    <row r="61" spans="1:11" ht="12.75">
      <c r="A61">
        <v>4259687</v>
      </c>
      <c r="B61">
        <v>1200</v>
      </c>
      <c r="C61">
        <v>1198.453</v>
      </c>
      <c r="D61" s="2">
        <v>14.76687</v>
      </c>
      <c r="E61">
        <v>180</v>
      </c>
      <c r="F61">
        <v>-89.817</v>
      </c>
      <c r="G61" s="2">
        <v>0.0003856385</v>
      </c>
      <c r="H61" s="2">
        <v>0.001314143</v>
      </c>
      <c r="I61" s="2">
        <v>8.358985E-06</v>
      </c>
      <c r="J61">
        <f t="shared" si="1"/>
        <v>14.648846717135166</v>
      </c>
      <c r="K61" s="2">
        <f t="shared" si="2"/>
        <v>0.11802328286483466</v>
      </c>
    </row>
    <row r="62" spans="1:11" ht="12.75">
      <c r="A62">
        <v>4259691</v>
      </c>
      <c r="B62">
        <v>1000</v>
      </c>
      <c r="C62">
        <v>998.642</v>
      </c>
      <c r="D62" s="2">
        <v>12.31645</v>
      </c>
      <c r="E62">
        <v>180</v>
      </c>
      <c r="F62">
        <v>-89.816</v>
      </c>
      <c r="G62" s="2">
        <v>0.0003876436</v>
      </c>
      <c r="H62" s="2">
        <v>0.001103197</v>
      </c>
      <c r="I62" s="2">
        <v>6.33453E-06</v>
      </c>
      <c r="J62">
        <f t="shared" si="1"/>
        <v>12.206530905503426</v>
      </c>
      <c r="K62" s="2">
        <f t="shared" si="2"/>
        <v>0.10991909449657378</v>
      </c>
    </row>
    <row r="63" spans="1:11" ht="12.75">
      <c r="A63">
        <v>4259695</v>
      </c>
      <c r="B63">
        <v>800</v>
      </c>
      <c r="C63">
        <v>798.904</v>
      </c>
      <c r="D63" s="2">
        <v>9.865898</v>
      </c>
      <c r="E63">
        <v>180</v>
      </c>
      <c r="F63">
        <v>-89.816</v>
      </c>
      <c r="G63" s="2">
        <v>0.0003875861</v>
      </c>
      <c r="H63" s="2">
        <v>0.0008832976</v>
      </c>
      <c r="I63" s="2">
        <v>6.00428E-06</v>
      </c>
      <c r="J63">
        <f t="shared" si="1"/>
        <v>9.765107382355547</v>
      </c>
      <c r="K63" s="2">
        <f t="shared" si="2"/>
        <v>0.10079061764445285</v>
      </c>
    </row>
    <row r="64" spans="1:11" ht="12.75">
      <c r="A64">
        <v>4259699</v>
      </c>
      <c r="B64">
        <v>600</v>
      </c>
      <c r="C64">
        <v>599.175</v>
      </c>
      <c r="D64" s="2">
        <v>7.415773</v>
      </c>
      <c r="E64">
        <v>180</v>
      </c>
      <c r="F64">
        <v>-89.816</v>
      </c>
      <c r="G64" s="2">
        <v>0.0003886891</v>
      </c>
      <c r="H64" s="2">
        <v>0.0006577645</v>
      </c>
      <c r="I64" s="2">
        <v>5.479471E-06</v>
      </c>
      <c r="J64">
        <f t="shared" si="1"/>
        <v>7.323793867376912</v>
      </c>
      <c r="K64" s="2">
        <f t="shared" si="2"/>
        <v>0.09197913262308788</v>
      </c>
    </row>
    <row r="65" spans="1:11" ht="12.75">
      <c r="A65">
        <v>4259703</v>
      </c>
      <c r="B65">
        <v>400</v>
      </c>
      <c r="C65">
        <v>399.481</v>
      </c>
      <c r="D65" s="2">
        <v>4.965805</v>
      </c>
      <c r="E65">
        <v>180</v>
      </c>
      <c r="F65">
        <v>-89.817</v>
      </c>
      <c r="G65" s="2">
        <v>0.0003935101</v>
      </c>
      <c r="H65" s="2">
        <v>0.0004461418</v>
      </c>
      <c r="I65" s="2">
        <v>5.216233E-06</v>
      </c>
      <c r="J65">
        <f t="shared" si="1"/>
        <v>4.882908161945336</v>
      </c>
      <c r="K65" s="2">
        <f t="shared" si="2"/>
        <v>0.08289683805466375</v>
      </c>
    </row>
    <row r="66" spans="1:11" ht="12.75">
      <c r="A66">
        <v>4259707</v>
      </c>
      <c r="B66">
        <v>300</v>
      </c>
      <c r="C66">
        <v>299.516</v>
      </c>
      <c r="D66" s="2">
        <v>3.739607</v>
      </c>
      <c r="E66">
        <v>180</v>
      </c>
      <c r="F66">
        <v>-89.82</v>
      </c>
      <c r="G66" s="2">
        <v>0.0003928691</v>
      </c>
      <c r="H66" s="2">
        <v>0.0003312808</v>
      </c>
      <c r="I66" s="2">
        <v>5.207022E-06</v>
      </c>
      <c r="J66">
        <f t="shared" si="1"/>
        <v>3.661022979899468</v>
      </c>
      <c r="K66" s="2">
        <f t="shared" si="2"/>
        <v>0.07858402010053211</v>
      </c>
    </row>
    <row r="67" spans="1:11" ht="12.75">
      <c r="A67">
        <v>4259711</v>
      </c>
      <c r="B67">
        <v>200</v>
      </c>
      <c r="C67">
        <v>199.674</v>
      </c>
      <c r="D67" s="2">
        <v>2.515008</v>
      </c>
      <c r="E67">
        <v>180</v>
      </c>
      <c r="F67">
        <v>-89.82</v>
      </c>
      <c r="G67" s="2">
        <v>0.0003931005</v>
      </c>
      <c r="H67" s="2">
        <v>0.0002287798</v>
      </c>
      <c r="I67" s="2">
        <v>5.42561E-06</v>
      </c>
      <c r="J67">
        <f t="shared" si="1"/>
        <v>2.4406412428332587</v>
      </c>
      <c r="K67" s="2">
        <f t="shared" si="2"/>
        <v>0.07436675716674124</v>
      </c>
    </row>
    <row r="68" spans="1:11" ht="12.75">
      <c r="A68">
        <v>4259715</v>
      </c>
      <c r="B68">
        <v>150</v>
      </c>
      <c r="C68">
        <v>149.748</v>
      </c>
      <c r="D68" s="2">
        <v>1.902242</v>
      </c>
      <c r="E68">
        <v>180</v>
      </c>
      <c r="F68">
        <v>-89.817</v>
      </c>
      <c r="G68" s="2">
        <v>0.0003895399</v>
      </c>
      <c r="H68" s="2">
        <v>0.0001722096</v>
      </c>
      <c r="I68" s="2">
        <v>5.166108E-06</v>
      </c>
      <c r="J68">
        <f t="shared" si="1"/>
        <v>1.8303892586505743</v>
      </c>
      <c r="K68" s="2">
        <f aca="true" t="shared" si="3" ref="K68:K74">D68-J68</f>
        <v>0.07185274134942565</v>
      </c>
    </row>
    <row r="69" spans="1:11" ht="12.75">
      <c r="A69">
        <v>4259719</v>
      </c>
      <c r="B69">
        <v>125</v>
      </c>
      <c r="C69">
        <v>124.773</v>
      </c>
      <c r="D69" s="2">
        <v>1.596096</v>
      </c>
      <c r="E69">
        <v>180</v>
      </c>
      <c r="F69">
        <v>-89.827</v>
      </c>
      <c r="G69" s="2">
        <v>0.0003919327</v>
      </c>
      <c r="H69" s="2">
        <v>0.0001384886</v>
      </c>
      <c r="I69" s="2">
        <v>5.282534E-06</v>
      </c>
      <c r="J69">
        <f aca="true" t="shared" si="4" ref="J69:J74">$N$3*C69</f>
        <v>1.5251165890002412</v>
      </c>
      <c r="K69" s="2">
        <f t="shared" si="3"/>
        <v>0.0709794109997588</v>
      </c>
    </row>
    <row r="70" spans="1:11" ht="12.75">
      <c r="A70">
        <v>4259723</v>
      </c>
      <c r="B70">
        <v>100</v>
      </c>
      <c r="C70">
        <v>99.793</v>
      </c>
      <c r="D70" s="2">
        <v>1.289919</v>
      </c>
      <c r="E70">
        <v>180</v>
      </c>
      <c r="F70">
        <v>-89.824</v>
      </c>
      <c r="G70" s="2">
        <v>0.0003899992</v>
      </c>
      <c r="H70" s="2">
        <v>0.0001110223</v>
      </c>
      <c r="I70" s="2">
        <v>5.449805E-06</v>
      </c>
      <c r="J70">
        <f t="shared" si="4"/>
        <v>1.2197828037003284</v>
      </c>
      <c r="K70" s="2">
        <f t="shared" si="3"/>
        <v>0.0701361962996716</v>
      </c>
    </row>
    <row r="71" spans="1:11" ht="12.75">
      <c r="A71">
        <v>4259727</v>
      </c>
      <c r="B71">
        <v>75</v>
      </c>
      <c r="C71">
        <v>74.857</v>
      </c>
      <c r="D71" s="2">
        <v>0.9837341</v>
      </c>
      <c r="E71">
        <v>180</v>
      </c>
      <c r="F71">
        <v>-89.813</v>
      </c>
      <c r="G71" s="2">
        <v>0.0003910275</v>
      </c>
      <c r="H71" s="2">
        <v>8.391448E-05</v>
      </c>
      <c r="I71" s="2">
        <v>5.785303E-06</v>
      </c>
      <c r="J71">
        <f t="shared" si="4"/>
        <v>0.9149868361167164</v>
      </c>
      <c r="K71" s="2">
        <f t="shared" si="3"/>
        <v>0.06874726388328356</v>
      </c>
    </row>
    <row r="72" spans="1:11" ht="12.75">
      <c r="A72">
        <v>4259731</v>
      </c>
      <c r="B72">
        <v>50</v>
      </c>
      <c r="C72">
        <v>49.89</v>
      </c>
      <c r="D72" s="2">
        <v>0.6776598</v>
      </c>
      <c r="E72">
        <v>180</v>
      </c>
      <c r="F72">
        <v>-89.818</v>
      </c>
      <c r="G72" s="2">
        <v>0.0003922328</v>
      </c>
      <c r="H72" s="2">
        <v>5.788701E-05</v>
      </c>
      <c r="I72" s="2">
        <v>5.875022E-06</v>
      </c>
      <c r="J72">
        <f t="shared" si="4"/>
        <v>0.6098119515057107</v>
      </c>
      <c r="K72" s="2">
        <f t="shared" si="3"/>
        <v>0.06784784849428938</v>
      </c>
    </row>
    <row r="73" spans="1:11" ht="12.75">
      <c r="A73">
        <v>4259735</v>
      </c>
      <c r="B73">
        <v>25</v>
      </c>
      <c r="C73">
        <v>24.928</v>
      </c>
      <c r="D73" s="2">
        <v>0.3711529</v>
      </c>
      <c r="E73">
        <v>180</v>
      </c>
      <c r="F73">
        <v>-89.818</v>
      </c>
      <c r="G73" s="2">
        <v>0.0003929675</v>
      </c>
      <c r="H73" s="2">
        <v>2.938291E-05</v>
      </c>
      <c r="I73" s="2">
        <v>5.995037E-06</v>
      </c>
      <c r="J73">
        <f t="shared" si="4"/>
        <v>0.30469818254428455</v>
      </c>
      <c r="K73" s="2">
        <f t="shared" si="3"/>
        <v>0.06645471745571546</v>
      </c>
    </row>
    <row r="74" spans="1:11" ht="12.75">
      <c r="A74">
        <v>4259739</v>
      </c>
      <c r="B74">
        <v>0</v>
      </c>
      <c r="C74">
        <v>-0.243</v>
      </c>
      <c r="D74" s="2">
        <v>0.06301786</v>
      </c>
      <c r="E74">
        <v>180</v>
      </c>
      <c r="F74">
        <v>-89.879</v>
      </c>
      <c r="G74" s="2">
        <v>0.000392628</v>
      </c>
      <c r="H74" s="2">
        <v>3.182761E-06</v>
      </c>
      <c r="I74" s="2">
        <v>4.536547E-06</v>
      </c>
      <c r="J74">
        <f t="shared" si="4"/>
        <v>-0.0029702205695708093</v>
      </c>
      <c r="K74" s="2">
        <f t="shared" si="3"/>
        <v>0.0659880805695708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6" sqref="B6"/>
    </sheetView>
  </sheetViews>
  <sheetFormatPr defaultColWidth="9.140625" defaultRowHeight="12.75"/>
  <cols>
    <col min="2" max="2" width="11.140625" style="0" customWidth="1"/>
    <col min="3" max="3" width="11.57421875" style="0" customWidth="1"/>
    <col min="4" max="4" width="14.421875" style="0" bestFit="1" customWidth="1"/>
    <col min="6" max="6" width="10.8515625" style="0" bestFit="1" customWidth="1"/>
    <col min="11" max="11" width="10.8515625" style="0" bestFit="1" customWidth="1"/>
  </cols>
  <sheetData>
    <row r="1" ht="12.75">
      <c r="A1" t="s">
        <v>98</v>
      </c>
    </row>
    <row r="2" spans="1:9" ht="12.75">
      <c r="A2" t="s">
        <v>99</v>
      </c>
      <c r="B2" t="s">
        <v>100</v>
      </c>
      <c r="C2" t="s">
        <v>101</v>
      </c>
      <c r="D2" t="s">
        <v>102</v>
      </c>
      <c r="E2" t="s">
        <v>28</v>
      </c>
      <c r="F2" t="s">
        <v>29</v>
      </c>
      <c r="H2" t="s">
        <v>66</v>
      </c>
      <c r="I2" s="1">
        <f>tf_IQB</f>
        <v>0.012223129915929257</v>
      </c>
    </row>
    <row r="3" spans="1:6" ht="12.75">
      <c r="A3">
        <v>50</v>
      </c>
      <c r="B3" s="8">
        <v>0.6485482171428568</v>
      </c>
      <c r="C3" s="8">
        <v>0.0037003796016304514</v>
      </c>
      <c r="D3" s="8">
        <v>0.00570563530022836</v>
      </c>
      <c r="E3">
        <f>$I$2*A3</f>
        <v>0.6111564957964628</v>
      </c>
      <c r="F3" s="2">
        <f>B3-E3</f>
        <v>0.03739172134639401</v>
      </c>
    </row>
    <row r="4" spans="1:6" ht="12.75">
      <c r="A4">
        <v>100</v>
      </c>
      <c r="B4" s="8">
        <v>1.2501961761363634</v>
      </c>
      <c r="C4" s="8">
        <v>0.002937611921586559</v>
      </c>
      <c r="D4" s="8">
        <v>0.002349720769955501</v>
      </c>
      <c r="E4">
        <f aca="true" t="shared" si="0" ref="E4:E46">$I$2*A4</f>
        <v>1.2223129915929256</v>
      </c>
      <c r="F4" s="2">
        <f aca="true" t="shared" si="1" ref="F4:F46">B4-E4</f>
        <v>0.027883184543437745</v>
      </c>
    </row>
    <row r="5" spans="1:6" ht="12.75">
      <c r="A5">
        <v>150</v>
      </c>
      <c r="B5" s="8">
        <v>1.8551952840909096</v>
      </c>
      <c r="C5" s="8">
        <v>0.0027775301990143513</v>
      </c>
      <c r="D5" s="8">
        <v>0.00149716324897592</v>
      </c>
      <c r="E5">
        <f t="shared" si="0"/>
        <v>1.8334694873893886</v>
      </c>
      <c r="F5" s="2">
        <f t="shared" si="1"/>
        <v>0.021725796701520972</v>
      </c>
    </row>
    <row r="6" spans="1:6" ht="12.75">
      <c r="A6">
        <v>200</v>
      </c>
      <c r="B6" s="8">
        <v>2.4618561874999982</v>
      </c>
      <c r="C6" s="8">
        <v>0.0028870588824737573</v>
      </c>
      <c r="D6" s="8">
        <v>0.0011727163012741008</v>
      </c>
      <c r="E6">
        <f t="shared" si="0"/>
        <v>2.4446259831858512</v>
      </c>
      <c r="F6" s="2">
        <f t="shared" si="1"/>
        <v>0.017230204314147013</v>
      </c>
    </row>
    <row r="7" spans="1:6" ht="12.75">
      <c r="A7">
        <v>250</v>
      </c>
      <c r="B7" s="8">
        <v>3.069725181818184</v>
      </c>
      <c r="C7" s="8">
        <v>0.0032368910022984505</v>
      </c>
      <c r="D7" s="8">
        <v>0.0010544562821031603</v>
      </c>
      <c r="E7">
        <f t="shared" si="0"/>
        <v>3.0557824789823145</v>
      </c>
      <c r="F7" s="2">
        <f t="shared" si="1"/>
        <v>0.013942702835869625</v>
      </c>
    </row>
    <row r="8" spans="1:6" ht="12.75">
      <c r="A8">
        <v>300</v>
      </c>
      <c r="B8" s="8">
        <v>3.6783003352272727</v>
      </c>
      <c r="C8" s="8">
        <v>0.003618903595135735</v>
      </c>
      <c r="D8" s="8">
        <v>0.000983852123350915</v>
      </c>
      <c r="E8">
        <f t="shared" si="0"/>
        <v>3.6669389747787773</v>
      </c>
      <c r="F8" s="2">
        <f t="shared" si="1"/>
        <v>0.01136136044849545</v>
      </c>
    </row>
    <row r="9" spans="1:6" ht="12.75">
      <c r="A9">
        <v>350</v>
      </c>
      <c r="B9" s="8">
        <v>4.287679795454543</v>
      </c>
      <c r="C9" s="8">
        <v>0.003889121484316492</v>
      </c>
      <c r="D9" s="8">
        <v>0.0009070456913409041</v>
      </c>
      <c r="E9">
        <f t="shared" si="0"/>
        <v>4.27809547057524</v>
      </c>
      <c r="F9" s="2">
        <f t="shared" si="1"/>
        <v>0.009584324879303274</v>
      </c>
    </row>
    <row r="10" spans="1:6" ht="12.75">
      <c r="A10">
        <v>400</v>
      </c>
      <c r="B10" s="8">
        <v>4.897641130681819</v>
      </c>
      <c r="C10" s="8">
        <v>0.004364085306537446</v>
      </c>
      <c r="D10" s="8">
        <v>0.0008910586117055712</v>
      </c>
      <c r="E10">
        <f t="shared" si="0"/>
        <v>4.8892519663717025</v>
      </c>
      <c r="F10" s="2">
        <f t="shared" si="1"/>
        <v>0.008389164310116826</v>
      </c>
    </row>
    <row r="11" spans="1:6" ht="12.75">
      <c r="A11">
        <v>500</v>
      </c>
      <c r="B11" s="8">
        <v>6.119122465909089</v>
      </c>
      <c r="C11" s="8">
        <v>0.005153860732994257</v>
      </c>
      <c r="D11" s="8">
        <v>0.0008422548758759925</v>
      </c>
      <c r="E11">
        <f t="shared" si="0"/>
        <v>6.111564957964629</v>
      </c>
      <c r="F11" s="2">
        <f t="shared" si="1"/>
        <v>0.0075575079444600846</v>
      </c>
    </row>
    <row r="12" spans="1:6" ht="12.75">
      <c r="A12">
        <v>600</v>
      </c>
      <c r="B12" s="8">
        <v>7.342080647727272</v>
      </c>
      <c r="C12" s="8">
        <v>0.006003704605989599</v>
      </c>
      <c r="D12" s="8">
        <v>0.000817711612558769</v>
      </c>
      <c r="E12">
        <f t="shared" si="0"/>
        <v>7.333877949557555</v>
      </c>
      <c r="F12" s="2">
        <f t="shared" si="1"/>
        <v>0.008202698169717415</v>
      </c>
    </row>
    <row r="13" spans="1:6" ht="12.75">
      <c r="A13">
        <v>700</v>
      </c>
      <c r="B13" s="8">
        <v>8.566069289772729</v>
      </c>
      <c r="C13" s="8">
        <v>0.006799259228461557</v>
      </c>
      <c r="D13" s="8">
        <v>0.0007937431975456215</v>
      </c>
      <c r="E13">
        <f t="shared" si="0"/>
        <v>8.55619094115048</v>
      </c>
      <c r="F13" s="2">
        <f t="shared" si="1"/>
        <v>0.009878348622249788</v>
      </c>
    </row>
    <row r="14" spans="1:6" ht="12.75">
      <c r="A14">
        <v>800</v>
      </c>
      <c r="B14" s="8">
        <v>9.790664511363637</v>
      </c>
      <c r="C14" s="8">
        <v>0.0076102617311720345</v>
      </c>
      <c r="D14" s="8">
        <v>0.0007772977740519149</v>
      </c>
      <c r="E14">
        <f t="shared" si="0"/>
        <v>9.778503932743405</v>
      </c>
      <c r="F14" s="2">
        <f t="shared" si="1"/>
        <v>0.012160578620232343</v>
      </c>
    </row>
    <row r="15" spans="1:6" ht="12.75">
      <c r="A15">
        <v>900</v>
      </c>
      <c r="B15" s="8">
        <v>11.015334732954553</v>
      </c>
      <c r="C15" s="8">
        <v>0.008521347387655311</v>
      </c>
      <c r="D15" s="8">
        <v>0.0007735895090107443</v>
      </c>
      <c r="E15">
        <f t="shared" si="0"/>
        <v>11.00081692433633</v>
      </c>
      <c r="F15" s="2">
        <f t="shared" si="1"/>
        <v>0.014517808618222716</v>
      </c>
    </row>
    <row r="16" spans="1:6" ht="12.75">
      <c r="A16">
        <v>1000</v>
      </c>
      <c r="B16" s="8">
        <v>12.239905312500003</v>
      </c>
      <c r="C16" s="8">
        <v>0.009303348287070617</v>
      </c>
      <c r="D16" s="8">
        <v>0.000760083354367911</v>
      </c>
      <c r="E16">
        <f t="shared" si="0"/>
        <v>12.223129915929258</v>
      </c>
      <c r="F16" s="2">
        <f t="shared" si="1"/>
        <v>0.016775396570745116</v>
      </c>
    </row>
    <row r="17" spans="1:6" ht="12.75">
      <c r="A17">
        <v>1100</v>
      </c>
      <c r="B17" s="8">
        <v>13.463992017045456</v>
      </c>
      <c r="C17" s="8">
        <v>0.010109179029785226</v>
      </c>
      <c r="D17" s="8">
        <v>0.0007508307355639377</v>
      </c>
      <c r="E17">
        <f t="shared" si="0"/>
        <v>13.445442907522184</v>
      </c>
      <c r="F17" s="2">
        <f t="shared" si="1"/>
        <v>0.018549109523272378</v>
      </c>
    </row>
    <row r="18" spans="1:6" ht="12.75">
      <c r="A18">
        <v>1200</v>
      </c>
      <c r="B18" s="8">
        <v>14.68768781818182</v>
      </c>
      <c r="C18" s="8">
        <v>0.010952559622776626</v>
      </c>
      <c r="D18" s="8">
        <v>0.000745696651396587</v>
      </c>
      <c r="E18">
        <f t="shared" si="0"/>
        <v>14.66775589911511</v>
      </c>
      <c r="F18" s="2">
        <f t="shared" si="1"/>
        <v>0.019931919066710435</v>
      </c>
    </row>
    <row r="19" spans="1:6" ht="12.75">
      <c r="A19">
        <v>1300</v>
      </c>
      <c r="B19" s="8">
        <v>15.910516511363648</v>
      </c>
      <c r="C19" s="8">
        <v>0.011755914751300658</v>
      </c>
      <c r="D19" s="8">
        <v>0.0007388770026984555</v>
      </c>
      <c r="E19">
        <f t="shared" si="0"/>
        <v>15.890068890708035</v>
      </c>
      <c r="F19" s="2">
        <f t="shared" si="1"/>
        <v>0.020447620655613008</v>
      </c>
    </row>
    <row r="20" spans="1:6" ht="12.75">
      <c r="A20">
        <v>1400</v>
      </c>
      <c r="B20" s="8">
        <v>17.132848659090914</v>
      </c>
      <c r="C20" s="8">
        <v>0.012654023593329558</v>
      </c>
      <c r="D20" s="8">
        <v>0.0007385825816312903</v>
      </c>
      <c r="E20">
        <f t="shared" si="0"/>
        <v>17.11238188230096</v>
      </c>
      <c r="F20" s="2">
        <f t="shared" si="1"/>
        <v>0.020466776789955787</v>
      </c>
    </row>
    <row r="21" spans="1:6" ht="12.75">
      <c r="A21">
        <v>1500</v>
      </c>
      <c r="B21" s="8">
        <v>18.354537636363634</v>
      </c>
      <c r="C21" s="8">
        <v>0.013565749071633298</v>
      </c>
      <c r="D21" s="8">
        <v>0.0007390951131755623</v>
      </c>
      <c r="E21">
        <f t="shared" si="0"/>
        <v>18.334694873893884</v>
      </c>
      <c r="F21" s="2">
        <f t="shared" si="1"/>
        <v>0.01984276246975014</v>
      </c>
    </row>
    <row r="22" spans="1:6" ht="12.75">
      <c r="A22">
        <v>1600</v>
      </c>
      <c r="B22" s="8">
        <v>19.575734886363644</v>
      </c>
      <c r="C22" s="8">
        <v>0.014603181709882425</v>
      </c>
      <c r="D22" s="8">
        <v>0.0007459838312407329</v>
      </c>
      <c r="E22">
        <f t="shared" si="0"/>
        <v>19.55700786548681</v>
      </c>
      <c r="F22" s="2">
        <f t="shared" si="1"/>
        <v>0.018727020876834644</v>
      </c>
    </row>
    <row r="23" spans="1:6" ht="12.75">
      <c r="A23">
        <v>1700</v>
      </c>
      <c r="B23" s="8">
        <v>20.79619142613637</v>
      </c>
      <c r="C23" s="8">
        <v>0.0156489195805237</v>
      </c>
      <c r="D23" s="8">
        <v>0.0007524896871672546</v>
      </c>
      <c r="E23">
        <f t="shared" si="0"/>
        <v>20.779320857079735</v>
      </c>
      <c r="F23" s="2">
        <f t="shared" si="1"/>
        <v>0.01687056905663553</v>
      </c>
    </row>
    <row r="24" spans="1:6" ht="12.75">
      <c r="A24">
        <v>1800</v>
      </c>
      <c r="B24" s="8">
        <v>22.016418914772736</v>
      </c>
      <c r="C24" s="8">
        <v>0.01673530784559253</v>
      </c>
      <c r="D24" s="8">
        <v>0.0007601285163757196</v>
      </c>
      <c r="E24">
        <f t="shared" si="0"/>
        <v>22.00163384867266</v>
      </c>
      <c r="F24" s="2">
        <f t="shared" si="1"/>
        <v>0.014785066100074573</v>
      </c>
    </row>
    <row r="25" spans="1:6" ht="12.75">
      <c r="A25">
        <v>1900</v>
      </c>
      <c r="B25" s="8">
        <v>23.236109914772722</v>
      </c>
      <c r="C25" s="8">
        <v>0.01771129297831171</v>
      </c>
      <c r="D25" s="8">
        <v>0.0007622314166732133</v>
      </c>
      <c r="E25">
        <f t="shared" si="0"/>
        <v>23.223946840265587</v>
      </c>
      <c r="F25" s="2">
        <f t="shared" si="1"/>
        <v>0.012163074507135718</v>
      </c>
    </row>
    <row r="26" spans="1:6" ht="12.75">
      <c r="A26">
        <v>2000</v>
      </c>
      <c r="B26" s="8">
        <v>24.45501390340911</v>
      </c>
      <c r="C26" s="8">
        <v>0.018778717181999787</v>
      </c>
      <c r="D26" s="8">
        <v>0.000767888223501765</v>
      </c>
      <c r="E26">
        <f t="shared" si="0"/>
        <v>24.446259831858516</v>
      </c>
      <c r="F26" s="2">
        <f t="shared" si="1"/>
        <v>0.008754071550594489</v>
      </c>
    </row>
    <row r="27" spans="1:6" ht="12.75">
      <c r="A27">
        <v>2100</v>
      </c>
      <c r="B27" s="8">
        <v>25.67370875568181</v>
      </c>
      <c r="C27" s="8">
        <v>0.019872921292924426</v>
      </c>
      <c r="D27" s="8">
        <v>0.0007740572849073229</v>
      </c>
      <c r="E27">
        <f t="shared" si="0"/>
        <v>25.66857282345144</v>
      </c>
      <c r="F27" s="2">
        <f t="shared" si="1"/>
        <v>0.005135932230370344</v>
      </c>
    </row>
    <row r="28" spans="1:6" ht="12.75">
      <c r="A28">
        <v>2200</v>
      </c>
      <c r="B28" s="8">
        <v>26.891397215909105</v>
      </c>
      <c r="C28" s="8">
        <v>0.02103271314492143</v>
      </c>
      <c r="D28" s="8">
        <v>0.0007821353786882578</v>
      </c>
      <c r="E28">
        <f t="shared" si="0"/>
        <v>26.890885815044367</v>
      </c>
      <c r="F28" s="2">
        <f t="shared" si="1"/>
        <v>0.0005114008647382207</v>
      </c>
    </row>
    <row r="29" spans="1:6" ht="12.75">
      <c r="A29">
        <v>2300</v>
      </c>
      <c r="B29" s="8">
        <v>28.107811488636376</v>
      </c>
      <c r="C29" s="8">
        <v>0.02230913749311311</v>
      </c>
      <c r="D29" s="8">
        <v>0.0007936988442566012</v>
      </c>
      <c r="E29">
        <f t="shared" si="0"/>
        <v>28.113198806637293</v>
      </c>
      <c r="F29" s="2">
        <f t="shared" si="1"/>
        <v>-0.005387318000916963</v>
      </c>
    </row>
    <row r="30" spans="1:6" ht="12.75">
      <c r="A30">
        <v>2400</v>
      </c>
      <c r="B30" s="8">
        <v>29.32386081818181</v>
      </c>
      <c r="C30" s="8">
        <v>0.023608658908285292</v>
      </c>
      <c r="D30" s="8">
        <v>0.0008051006330533088</v>
      </c>
      <c r="E30">
        <f t="shared" si="0"/>
        <v>29.33551179823022</v>
      </c>
      <c r="F30" s="2">
        <f t="shared" si="1"/>
        <v>-0.011650980048408144</v>
      </c>
    </row>
    <row r="31" spans="1:6" ht="12.75">
      <c r="A31">
        <v>2500</v>
      </c>
      <c r="B31" s="8">
        <v>30.538345630681803</v>
      </c>
      <c r="C31" s="8">
        <v>0.024770924018308743</v>
      </c>
      <c r="D31" s="8">
        <v>0.0008111416485319183</v>
      </c>
      <c r="E31">
        <f t="shared" si="0"/>
        <v>30.557824789823144</v>
      </c>
      <c r="F31" s="2">
        <f t="shared" si="1"/>
        <v>-0.019479159141340574</v>
      </c>
    </row>
    <row r="32" spans="1:6" ht="12.75">
      <c r="A32">
        <v>2600</v>
      </c>
      <c r="B32" s="8">
        <v>31.751506869318177</v>
      </c>
      <c r="C32" s="8">
        <v>0.026202675974314832</v>
      </c>
      <c r="D32" s="8">
        <v>0.0008252419666933905</v>
      </c>
      <c r="E32">
        <f t="shared" si="0"/>
        <v>31.78013778141607</v>
      </c>
      <c r="F32" s="2">
        <f t="shared" si="1"/>
        <v>-0.028630912097892036</v>
      </c>
    </row>
    <row r="33" spans="1:6" ht="12.75">
      <c r="A33">
        <v>2700</v>
      </c>
      <c r="B33" s="8">
        <v>32.96316452272726</v>
      </c>
      <c r="C33" s="8">
        <v>0.027652093080160277</v>
      </c>
      <c r="D33" s="8">
        <v>0.0008388785931367379</v>
      </c>
      <c r="E33">
        <f t="shared" si="0"/>
        <v>33.002450773008995</v>
      </c>
      <c r="F33" s="2">
        <f t="shared" si="1"/>
        <v>-0.039286250281733714</v>
      </c>
    </row>
    <row r="34" spans="1:6" ht="12.75">
      <c r="A34">
        <v>2800</v>
      </c>
      <c r="B34" s="8">
        <v>34.172903482954545</v>
      </c>
      <c r="C34" s="8">
        <v>0.029137429068793685</v>
      </c>
      <c r="D34" s="8">
        <v>0.0008526471589786757</v>
      </c>
      <c r="E34">
        <f t="shared" si="0"/>
        <v>34.22476376460192</v>
      </c>
      <c r="F34" s="2">
        <f t="shared" si="1"/>
        <v>-0.051860281647371664</v>
      </c>
    </row>
    <row r="35" spans="1:6" ht="12.75">
      <c r="A35">
        <v>2900</v>
      </c>
      <c r="B35" s="8">
        <v>35.380488585227276</v>
      </c>
      <c r="C35" s="8">
        <v>0.03062718835420453</v>
      </c>
      <c r="D35" s="8">
        <v>0.0008656519335629685</v>
      </c>
      <c r="E35">
        <f t="shared" si="0"/>
        <v>35.447076756194846</v>
      </c>
      <c r="F35" s="2">
        <f t="shared" si="1"/>
        <v>-0.06658817096757019</v>
      </c>
    </row>
    <row r="36" spans="1:6" ht="12.75">
      <c r="A36">
        <v>3000</v>
      </c>
      <c r="B36" s="8">
        <v>36.58548976704548</v>
      </c>
      <c r="C36" s="8">
        <v>0.03236255094847947</v>
      </c>
      <c r="D36" s="8">
        <v>0.0008845733965718334</v>
      </c>
      <c r="E36">
        <f t="shared" si="0"/>
        <v>36.66938974778777</v>
      </c>
      <c r="F36" s="2">
        <f t="shared" si="1"/>
        <v>-0.083899980742288</v>
      </c>
    </row>
    <row r="37" spans="1:6" ht="12.75">
      <c r="A37">
        <v>3100</v>
      </c>
      <c r="B37" s="8">
        <v>37.78736504545454</v>
      </c>
      <c r="C37" s="8">
        <v>0.034077500468242025</v>
      </c>
      <c r="D37" s="8">
        <v>0.0009018226178843137</v>
      </c>
      <c r="E37">
        <f t="shared" si="0"/>
        <v>37.8917027393807</v>
      </c>
      <c r="F37" s="2">
        <f t="shared" si="1"/>
        <v>-0.10433769392615488</v>
      </c>
    </row>
    <row r="38" spans="1:6" ht="12.75">
      <c r="A38">
        <v>3200</v>
      </c>
      <c r="B38" s="8">
        <v>38.98557623863635</v>
      </c>
      <c r="C38" s="8">
        <v>0.03592028252981015</v>
      </c>
      <c r="D38" s="8">
        <v>0.0009213736462412896</v>
      </c>
      <c r="E38">
        <f t="shared" si="0"/>
        <v>39.11401573097362</v>
      </c>
      <c r="F38" s="2">
        <f t="shared" si="1"/>
        <v>-0.1284394923372716</v>
      </c>
    </row>
    <row r="39" spans="1:6" ht="12.75">
      <c r="A39">
        <v>3300</v>
      </c>
      <c r="B39" s="8">
        <v>40.17852196590911</v>
      </c>
      <c r="C39" s="8">
        <v>0.03780567342962695</v>
      </c>
      <c r="D39" s="8">
        <v>0.0009409423637261846</v>
      </c>
      <c r="E39">
        <f t="shared" si="0"/>
        <v>40.33632872256655</v>
      </c>
      <c r="F39" s="2">
        <f t="shared" si="1"/>
        <v>-0.15780675665743615</v>
      </c>
    </row>
    <row r="40" spans="1:6" ht="12.75">
      <c r="A40">
        <v>3400</v>
      </c>
      <c r="B40" s="8">
        <v>41.363712892045434</v>
      </c>
      <c r="C40" s="8">
        <v>0.03924394150023262</v>
      </c>
      <c r="D40" s="8">
        <v>0.0009487528743528131</v>
      </c>
      <c r="E40">
        <f t="shared" si="0"/>
        <v>41.55864171415947</v>
      </c>
      <c r="F40" s="2">
        <f t="shared" si="1"/>
        <v>-0.1949288221140364</v>
      </c>
    </row>
    <row r="41" spans="1:6" ht="12.75">
      <c r="A41">
        <v>3500</v>
      </c>
      <c r="B41" s="8">
        <v>42.53770331250001</v>
      </c>
      <c r="C41" s="8">
        <v>0.040364576598536005</v>
      </c>
      <c r="D41" s="8">
        <v>0.0009489129279500755</v>
      </c>
      <c r="E41">
        <f t="shared" si="0"/>
        <v>42.7809547057524</v>
      </c>
      <c r="F41" s="2">
        <f t="shared" si="1"/>
        <v>-0.2432513932523932</v>
      </c>
    </row>
    <row r="42" spans="1:6" ht="12.75">
      <c r="A42">
        <v>3600</v>
      </c>
      <c r="B42" s="8">
        <v>43.69700065909092</v>
      </c>
      <c r="C42" s="8">
        <v>0.041705311732878905</v>
      </c>
      <c r="D42" s="8">
        <v>0.0009544204660235037</v>
      </c>
      <c r="E42">
        <f t="shared" si="0"/>
        <v>44.00326769734532</v>
      </c>
      <c r="F42" s="2">
        <f t="shared" si="1"/>
        <v>-0.30626703825440416</v>
      </c>
    </row>
    <row r="43" spans="1:6" ht="12.75">
      <c r="A43">
        <v>3700</v>
      </c>
      <c r="B43" s="8">
        <v>44.83835539772727</v>
      </c>
      <c r="C43" s="8">
        <v>0.043068474745370455</v>
      </c>
      <c r="D43" s="8">
        <v>0.0009605275296861908</v>
      </c>
      <c r="E43">
        <f t="shared" si="0"/>
        <v>45.22558068893825</v>
      </c>
      <c r="F43" s="2">
        <f t="shared" si="1"/>
        <v>-0.3872252912109815</v>
      </c>
    </row>
    <row r="44" spans="1:6" ht="12.75">
      <c r="A44">
        <v>3800</v>
      </c>
      <c r="B44" s="8">
        <v>45.960832028409065</v>
      </c>
      <c r="C44" s="8">
        <v>0.04465313150981084</v>
      </c>
      <c r="D44" s="8">
        <v>0.000971547501189928</v>
      </c>
      <c r="E44">
        <f t="shared" si="0"/>
        <v>46.44789368053117</v>
      </c>
      <c r="F44" s="2">
        <f t="shared" si="1"/>
        <v>-0.48706165212210806</v>
      </c>
    </row>
    <row r="45" spans="1:6" ht="12.75">
      <c r="A45">
        <v>3900</v>
      </c>
      <c r="B45" s="8">
        <v>47.06189309090912</v>
      </c>
      <c r="C45" s="8">
        <v>0.046473335109140666</v>
      </c>
      <c r="D45" s="8">
        <v>0.0009874939586337604</v>
      </c>
      <c r="E45">
        <f t="shared" si="0"/>
        <v>47.6702066721241</v>
      </c>
      <c r="F45" s="2">
        <f t="shared" si="1"/>
        <v>-0.6083135812149791</v>
      </c>
    </row>
    <row r="46" spans="1:6" ht="12.75">
      <c r="A46">
        <v>4000</v>
      </c>
      <c r="B46" s="8">
        <v>48.14191423863635</v>
      </c>
      <c r="C46" s="8">
        <v>0.048584248675762075</v>
      </c>
      <c r="D46" s="8">
        <v>0.0010091881356219675</v>
      </c>
      <c r="E46">
        <f t="shared" si="0"/>
        <v>48.89251966371703</v>
      </c>
      <c r="F46" s="2">
        <f t="shared" si="1"/>
        <v>-0.7506054250806784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64"/>
  <sheetViews>
    <sheetView workbookViewId="0" topLeftCell="C1">
      <selection activeCell="O30" sqref="O30"/>
    </sheetView>
  </sheetViews>
  <sheetFormatPr defaultColWidth="9.140625" defaultRowHeight="12.75"/>
  <cols>
    <col min="1" max="1" width="11.00390625" style="0" bestFit="1" customWidth="1"/>
  </cols>
  <sheetData>
    <row r="1" spans="1:19" ht="12.75">
      <c r="A1" t="s">
        <v>80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31</v>
      </c>
      <c r="K1" s="5">
        <f>J1+1</f>
        <v>32</v>
      </c>
      <c r="L1" s="5">
        <f>K1+1</f>
        <v>33</v>
      </c>
      <c r="M1" s="5">
        <f>L1+1</f>
        <v>34</v>
      </c>
      <c r="N1" s="5">
        <f>M1+2</f>
        <v>36</v>
      </c>
      <c r="O1" s="5">
        <v>31</v>
      </c>
      <c r="P1" s="5">
        <v>32</v>
      </c>
      <c r="Q1" s="5">
        <f>P1+1</f>
        <v>33</v>
      </c>
      <c r="R1" s="5">
        <f>Q1+1</f>
        <v>34</v>
      </c>
      <c r="S1" s="5">
        <f>R1+2</f>
        <v>36</v>
      </c>
    </row>
    <row r="2" spans="1:2" ht="12.75">
      <c r="A2" t="s">
        <v>35</v>
      </c>
      <c r="B2">
        <v>4259001</v>
      </c>
    </row>
    <row r="3" spans="1:19" ht="12.75">
      <c r="A3" t="s">
        <v>36</v>
      </c>
      <c r="B3">
        <v>4259030</v>
      </c>
      <c r="G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</row>
    <row r="4" spans="1:19" ht="12.75">
      <c r="A4" t="s">
        <v>37</v>
      </c>
      <c r="B4">
        <v>1487666</v>
      </c>
      <c r="G4">
        <v>0</v>
      </c>
      <c r="I4" s="6">
        <f aca="true" ca="1" t="shared" si="0" ref="I4:I15">OFFSET($A$1,I$1+$H$1*$G4-1,1)</f>
        <v>199.65</v>
      </c>
      <c r="J4" s="7">
        <f aca="true" ca="1" t="shared" si="1" ref="J4:N15">OFFSET($A$1,J$1+$H$1*$G4-1,2)*10000</f>
        <v>-2.22442</v>
      </c>
      <c r="K4" s="7">
        <f ca="1" t="shared" si="1"/>
        <v>9.19365</v>
      </c>
      <c r="L4" s="7">
        <f ca="1" t="shared" si="1"/>
        <v>0.268258</v>
      </c>
      <c r="M4" s="7">
        <f ca="1" t="shared" si="1"/>
        <v>-2.24691</v>
      </c>
      <c r="N4" s="7">
        <f ca="1" t="shared" si="1"/>
        <v>-0.798465</v>
      </c>
      <c r="O4" s="7">
        <f aca="true" ca="1" t="shared" si="2" ref="O4:S15">OFFSET($A$1,O$1+$H$1*$G4-1,3)*10000</f>
        <v>-1.0424799999999999</v>
      </c>
      <c r="P4" s="7">
        <f ca="1" t="shared" si="2"/>
        <v>0.11598599999999999</v>
      </c>
      <c r="Q4" s="7">
        <f ca="1" t="shared" si="2"/>
        <v>0.315249</v>
      </c>
      <c r="R4" s="7">
        <f ca="1" t="shared" si="2"/>
        <v>0.038721700000000005</v>
      </c>
      <c r="S4" s="7">
        <f ca="1" t="shared" si="2"/>
        <v>0.055911100000000005</v>
      </c>
    </row>
    <row r="5" spans="1:19" ht="12.75">
      <c r="A5" t="s">
        <v>38</v>
      </c>
      <c r="B5">
        <v>2</v>
      </c>
      <c r="G5">
        <v>1</v>
      </c>
      <c r="I5" s="6">
        <f ca="1" t="shared" si="0"/>
        <v>424.4</v>
      </c>
      <c r="J5" s="7">
        <f ca="1" t="shared" si="1"/>
        <v>-2.11925</v>
      </c>
      <c r="K5" s="7">
        <f ca="1" t="shared" si="1"/>
        <v>8.02618</v>
      </c>
      <c r="L5" s="7">
        <f ca="1" t="shared" si="1"/>
        <v>0.266339</v>
      </c>
      <c r="M5" s="7">
        <f ca="1" t="shared" si="1"/>
        <v>-2.1317299999999997</v>
      </c>
      <c r="N5" s="7">
        <f ca="1" t="shared" si="1"/>
        <v>-0.7934420000000001</v>
      </c>
      <c r="O5" s="7">
        <f ca="1" t="shared" si="2"/>
        <v>-1.3198999999999999</v>
      </c>
      <c r="P5" s="7">
        <f ca="1" t="shared" si="2"/>
        <v>0.159912</v>
      </c>
      <c r="Q5" s="7">
        <f ca="1" t="shared" si="2"/>
        <v>0.291265</v>
      </c>
      <c r="R5" s="7">
        <f ca="1" t="shared" si="2"/>
        <v>0.037001099999999995</v>
      </c>
      <c r="S5" s="7">
        <f ca="1" t="shared" si="2"/>
        <v>0.0579883</v>
      </c>
    </row>
    <row r="6" spans="1:19" ht="12.75">
      <c r="A6" t="s">
        <v>39</v>
      </c>
      <c r="B6">
        <v>0</v>
      </c>
      <c r="G6">
        <v>2</v>
      </c>
      <c r="I6" s="6">
        <f ca="1" t="shared" si="0"/>
        <v>998.63</v>
      </c>
      <c r="J6" s="7">
        <f ca="1" t="shared" si="1"/>
        <v>-2.16267</v>
      </c>
      <c r="K6" s="7">
        <f ca="1" t="shared" si="1"/>
        <v>7.714650000000001</v>
      </c>
      <c r="L6" s="7">
        <f ca="1" t="shared" si="1"/>
        <v>0.28671</v>
      </c>
      <c r="M6" s="7">
        <f ca="1" t="shared" si="1"/>
        <v>-2.1048299999999998</v>
      </c>
      <c r="N6" s="7">
        <f ca="1" t="shared" si="1"/>
        <v>-0.7920740000000001</v>
      </c>
      <c r="O6" s="7">
        <f ca="1" t="shared" si="2"/>
        <v>-0.8847769999999999</v>
      </c>
      <c r="P6" s="7">
        <f ca="1" t="shared" si="2"/>
        <v>0.18676399999999999</v>
      </c>
      <c r="Q6" s="7">
        <f ca="1" t="shared" si="2"/>
        <v>0.272434</v>
      </c>
      <c r="R6" s="7">
        <f ca="1" t="shared" si="2"/>
        <v>0.042392</v>
      </c>
      <c r="S6" s="7">
        <f ca="1" t="shared" si="2"/>
        <v>0.059014199999999996</v>
      </c>
    </row>
    <row r="7" spans="1:19" ht="12.75">
      <c r="A7" t="s">
        <v>40</v>
      </c>
      <c r="B7">
        <v>0</v>
      </c>
      <c r="G7">
        <v>3</v>
      </c>
      <c r="I7" s="6">
        <f ca="1" t="shared" si="0"/>
        <v>1498.01</v>
      </c>
      <c r="J7" s="7">
        <f ca="1" t="shared" si="1"/>
        <v>-2.08547</v>
      </c>
      <c r="K7" s="7">
        <f ca="1" t="shared" si="1"/>
        <v>7.80075</v>
      </c>
      <c r="L7" s="7">
        <f ca="1" t="shared" si="1"/>
        <v>0.260214</v>
      </c>
      <c r="M7" s="7">
        <f ca="1" t="shared" si="1"/>
        <v>-2.11163</v>
      </c>
      <c r="N7" s="7">
        <f ca="1" t="shared" si="1"/>
        <v>-0.794681</v>
      </c>
      <c r="O7" s="7">
        <f ca="1" t="shared" si="2"/>
        <v>-0.8775879999999999</v>
      </c>
      <c r="P7" s="7">
        <f ca="1" t="shared" si="2"/>
        <v>0.195578</v>
      </c>
      <c r="Q7" s="7">
        <f ca="1" t="shared" si="2"/>
        <v>0.26593100000000003</v>
      </c>
      <c r="R7" s="7">
        <f ca="1" t="shared" si="2"/>
        <v>0.0396678</v>
      </c>
      <c r="S7" s="7">
        <f ca="1" t="shared" si="2"/>
        <v>0.0572283</v>
      </c>
    </row>
    <row r="8" spans="1:19" ht="12.75">
      <c r="A8" t="s">
        <v>41</v>
      </c>
      <c r="B8">
        <v>199.65</v>
      </c>
      <c r="G8">
        <v>4</v>
      </c>
      <c r="I8" s="6">
        <f ca="1" t="shared" si="0"/>
        <v>2496.76</v>
      </c>
      <c r="J8" s="7">
        <f ca="1" t="shared" si="1"/>
        <v>-2.1128299999999998</v>
      </c>
      <c r="K8" s="7">
        <f ca="1" t="shared" si="1"/>
        <v>8.241719999999999</v>
      </c>
      <c r="L8" s="7">
        <f ca="1" t="shared" si="1"/>
        <v>0.250361</v>
      </c>
      <c r="M8" s="7">
        <f ca="1" t="shared" si="1"/>
        <v>-2.1249100000000003</v>
      </c>
      <c r="N8" s="7">
        <f ca="1" t="shared" si="1"/>
        <v>-0.795914</v>
      </c>
      <c r="O8" s="7">
        <f ca="1" t="shared" si="2"/>
        <v>-1.1055700000000002</v>
      </c>
      <c r="P8" s="7">
        <f ca="1" t="shared" si="2"/>
        <v>0.20182599999999998</v>
      </c>
      <c r="Q8" s="7">
        <f ca="1" t="shared" si="2"/>
        <v>0.27390400000000004</v>
      </c>
      <c r="R8" s="7">
        <f ca="1" t="shared" si="2"/>
        <v>0.039067899999999996</v>
      </c>
      <c r="S8" s="7">
        <f ca="1" t="shared" si="2"/>
        <v>0.0563049</v>
      </c>
    </row>
    <row r="9" spans="1:19" ht="12.75">
      <c r="A9" t="s">
        <v>42</v>
      </c>
      <c r="B9">
        <v>-89.8131</v>
      </c>
      <c r="G9">
        <v>5</v>
      </c>
      <c r="I9" s="6">
        <f ca="1" t="shared" si="0"/>
        <v>2996.18</v>
      </c>
      <c r="J9" s="7">
        <f ca="1" t="shared" si="1"/>
        <v>-2.0866</v>
      </c>
      <c r="K9" s="7">
        <f ca="1" t="shared" si="1"/>
        <v>8.38794</v>
      </c>
      <c r="L9" s="7">
        <f ca="1" t="shared" si="1"/>
        <v>0.26315</v>
      </c>
      <c r="M9" s="7">
        <f ca="1" t="shared" si="1"/>
        <v>-2.15189</v>
      </c>
      <c r="N9" s="7">
        <f ca="1" t="shared" si="1"/>
        <v>-0.79447</v>
      </c>
      <c r="O9" s="7">
        <f ca="1" t="shared" si="2"/>
        <v>-0.9191170000000001</v>
      </c>
      <c r="P9" s="7">
        <f ca="1" t="shared" si="2"/>
        <v>0.206725</v>
      </c>
      <c r="Q9" s="7">
        <f ca="1" t="shared" si="2"/>
        <v>0.265371</v>
      </c>
      <c r="R9" s="7">
        <f ca="1" t="shared" si="2"/>
        <v>0.0408788</v>
      </c>
      <c r="S9" s="7">
        <f ca="1" t="shared" si="2"/>
        <v>0.0563003</v>
      </c>
    </row>
    <row r="10" spans="1:19" ht="12.75">
      <c r="A10" t="s">
        <v>43</v>
      </c>
      <c r="B10" s="2">
        <v>2.464</v>
      </c>
      <c r="G10">
        <v>6</v>
      </c>
      <c r="I10" s="6">
        <f ca="1" t="shared" si="0"/>
        <v>3495.59</v>
      </c>
      <c r="J10" s="7">
        <f ca="1" t="shared" si="1"/>
        <v>-1.8839000000000001</v>
      </c>
      <c r="K10" s="7">
        <f ca="1" t="shared" si="1"/>
        <v>8.42491</v>
      </c>
      <c r="L10" s="7">
        <f ca="1" t="shared" si="1"/>
        <v>0.285087</v>
      </c>
      <c r="M10" s="7">
        <f ca="1" t="shared" si="1"/>
        <v>-2.2012</v>
      </c>
      <c r="N10" s="7">
        <f ca="1" t="shared" si="1"/>
        <v>-0.7954399999999999</v>
      </c>
      <c r="O10" s="7">
        <f ca="1" t="shared" si="2"/>
        <v>-0.319385</v>
      </c>
      <c r="P10" s="7">
        <f ca="1" t="shared" si="2"/>
        <v>0.21322799999999997</v>
      </c>
      <c r="Q10" s="7">
        <f ca="1" t="shared" si="2"/>
        <v>0.236092</v>
      </c>
      <c r="R10" s="7">
        <f ca="1" t="shared" si="2"/>
        <v>0.043833199999999996</v>
      </c>
      <c r="S10" s="7">
        <f ca="1" t="shared" si="2"/>
        <v>0.0557481</v>
      </c>
    </row>
    <row r="11" spans="1:19" ht="12.75">
      <c r="A11" t="s">
        <v>44</v>
      </c>
      <c r="B11" s="2">
        <v>0</v>
      </c>
      <c r="G11">
        <v>7</v>
      </c>
      <c r="I11" s="6">
        <f ca="1" t="shared" si="0"/>
        <v>3994.88</v>
      </c>
      <c r="J11" s="7">
        <f ca="1" t="shared" si="1"/>
        <v>-1.50576</v>
      </c>
      <c r="K11" s="7">
        <f ca="1" t="shared" si="1"/>
        <v>8.327</v>
      </c>
      <c r="L11" s="7">
        <f ca="1" t="shared" si="1"/>
        <v>0.327105</v>
      </c>
      <c r="M11" s="7">
        <f ca="1" t="shared" si="1"/>
        <v>-2.3188199999999997</v>
      </c>
      <c r="N11" s="7">
        <f ca="1" t="shared" si="1"/>
        <v>-0.797585</v>
      </c>
      <c r="O11" s="7">
        <f ca="1" t="shared" si="2"/>
        <v>0.622532</v>
      </c>
      <c r="P11" s="7">
        <f ca="1" t="shared" si="2"/>
        <v>0.224828</v>
      </c>
      <c r="Q11" s="7">
        <f ca="1" t="shared" si="2"/>
        <v>0.19528</v>
      </c>
      <c r="R11" s="7">
        <f ca="1" t="shared" si="2"/>
        <v>0.0465722</v>
      </c>
      <c r="S11" s="7">
        <f ca="1" t="shared" si="2"/>
        <v>0.055031199999999995</v>
      </c>
    </row>
    <row r="12" spans="1:19" ht="12.75">
      <c r="A12" t="s">
        <v>45</v>
      </c>
      <c r="B12" s="2">
        <v>0</v>
      </c>
      <c r="G12">
        <v>8</v>
      </c>
      <c r="I12" s="6">
        <f ca="1" t="shared" si="0"/>
        <v>2996.17</v>
      </c>
      <c r="J12" s="7">
        <f ca="1" t="shared" si="1"/>
        <v>-2.06952</v>
      </c>
      <c r="K12" s="7">
        <f ca="1" t="shared" si="1"/>
        <v>8.53402</v>
      </c>
      <c r="L12" s="7">
        <f ca="1" t="shared" si="1"/>
        <v>0.267003</v>
      </c>
      <c r="M12" s="7">
        <f ca="1" t="shared" si="1"/>
        <v>-2.1605</v>
      </c>
      <c r="N12" s="7">
        <f ca="1" t="shared" si="1"/>
        <v>-0.795028</v>
      </c>
      <c r="O12" s="7">
        <f ca="1" t="shared" si="2"/>
        <v>-0.228133</v>
      </c>
      <c r="P12" s="7">
        <f ca="1" t="shared" si="2"/>
        <v>0.222398</v>
      </c>
      <c r="Q12" s="7">
        <f ca="1" t="shared" si="2"/>
        <v>0.23247900000000002</v>
      </c>
      <c r="R12" s="7">
        <f ca="1" t="shared" si="2"/>
        <v>0.044079099999999996</v>
      </c>
      <c r="S12" s="7">
        <f ca="1" t="shared" si="2"/>
        <v>0.05604</v>
      </c>
    </row>
    <row r="13" spans="1:19" ht="12.75">
      <c r="A13" t="s">
        <v>9</v>
      </c>
      <c r="G13">
        <v>9</v>
      </c>
      <c r="I13" s="6">
        <f ca="1" t="shared" si="0"/>
        <v>998.63</v>
      </c>
      <c r="J13" s="7">
        <f ca="1" t="shared" si="1"/>
        <v>-2.15663</v>
      </c>
      <c r="K13" s="7">
        <f ca="1" t="shared" si="1"/>
        <v>8.6279</v>
      </c>
      <c r="L13" s="7">
        <f ca="1" t="shared" si="1"/>
        <v>0.261189</v>
      </c>
      <c r="M13" s="7">
        <f ca="1" t="shared" si="1"/>
        <v>-2.16094</v>
      </c>
      <c r="N13" s="7">
        <f ca="1" t="shared" si="1"/>
        <v>-0.795416</v>
      </c>
      <c r="O13" s="7">
        <f ca="1" t="shared" si="2"/>
        <v>0.41080500000000003</v>
      </c>
      <c r="P13" s="7">
        <f ca="1" t="shared" si="2"/>
        <v>0.20829999999999999</v>
      </c>
      <c r="Q13" s="7">
        <f ca="1" t="shared" si="2"/>
        <v>0.212223</v>
      </c>
      <c r="R13" s="7">
        <f ca="1" t="shared" si="2"/>
        <v>0.045510400000000006</v>
      </c>
      <c r="S13" s="7">
        <f ca="1" t="shared" si="2"/>
        <v>0.0571487</v>
      </c>
    </row>
    <row r="14" spans="1:19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G14">
        <v>10</v>
      </c>
      <c r="I14" s="6">
        <f ca="1" t="shared" si="0"/>
        <v>199.69</v>
      </c>
      <c r="J14" s="7">
        <f ca="1" t="shared" si="1"/>
        <v>-2.48384</v>
      </c>
      <c r="K14" s="7">
        <f ca="1" t="shared" si="1"/>
        <v>11.0501</v>
      </c>
      <c r="L14" s="7">
        <f ca="1" t="shared" si="1"/>
        <v>0.290513</v>
      </c>
      <c r="M14" s="7">
        <f ca="1" t="shared" si="1"/>
        <v>-2.38228</v>
      </c>
      <c r="N14" s="7">
        <f ca="1" t="shared" si="1"/>
        <v>-0.7979210000000001</v>
      </c>
      <c r="O14" s="7">
        <f ca="1" t="shared" si="2"/>
        <v>4.70207</v>
      </c>
      <c r="P14" s="7">
        <f ca="1" t="shared" si="2"/>
        <v>0.15584099999999998</v>
      </c>
      <c r="Q14" s="7">
        <f ca="1" t="shared" si="2"/>
        <v>0.11395</v>
      </c>
      <c r="R14" s="7">
        <f ca="1" t="shared" si="2"/>
        <v>0.0600522</v>
      </c>
      <c r="S14" s="7">
        <f ca="1" t="shared" si="2"/>
        <v>0.056033999999999994</v>
      </c>
    </row>
    <row r="15" spans="1:19" ht="12.75">
      <c r="A15" t="s">
        <v>51</v>
      </c>
      <c r="B15">
        <v>-89.818</v>
      </c>
      <c r="G15">
        <v>11</v>
      </c>
      <c r="I15" s="6">
        <f ca="1" t="shared" si="0"/>
        <v>-0.26</v>
      </c>
      <c r="J15" s="7">
        <f ca="1" t="shared" si="1"/>
        <v>-16.045199999999998</v>
      </c>
      <c r="K15" s="7">
        <f ca="1" t="shared" si="1"/>
        <v>126.891</v>
      </c>
      <c r="L15" s="7">
        <f ca="1" t="shared" si="1"/>
        <v>1.83762</v>
      </c>
      <c r="M15" s="7">
        <f ca="1" t="shared" si="1"/>
        <v>-13.3026</v>
      </c>
      <c r="N15" s="7">
        <f ca="1" t="shared" si="1"/>
        <v>-0.6191690000000001</v>
      </c>
      <c r="O15" s="7">
        <f ca="1" t="shared" si="2"/>
        <v>226.388</v>
      </c>
      <c r="P15" s="7">
        <f ca="1" t="shared" si="2"/>
        <v>-2.26275</v>
      </c>
      <c r="Q15" s="7">
        <f ca="1" t="shared" si="2"/>
        <v>-6.20379</v>
      </c>
      <c r="R15" s="7">
        <f ca="1" t="shared" si="2"/>
        <v>1.06163</v>
      </c>
      <c r="S15" s="7">
        <f ca="1" t="shared" si="2"/>
        <v>0.107467</v>
      </c>
    </row>
    <row r="16" spans="1:2" ht="12.75">
      <c r="A16" t="s">
        <v>52</v>
      </c>
      <c r="B16">
        <v>0</v>
      </c>
    </row>
    <row r="17" ht="12.75">
      <c r="A17" t="s">
        <v>9</v>
      </c>
    </row>
    <row r="18" spans="1:14" ht="12.75">
      <c r="A18" t="s">
        <v>53</v>
      </c>
      <c r="I18" s="6"/>
      <c r="J18" s="11">
        <v>3</v>
      </c>
      <c r="K18" s="11">
        <v>4</v>
      </c>
      <c r="L18" s="11">
        <v>5</v>
      </c>
      <c r="M18" s="11">
        <v>6</v>
      </c>
      <c r="N18" s="7"/>
    </row>
    <row r="19" spans="1:14" ht="12.75">
      <c r="A19" t="s">
        <v>54</v>
      </c>
      <c r="B19">
        <v>0</v>
      </c>
      <c r="H19" t="s">
        <v>83</v>
      </c>
      <c r="I19" s="6"/>
      <c r="J19" s="9" t="s">
        <v>70</v>
      </c>
      <c r="K19" s="9" t="s">
        <v>71</v>
      </c>
      <c r="L19" s="9" t="s">
        <v>72</v>
      </c>
      <c r="M19" s="9" t="s">
        <v>73</v>
      </c>
      <c r="N19" s="7"/>
    </row>
    <row r="20" spans="1:14" ht="12.75">
      <c r="A20" t="s">
        <v>55</v>
      </c>
      <c r="B20">
        <v>1</v>
      </c>
      <c r="H20" t="s">
        <v>69</v>
      </c>
      <c r="I20" s="6">
        <f>I6</f>
        <v>998.63</v>
      </c>
      <c r="J20" s="7">
        <f>J6</f>
        <v>-2.16267</v>
      </c>
      <c r="K20" s="7">
        <f>K6</f>
        <v>7.714650000000001</v>
      </c>
      <c r="L20" s="7">
        <f>L6</f>
        <v>0.28671</v>
      </c>
      <c r="M20" s="7">
        <f>M6</f>
        <v>-2.1048299999999998</v>
      </c>
      <c r="N20" s="7"/>
    </row>
    <row r="21" spans="1:14" ht="12.75">
      <c r="A21" t="s">
        <v>56</v>
      </c>
      <c r="B21">
        <v>1</v>
      </c>
      <c r="I21" s="9" t="s">
        <v>84</v>
      </c>
      <c r="J21" s="7"/>
      <c r="K21" s="7"/>
      <c r="L21" s="7"/>
      <c r="M21" s="7"/>
      <c r="N21" s="12" t="s">
        <v>83</v>
      </c>
    </row>
    <row r="22" spans="1:14" ht="12.75">
      <c r="A22" t="s">
        <v>57</v>
      </c>
      <c r="B22">
        <v>1</v>
      </c>
      <c r="I22" s="10">
        <v>-1.2</v>
      </c>
      <c r="J22" s="7">
        <f aca="true" t="shared" si="3" ref="J22:M46">(J$18-1)*J$20*$I22^(J$18-2)</f>
        <v>5.190408</v>
      </c>
      <c r="K22" s="7">
        <f t="shared" si="3"/>
        <v>33.327288</v>
      </c>
      <c r="L22" s="7">
        <f t="shared" si="3"/>
        <v>-1.98173952</v>
      </c>
      <c r="M22" s="7">
        <f t="shared" si="3"/>
        <v>-21.822877439999996</v>
      </c>
      <c r="N22" s="7">
        <f aca="true" t="shared" si="4" ref="N22:N46">SUM(J22:M22)</f>
        <v>14.713079040000007</v>
      </c>
    </row>
    <row r="23" spans="1:14" ht="12.75">
      <c r="A23" t="s">
        <v>58</v>
      </c>
      <c r="B23">
        <v>0</v>
      </c>
      <c r="I23">
        <v>-1.1</v>
      </c>
      <c r="J23" s="7">
        <f t="shared" si="3"/>
        <v>4.757874</v>
      </c>
      <c r="K23" s="7">
        <f t="shared" si="3"/>
        <v>28.00417950000001</v>
      </c>
      <c r="L23" s="7">
        <f t="shared" si="3"/>
        <v>-1.5264440400000006</v>
      </c>
      <c r="M23" s="7">
        <f t="shared" si="3"/>
        <v>-15.408408015000003</v>
      </c>
      <c r="N23" s="7">
        <f t="shared" si="4"/>
        <v>15.827201445000004</v>
      </c>
    </row>
    <row r="24" spans="1:14" ht="12.75">
      <c r="A24" t="s">
        <v>59</v>
      </c>
      <c r="B24">
        <v>0</v>
      </c>
      <c r="I24" s="10">
        <v>-1</v>
      </c>
      <c r="J24" s="7">
        <f t="shared" si="3"/>
        <v>4.32534</v>
      </c>
      <c r="K24" s="7">
        <f t="shared" si="3"/>
        <v>23.143950000000004</v>
      </c>
      <c r="L24" s="7">
        <f t="shared" si="3"/>
        <v>-1.14684</v>
      </c>
      <c r="M24" s="7">
        <f t="shared" si="3"/>
        <v>-10.524149999999999</v>
      </c>
      <c r="N24" s="7">
        <f t="shared" si="4"/>
        <v>15.798300000000005</v>
      </c>
    </row>
    <row r="25" spans="1:14" ht="12.75">
      <c r="A25" t="s">
        <v>60</v>
      </c>
      <c r="B25">
        <v>0</v>
      </c>
      <c r="I25">
        <v>-0.9</v>
      </c>
      <c r="J25" s="7">
        <f t="shared" si="3"/>
        <v>3.8928059999999998</v>
      </c>
      <c r="K25" s="7">
        <f t="shared" si="3"/>
        <v>18.746599500000006</v>
      </c>
      <c r="L25" s="7">
        <f t="shared" si="3"/>
        <v>-0.8360463600000002</v>
      </c>
      <c r="M25" s="7">
        <f t="shared" si="3"/>
        <v>-6.9048948150000005</v>
      </c>
      <c r="N25" s="7">
        <f t="shared" si="4"/>
        <v>14.898464325000004</v>
      </c>
    </row>
    <row r="26" spans="1:14" ht="12.75">
      <c r="A26" t="s">
        <v>61</v>
      </c>
      <c r="B26">
        <v>0</v>
      </c>
      <c r="I26" s="10">
        <v>-0.800000000000001</v>
      </c>
      <c r="J26" s="7">
        <f t="shared" si="3"/>
        <v>3.4602720000000042</v>
      </c>
      <c r="K26" s="7">
        <f t="shared" si="3"/>
        <v>14.812128000000042</v>
      </c>
      <c r="L26" s="7">
        <f t="shared" si="3"/>
        <v>-0.5871820800000024</v>
      </c>
      <c r="M26" s="7">
        <f t="shared" si="3"/>
        <v>-4.310691840000022</v>
      </c>
      <c r="N26" s="7">
        <f t="shared" si="4"/>
        <v>13.374526080000024</v>
      </c>
    </row>
    <row r="27" spans="1:14" ht="12.75">
      <c r="A27" t="s">
        <v>62</v>
      </c>
      <c r="I27">
        <v>-0.700000000000001</v>
      </c>
      <c r="J27" s="7">
        <f t="shared" si="3"/>
        <v>3.027738000000004</v>
      </c>
      <c r="K27" s="7">
        <f t="shared" si="3"/>
        <v>11.340535500000032</v>
      </c>
      <c r="L27" s="7">
        <f t="shared" si="3"/>
        <v>-0.39336612000000165</v>
      </c>
      <c r="M27" s="7">
        <f t="shared" si="3"/>
        <v>-2.5268484150000132</v>
      </c>
      <c r="N27" s="7">
        <f t="shared" si="4"/>
        <v>11.448058965000023</v>
      </c>
    </row>
    <row r="28" spans="1:14" ht="12.75">
      <c r="A28" t="s">
        <v>62</v>
      </c>
      <c r="B28" t="s">
        <v>63</v>
      </c>
      <c r="C28" t="s">
        <v>64</v>
      </c>
      <c r="D28" t="s">
        <v>65</v>
      </c>
      <c r="I28" s="10">
        <v>-0.600000000000001</v>
      </c>
      <c r="J28" s="7">
        <f t="shared" si="3"/>
        <v>2.5952040000000043</v>
      </c>
      <c r="K28" s="7">
        <f t="shared" si="3"/>
        <v>8.331822000000027</v>
      </c>
      <c r="L28" s="7">
        <f t="shared" si="3"/>
        <v>-0.24771744000000123</v>
      </c>
      <c r="M28" s="7">
        <f t="shared" si="3"/>
        <v>-1.3639298400000086</v>
      </c>
      <c r="N28" s="7">
        <f t="shared" si="4"/>
        <v>9.315378720000023</v>
      </c>
    </row>
    <row r="29" spans="2:14" ht="12.75">
      <c r="B29">
        <v>1</v>
      </c>
      <c r="C29" s="2">
        <v>-0.0357459</v>
      </c>
      <c r="D29" s="2">
        <v>-0.0339257</v>
      </c>
      <c r="I29">
        <v>-0.500000000000001</v>
      </c>
      <c r="J29" s="7">
        <f t="shared" si="3"/>
        <v>2.1626700000000043</v>
      </c>
      <c r="K29" s="7">
        <f t="shared" si="3"/>
        <v>5.785987500000024</v>
      </c>
      <c r="L29" s="7">
        <f t="shared" si="3"/>
        <v>-0.14335500000000087</v>
      </c>
      <c r="M29" s="7">
        <f t="shared" si="3"/>
        <v>-0.6577593750000051</v>
      </c>
      <c r="N29" s="7">
        <f t="shared" si="4"/>
        <v>7.1475431250000225</v>
      </c>
    </row>
    <row r="30" spans="2:14" ht="12.75">
      <c r="B30">
        <v>2</v>
      </c>
      <c r="C30" s="2">
        <v>1.00004</v>
      </c>
      <c r="D30" s="2">
        <v>3.31626E-05</v>
      </c>
      <c r="I30" s="10">
        <v>-0.400000000000001</v>
      </c>
      <c r="J30" s="7">
        <f t="shared" si="3"/>
        <v>1.7301360000000043</v>
      </c>
      <c r="K30" s="7">
        <f t="shared" si="3"/>
        <v>3.7030320000000194</v>
      </c>
      <c r="L30" s="7">
        <f t="shared" si="3"/>
        <v>-0.07339776000000056</v>
      </c>
      <c r="M30" s="7">
        <f t="shared" si="3"/>
        <v>-0.2694182400000027</v>
      </c>
      <c r="N30" s="7">
        <f t="shared" si="4"/>
        <v>5.09035200000002</v>
      </c>
    </row>
    <row r="31" spans="2:14" ht="12.75">
      <c r="B31">
        <v>3</v>
      </c>
      <c r="C31" s="2">
        <v>-0.000222442</v>
      </c>
      <c r="D31" s="2">
        <v>-0.000104248</v>
      </c>
      <c r="I31">
        <v>-0.300000000000001</v>
      </c>
      <c r="J31" s="7">
        <f t="shared" si="3"/>
        <v>1.2976020000000041</v>
      </c>
      <c r="K31" s="7">
        <f t="shared" si="3"/>
        <v>2.082955500000014</v>
      </c>
      <c r="L31" s="7">
        <f t="shared" si="3"/>
        <v>-0.030964680000000307</v>
      </c>
      <c r="M31" s="7">
        <f t="shared" si="3"/>
        <v>-0.08524561500000112</v>
      </c>
      <c r="N31" s="7">
        <f t="shared" si="4"/>
        <v>3.2643472050000164</v>
      </c>
    </row>
    <row r="32" spans="2:14" ht="12.75">
      <c r="B32">
        <v>4</v>
      </c>
      <c r="C32" s="2">
        <v>0.000919365</v>
      </c>
      <c r="D32" s="2">
        <v>1.15986E-05</v>
      </c>
      <c r="I32" s="10">
        <v>-0.200000000000001</v>
      </c>
      <c r="J32" s="7">
        <f t="shared" si="3"/>
        <v>0.8650680000000043</v>
      </c>
      <c r="K32" s="7">
        <f t="shared" si="3"/>
        <v>0.9257580000000095</v>
      </c>
      <c r="L32" s="7">
        <f t="shared" si="3"/>
        <v>-0.00917472000000014</v>
      </c>
      <c r="M32" s="7">
        <f t="shared" si="3"/>
        <v>-0.016838640000000335</v>
      </c>
      <c r="N32" s="7">
        <f t="shared" si="4"/>
        <v>1.7648126400000135</v>
      </c>
    </row>
    <row r="33" spans="2:14" ht="12.75">
      <c r="B33">
        <v>5</v>
      </c>
      <c r="C33" s="2">
        <v>2.68258E-05</v>
      </c>
      <c r="D33" s="2">
        <v>3.15249E-05</v>
      </c>
      <c r="I33">
        <v>-0.0999999999999999</v>
      </c>
      <c r="J33" s="7">
        <f t="shared" si="3"/>
        <v>0.43253399999999953</v>
      </c>
      <c r="K33" s="7">
        <f t="shared" si="3"/>
        <v>0.23143949999999955</v>
      </c>
      <c r="L33" s="7">
        <f t="shared" si="3"/>
        <v>-0.0011468399999999966</v>
      </c>
      <c r="M33" s="7">
        <f t="shared" si="3"/>
        <v>-0.0010524149999999956</v>
      </c>
      <c r="N33" s="7">
        <f t="shared" si="4"/>
        <v>0.6617742449999992</v>
      </c>
    </row>
    <row r="34" spans="2:14" ht="12.75">
      <c r="B34">
        <v>6</v>
      </c>
      <c r="C34" s="2">
        <v>-0.000224691</v>
      </c>
      <c r="D34" s="2">
        <v>3.87217E-06</v>
      </c>
      <c r="I34" s="10"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4"/>
        <v>0</v>
      </c>
    </row>
    <row r="35" spans="2:14" ht="12.75">
      <c r="B35">
        <v>9</v>
      </c>
      <c r="C35" s="2">
        <v>2.72234E-05</v>
      </c>
      <c r="D35" s="2">
        <v>2.46397E-05</v>
      </c>
      <c r="I35">
        <v>0.1</v>
      </c>
      <c r="J35" s="7">
        <f t="shared" si="3"/>
        <v>-0.432534</v>
      </c>
      <c r="K35" s="7">
        <f t="shared" si="3"/>
        <v>0.23143950000000008</v>
      </c>
      <c r="L35" s="7">
        <f t="shared" si="3"/>
        <v>0.0011468400000000003</v>
      </c>
      <c r="M35" s="7">
        <f t="shared" si="3"/>
        <v>-0.0010524150000000003</v>
      </c>
      <c r="N35" s="7">
        <f t="shared" si="4"/>
        <v>-0.2010000749999999</v>
      </c>
    </row>
    <row r="36" spans="2:14" ht="12.75">
      <c r="B36">
        <v>10</v>
      </c>
      <c r="C36" s="2">
        <v>-7.98465E-05</v>
      </c>
      <c r="D36" s="2">
        <v>5.59111E-06</v>
      </c>
      <c r="I36" s="10">
        <v>0.2</v>
      </c>
      <c r="J36" s="7">
        <f t="shared" si="3"/>
        <v>-0.865068</v>
      </c>
      <c r="K36" s="7">
        <f t="shared" si="3"/>
        <v>0.9257580000000003</v>
      </c>
      <c r="L36" s="7">
        <f t="shared" si="3"/>
        <v>0.009174720000000003</v>
      </c>
      <c r="M36" s="7">
        <f t="shared" si="3"/>
        <v>-0.016838640000000005</v>
      </c>
      <c r="N36" s="7">
        <f t="shared" si="4"/>
        <v>0.05302608000000035</v>
      </c>
    </row>
    <row r="37" spans="2:14" ht="12.75">
      <c r="B37">
        <v>12</v>
      </c>
      <c r="C37" s="2">
        <v>3.56371E-05</v>
      </c>
      <c r="D37" s="2">
        <v>-2.35552E-06</v>
      </c>
      <c r="I37">
        <v>0.3</v>
      </c>
      <c r="J37" s="7">
        <f t="shared" si="3"/>
        <v>-1.297602</v>
      </c>
      <c r="K37" s="7">
        <f t="shared" si="3"/>
        <v>2.0829555</v>
      </c>
      <c r="L37" s="7">
        <f t="shared" si="3"/>
        <v>0.03096468</v>
      </c>
      <c r="M37" s="7">
        <f t="shared" si="3"/>
        <v>-0.08524561499999998</v>
      </c>
      <c r="N37" s="7">
        <f t="shared" si="4"/>
        <v>0.7310725650000003</v>
      </c>
    </row>
    <row r="38" spans="2:14" ht="12.75">
      <c r="B38">
        <v>15</v>
      </c>
      <c r="C38" s="2">
        <v>-1.39632E-06</v>
      </c>
      <c r="D38" s="2">
        <v>-1.28312E-06</v>
      </c>
      <c r="I38" s="10">
        <v>0.4</v>
      </c>
      <c r="J38" s="7">
        <f t="shared" si="3"/>
        <v>-1.730136</v>
      </c>
      <c r="K38" s="7">
        <f t="shared" si="3"/>
        <v>3.703032000000001</v>
      </c>
      <c r="L38" s="7">
        <f t="shared" si="3"/>
        <v>0.07339776000000002</v>
      </c>
      <c r="M38" s="7">
        <f t="shared" si="3"/>
        <v>-0.2694182400000001</v>
      </c>
      <c r="N38" s="7">
        <f t="shared" si="4"/>
        <v>1.7768755200000015</v>
      </c>
    </row>
    <row r="39" spans="2:14" ht="12.75">
      <c r="B39">
        <v>18</v>
      </c>
      <c r="C39" s="2">
        <v>-9.93417E-09</v>
      </c>
      <c r="D39" s="2">
        <v>-5.61624E-08</v>
      </c>
      <c r="I39">
        <v>0.5</v>
      </c>
      <c r="J39" s="7">
        <f t="shared" si="3"/>
        <v>-2.16267</v>
      </c>
      <c r="K39" s="7">
        <f t="shared" si="3"/>
        <v>5.785987500000001</v>
      </c>
      <c r="L39" s="7">
        <f t="shared" si="3"/>
        <v>0.143355</v>
      </c>
      <c r="M39" s="7">
        <f t="shared" si="3"/>
        <v>-0.6577593749999999</v>
      </c>
      <c r="N39" s="7">
        <f t="shared" si="4"/>
        <v>3.1089131250000013</v>
      </c>
    </row>
    <row r="40" spans="2:14" ht="12.75">
      <c r="B40">
        <v>20</v>
      </c>
      <c r="C40" s="2">
        <v>-1.0344E-07</v>
      </c>
      <c r="D40" s="2">
        <v>8.06914E-08</v>
      </c>
      <c r="I40" s="10">
        <v>0.6</v>
      </c>
      <c r="J40" s="7">
        <f t="shared" si="3"/>
        <v>-2.595204</v>
      </c>
      <c r="K40" s="7">
        <f t="shared" si="3"/>
        <v>8.331822</v>
      </c>
      <c r="L40" s="7">
        <f t="shared" si="3"/>
        <v>0.24771744</v>
      </c>
      <c r="M40" s="7">
        <f t="shared" si="3"/>
        <v>-1.3639298399999997</v>
      </c>
      <c r="N40" s="7">
        <f t="shared" si="4"/>
        <v>4.620405600000001</v>
      </c>
    </row>
    <row r="41" spans="2:14" ht="12.75">
      <c r="B41">
        <v>21</v>
      </c>
      <c r="C41" s="2">
        <v>-4.52974E-08</v>
      </c>
      <c r="D41" s="2">
        <v>-1.11944E-08</v>
      </c>
      <c r="I41">
        <v>0.7</v>
      </c>
      <c r="J41" s="7">
        <f t="shared" si="3"/>
        <v>-3.027738</v>
      </c>
      <c r="K41" s="7">
        <f t="shared" si="3"/>
        <v>11.3405355</v>
      </c>
      <c r="L41" s="7">
        <f t="shared" si="3"/>
        <v>0.39336611999999993</v>
      </c>
      <c r="M41" s="7">
        <f t="shared" si="3"/>
        <v>-2.526848414999999</v>
      </c>
      <c r="N41" s="7">
        <f t="shared" si="4"/>
        <v>6.179315205000001</v>
      </c>
    </row>
    <row r="42" spans="2:14" ht="12.75">
      <c r="B42">
        <v>25</v>
      </c>
      <c r="C42" s="2">
        <v>4.1581E-08</v>
      </c>
      <c r="D42" s="2">
        <v>-9.84984E-09</v>
      </c>
      <c r="I42" s="10">
        <v>0.8</v>
      </c>
      <c r="J42" s="7">
        <f t="shared" si="3"/>
        <v>-3.460272</v>
      </c>
      <c r="K42" s="7">
        <f t="shared" si="3"/>
        <v>14.812128000000005</v>
      </c>
      <c r="L42" s="7">
        <f t="shared" si="3"/>
        <v>0.5871820800000002</v>
      </c>
      <c r="M42" s="7">
        <f t="shared" si="3"/>
        <v>-4.310691840000001</v>
      </c>
      <c r="N42" s="7">
        <f t="shared" si="4"/>
        <v>7.6283462400000035</v>
      </c>
    </row>
    <row r="43" spans="2:14" ht="12.75">
      <c r="B43">
        <v>27</v>
      </c>
      <c r="C43" s="2">
        <v>-4.97375E-09</v>
      </c>
      <c r="D43" s="2">
        <v>-1.58559E-08</v>
      </c>
      <c r="I43">
        <v>0.9</v>
      </c>
      <c r="J43" s="7">
        <f t="shared" si="3"/>
        <v>-3.8928059999999998</v>
      </c>
      <c r="K43" s="7">
        <f t="shared" si="3"/>
        <v>18.746599500000006</v>
      </c>
      <c r="L43" s="7">
        <f t="shared" si="3"/>
        <v>0.8360463600000002</v>
      </c>
      <c r="M43" s="7">
        <f t="shared" si="3"/>
        <v>-6.9048948150000005</v>
      </c>
      <c r="N43" s="7">
        <f t="shared" si="4"/>
        <v>8.784945045000006</v>
      </c>
    </row>
    <row r="44" spans="2:14" ht="12.75">
      <c r="B44">
        <v>28</v>
      </c>
      <c r="C44" s="2">
        <v>-3.06E-09</v>
      </c>
      <c r="D44" s="2">
        <v>1.16099E-08</v>
      </c>
      <c r="I44" s="10">
        <v>1</v>
      </c>
      <c r="J44" s="7">
        <f t="shared" si="3"/>
        <v>-4.32534</v>
      </c>
      <c r="K44" s="7">
        <f t="shared" si="3"/>
        <v>23.143950000000004</v>
      </c>
      <c r="L44" s="7">
        <f t="shared" si="3"/>
        <v>1.14684</v>
      </c>
      <c r="M44" s="7">
        <f t="shared" si="3"/>
        <v>-10.524149999999999</v>
      </c>
      <c r="N44" s="7">
        <f t="shared" si="4"/>
        <v>9.441300000000005</v>
      </c>
    </row>
    <row r="45" spans="2:14" ht="12.75">
      <c r="B45">
        <v>30</v>
      </c>
      <c r="C45" s="2">
        <v>4.87824E-09</v>
      </c>
      <c r="D45" s="2">
        <v>-4.15692E-09</v>
      </c>
      <c r="I45">
        <v>1.1</v>
      </c>
      <c r="J45" s="7">
        <f t="shared" si="3"/>
        <v>-4.757874</v>
      </c>
      <c r="K45" s="7">
        <f t="shared" si="3"/>
        <v>28.00417950000001</v>
      </c>
      <c r="L45" s="7">
        <f t="shared" si="3"/>
        <v>1.5264440400000006</v>
      </c>
      <c r="M45" s="7">
        <f t="shared" si="3"/>
        <v>-15.408408015000003</v>
      </c>
      <c r="N45" s="7">
        <f t="shared" si="4"/>
        <v>9.364341525000007</v>
      </c>
    </row>
    <row r="46" spans="1:14" ht="12.75">
      <c r="A46" t="s">
        <v>9</v>
      </c>
      <c r="I46" s="10">
        <v>1.2</v>
      </c>
      <c r="J46" s="7">
        <f t="shared" si="3"/>
        <v>-5.190408</v>
      </c>
      <c r="K46" s="7">
        <f t="shared" si="3"/>
        <v>33.327288</v>
      </c>
      <c r="L46" s="7">
        <f t="shared" si="3"/>
        <v>1.98173952</v>
      </c>
      <c r="M46" s="7">
        <f t="shared" si="3"/>
        <v>-21.822877439999996</v>
      </c>
      <c r="N46" s="7">
        <f t="shared" si="4"/>
        <v>8.29574208000001</v>
      </c>
    </row>
    <row r="47" ht="12.75">
      <c r="A47" t="s">
        <v>9</v>
      </c>
    </row>
    <row r="48" spans="1:3" ht="12.75">
      <c r="A48" t="s">
        <v>80</v>
      </c>
      <c r="B48" t="s">
        <v>33</v>
      </c>
      <c r="C48" t="s">
        <v>34</v>
      </c>
    </row>
    <row r="49" spans="1:2" ht="12.75">
      <c r="A49" t="s">
        <v>35</v>
      </c>
      <c r="B49">
        <v>4259001</v>
      </c>
    </row>
    <row r="50" spans="1:2" ht="12.75">
      <c r="A50" t="s">
        <v>36</v>
      </c>
      <c r="B50">
        <v>4259063</v>
      </c>
    </row>
    <row r="51" spans="1:2" ht="12.75">
      <c r="A51" t="s">
        <v>37</v>
      </c>
      <c r="B51">
        <v>1487666</v>
      </c>
    </row>
    <row r="52" spans="1:2" ht="12.75">
      <c r="A52" t="s">
        <v>38</v>
      </c>
      <c r="B52">
        <v>2</v>
      </c>
    </row>
    <row r="53" spans="1:2" ht="12.75">
      <c r="A53" t="s">
        <v>39</v>
      </c>
      <c r="B53">
        <v>0</v>
      </c>
    </row>
    <row r="54" spans="1:2" ht="12.75">
      <c r="A54" t="s">
        <v>40</v>
      </c>
      <c r="B54">
        <v>0</v>
      </c>
    </row>
    <row r="55" spans="1:2" ht="12.75">
      <c r="A55" t="s">
        <v>41</v>
      </c>
      <c r="B55">
        <v>424.4</v>
      </c>
    </row>
    <row r="56" spans="1:2" ht="12.75">
      <c r="A56" t="s">
        <v>42</v>
      </c>
      <c r="B56">
        <v>-89.8178</v>
      </c>
    </row>
    <row r="57" spans="1:2" ht="12.75">
      <c r="A57" t="s">
        <v>43</v>
      </c>
      <c r="B57" s="2">
        <v>5.20261</v>
      </c>
    </row>
    <row r="58" spans="1:2" ht="12.75">
      <c r="A58" t="s">
        <v>44</v>
      </c>
      <c r="B58" s="2">
        <v>0</v>
      </c>
    </row>
    <row r="59" spans="1:2" ht="12.75">
      <c r="A59" t="s">
        <v>45</v>
      </c>
      <c r="B59" s="2">
        <v>0</v>
      </c>
    </row>
    <row r="60" ht="12.75">
      <c r="A60" t="s">
        <v>9</v>
      </c>
    </row>
    <row r="61" spans="1:5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</row>
    <row r="62" spans="1:2" ht="12.75">
      <c r="A62" t="s">
        <v>51</v>
      </c>
      <c r="B62">
        <v>-89.818</v>
      </c>
    </row>
    <row r="63" spans="1:2" ht="12.75">
      <c r="A63" t="s">
        <v>52</v>
      </c>
      <c r="B63">
        <v>0</v>
      </c>
    </row>
    <row r="64" ht="12.75">
      <c r="A64" t="s">
        <v>9</v>
      </c>
    </row>
    <row r="65" ht="12.75">
      <c r="A65" t="s">
        <v>53</v>
      </c>
    </row>
    <row r="66" spans="1:2" ht="12.75">
      <c r="A66" t="s">
        <v>54</v>
      </c>
      <c r="B66">
        <v>0</v>
      </c>
    </row>
    <row r="67" spans="1:2" ht="12.75">
      <c r="A67" t="s">
        <v>55</v>
      </c>
      <c r="B67">
        <v>1</v>
      </c>
    </row>
    <row r="68" spans="1:2" ht="12.75">
      <c r="A68" t="s">
        <v>56</v>
      </c>
      <c r="B68">
        <v>1</v>
      </c>
    </row>
    <row r="69" spans="1:2" ht="12.75">
      <c r="A69" t="s">
        <v>57</v>
      </c>
      <c r="B69">
        <v>1</v>
      </c>
    </row>
    <row r="70" spans="1:2" ht="12.75">
      <c r="A70" t="s">
        <v>58</v>
      </c>
      <c r="B70">
        <v>0</v>
      </c>
    </row>
    <row r="71" spans="1:2" ht="12.75">
      <c r="A71" t="s">
        <v>59</v>
      </c>
      <c r="B71">
        <v>0</v>
      </c>
    </row>
    <row r="72" spans="1:2" ht="12.75">
      <c r="A72" t="s">
        <v>60</v>
      </c>
      <c r="B72">
        <v>0</v>
      </c>
    </row>
    <row r="73" spans="1:2" ht="12.75">
      <c r="A73" t="s">
        <v>61</v>
      </c>
      <c r="B73">
        <v>0</v>
      </c>
    </row>
    <row r="74" ht="12.75">
      <c r="A74" t="s">
        <v>62</v>
      </c>
    </row>
    <row r="75" spans="1:4" ht="12.75">
      <c r="A75" t="s">
        <v>62</v>
      </c>
      <c r="B75" t="s">
        <v>63</v>
      </c>
      <c r="C75" t="s">
        <v>64</v>
      </c>
      <c r="D75" t="s">
        <v>65</v>
      </c>
    </row>
    <row r="76" spans="2:4" ht="12.75">
      <c r="B76">
        <v>1</v>
      </c>
      <c r="C76" s="2">
        <v>-0.036921</v>
      </c>
      <c r="D76" s="2">
        <v>-0.0336393</v>
      </c>
    </row>
    <row r="77" spans="2:4" ht="12.75">
      <c r="B77">
        <v>2</v>
      </c>
      <c r="C77" s="2">
        <v>1.00005</v>
      </c>
      <c r="D77" s="2">
        <v>5.58534E-05</v>
      </c>
    </row>
    <row r="78" spans="2:4" ht="12.75">
      <c r="B78">
        <v>3</v>
      </c>
      <c r="C78" s="2">
        <v>-0.000211925</v>
      </c>
      <c r="D78" s="2">
        <v>-0.00013199</v>
      </c>
    </row>
    <row r="79" spans="2:4" ht="12.75">
      <c r="B79">
        <v>4</v>
      </c>
      <c r="C79" s="2">
        <v>0.000802618</v>
      </c>
      <c r="D79" s="2">
        <v>1.59912E-05</v>
      </c>
    </row>
    <row r="80" spans="2:4" ht="12.75">
      <c r="B80">
        <v>5</v>
      </c>
      <c r="C80" s="2">
        <v>2.66339E-05</v>
      </c>
      <c r="D80" s="2">
        <v>2.91265E-05</v>
      </c>
    </row>
    <row r="81" spans="2:4" ht="12.75">
      <c r="B81">
        <v>6</v>
      </c>
      <c r="C81" s="2">
        <v>-0.000213173</v>
      </c>
      <c r="D81" s="2">
        <v>3.70011E-06</v>
      </c>
    </row>
    <row r="82" spans="2:4" ht="12.75">
      <c r="B82">
        <v>9</v>
      </c>
      <c r="C82" s="2">
        <v>2.81004E-05</v>
      </c>
      <c r="D82" s="2">
        <v>2.45342E-05</v>
      </c>
    </row>
    <row r="83" spans="2:4" ht="12.75">
      <c r="B83">
        <v>10</v>
      </c>
      <c r="C83" s="2">
        <v>-7.93442E-05</v>
      </c>
      <c r="D83" s="2">
        <v>5.79883E-06</v>
      </c>
    </row>
    <row r="84" spans="2:4" ht="12.75">
      <c r="B84">
        <v>12</v>
      </c>
      <c r="C84" s="2">
        <v>3.5346E-05</v>
      </c>
      <c r="D84" s="2">
        <v>-2.5211E-06</v>
      </c>
    </row>
    <row r="85" spans="2:4" ht="12.75">
      <c r="B85">
        <v>15</v>
      </c>
      <c r="C85" s="2">
        <v>-1.35543E-06</v>
      </c>
      <c r="D85" s="2">
        <v>-1.07613E-06</v>
      </c>
    </row>
    <row r="86" spans="2:4" ht="12.75">
      <c r="B86">
        <v>18</v>
      </c>
      <c r="C86" s="2">
        <v>-1.9056E-08</v>
      </c>
      <c r="D86" s="2">
        <v>-6.28501E-08</v>
      </c>
    </row>
    <row r="87" spans="2:4" ht="12.75">
      <c r="B87">
        <v>20</v>
      </c>
      <c r="C87" s="2">
        <v>-1.19967E-07</v>
      </c>
      <c r="D87" s="2">
        <v>4.17865E-08</v>
      </c>
    </row>
    <row r="88" spans="2:4" ht="12.75">
      <c r="B88">
        <v>21</v>
      </c>
      <c r="C88" s="2">
        <v>-5.24153E-08</v>
      </c>
      <c r="D88" s="2">
        <v>-3.659E-08</v>
      </c>
    </row>
    <row r="89" spans="2:4" ht="12.75">
      <c r="B89">
        <v>25</v>
      </c>
      <c r="C89" s="2">
        <v>-1.03078E-08</v>
      </c>
      <c r="D89" s="2">
        <v>1.49239E-08</v>
      </c>
    </row>
    <row r="90" spans="2:4" ht="12.75">
      <c r="B90">
        <v>27</v>
      </c>
      <c r="C90" s="2">
        <v>-1.56294E-08</v>
      </c>
      <c r="D90" s="2">
        <v>2.04247E-09</v>
      </c>
    </row>
    <row r="91" spans="2:4" ht="12.75">
      <c r="B91">
        <v>28</v>
      </c>
      <c r="C91" s="2">
        <v>7.77881E-10</v>
      </c>
      <c r="D91" s="2">
        <v>5.75772E-09</v>
      </c>
    </row>
    <row r="92" spans="2:4" ht="12.75">
      <c r="B92">
        <v>30</v>
      </c>
      <c r="C92" s="2">
        <v>-2.75174E-09</v>
      </c>
      <c r="D92" s="2">
        <v>-1.45064E-09</v>
      </c>
    </row>
    <row r="93" ht="12.75">
      <c r="A93" t="s">
        <v>9</v>
      </c>
    </row>
    <row r="94" ht="12.75">
      <c r="A94" t="s">
        <v>9</v>
      </c>
    </row>
    <row r="95" spans="1:3" ht="12.75">
      <c r="A95" t="s">
        <v>80</v>
      </c>
      <c r="B95" t="s">
        <v>33</v>
      </c>
      <c r="C95" t="s">
        <v>34</v>
      </c>
    </row>
    <row r="96" spans="1:2" ht="12.75">
      <c r="A96" t="s">
        <v>35</v>
      </c>
      <c r="B96">
        <v>4259001</v>
      </c>
    </row>
    <row r="97" spans="1:2" ht="12.75">
      <c r="A97" t="s">
        <v>36</v>
      </c>
      <c r="B97">
        <v>4259096</v>
      </c>
    </row>
    <row r="98" spans="1:2" ht="12.75">
      <c r="A98" t="s">
        <v>37</v>
      </c>
      <c r="B98">
        <v>1487666</v>
      </c>
    </row>
    <row r="99" spans="1:2" ht="12.75">
      <c r="A99" t="s">
        <v>38</v>
      </c>
      <c r="B99">
        <v>2</v>
      </c>
    </row>
    <row r="100" spans="1:2" ht="12.75">
      <c r="A100" t="s">
        <v>39</v>
      </c>
      <c r="B100">
        <v>0</v>
      </c>
    </row>
    <row r="101" spans="1:2" ht="12.75">
      <c r="A101" t="s">
        <v>40</v>
      </c>
      <c r="B101">
        <v>0</v>
      </c>
    </row>
    <row r="102" spans="1:2" ht="12.75">
      <c r="A102" t="s">
        <v>41</v>
      </c>
      <c r="B102">
        <v>998.63</v>
      </c>
    </row>
    <row r="103" spans="1:2" ht="12.75">
      <c r="A103" t="s">
        <v>42</v>
      </c>
      <c r="B103">
        <v>-89.8146</v>
      </c>
    </row>
    <row r="104" spans="1:2" ht="12.75">
      <c r="A104" t="s">
        <v>43</v>
      </c>
      <c r="B104" s="2">
        <v>12.2367</v>
      </c>
    </row>
    <row r="105" spans="1:2" ht="12.75">
      <c r="A105" t="s">
        <v>44</v>
      </c>
      <c r="B105" s="2">
        <v>0</v>
      </c>
    </row>
    <row r="106" spans="1:2" ht="12.75">
      <c r="A106" t="s">
        <v>45</v>
      </c>
      <c r="B106" s="2">
        <v>0</v>
      </c>
    </row>
    <row r="107" ht="12.75">
      <c r="A107" t="s">
        <v>9</v>
      </c>
    </row>
    <row r="108" spans="1: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</row>
    <row r="109" spans="1:2" ht="12.75">
      <c r="A109" t="s">
        <v>51</v>
      </c>
      <c r="B109">
        <v>-89.818</v>
      </c>
    </row>
    <row r="110" spans="1:2" ht="12.75">
      <c r="A110" t="s">
        <v>52</v>
      </c>
      <c r="B110">
        <v>0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0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-0.0407833</v>
      </c>
      <c r="D123" s="2">
        <v>-0.0329959</v>
      </c>
    </row>
    <row r="124" spans="2:4" ht="12.75">
      <c r="B124">
        <v>2</v>
      </c>
      <c r="C124" s="2">
        <v>0.999993</v>
      </c>
      <c r="D124" s="2">
        <v>4.18876E-05</v>
      </c>
    </row>
    <row r="125" spans="2:4" ht="12.75">
      <c r="B125">
        <v>3</v>
      </c>
      <c r="C125" s="2">
        <v>-0.000216267</v>
      </c>
      <c r="D125" s="2">
        <v>-8.84777E-05</v>
      </c>
    </row>
    <row r="126" spans="2:4" ht="12.75">
      <c r="B126">
        <v>4</v>
      </c>
      <c r="C126" s="2">
        <v>0.000771465</v>
      </c>
      <c r="D126" s="2">
        <v>1.86764E-05</v>
      </c>
    </row>
    <row r="127" spans="2:4" ht="12.75">
      <c r="B127">
        <v>5</v>
      </c>
      <c r="C127" s="2">
        <v>2.8671E-05</v>
      </c>
      <c r="D127" s="2">
        <v>2.72434E-05</v>
      </c>
    </row>
    <row r="128" spans="2:4" ht="12.75">
      <c r="B128">
        <v>6</v>
      </c>
      <c r="C128" s="2">
        <v>-0.000210483</v>
      </c>
      <c r="D128" s="2">
        <v>4.2392E-06</v>
      </c>
    </row>
    <row r="129" spans="2:4" ht="12.75">
      <c r="B129">
        <v>9</v>
      </c>
      <c r="C129" s="2">
        <v>3.03475E-05</v>
      </c>
      <c r="D129" s="2">
        <v>2.33828E-05</v>
      </c>
    </row>
    <row r="130" spans="2:4" ht="12.75">
      <c r="B130">
        <v>10</v>
      </c>
      <c r="C130" s="2">
        <v>-7.92074E-05</v>
      </c>
      <c r="D130" s="2">
        <v>5.90142E-06</v>
      </c>
    </row>
    <row r="131" spans="2:4" ht="12.75">
      <c r="B131">
        <v>12</v>
      </c>
      <c r="C131" s="2">
        <v>3.50481E-05</v>
      </c>
      <c r="D131" s="2">
        <v>-2.54524E-06</v>
      </c>
    </row>
    <row r="132" spans="2:4" ht="12.75">
      <c r="B132">
        <v>15</v>
      </c>
      <c r="C132" s="2">
        <v>-1.34272E-06</v>
      </c>
      <c r="D132" s="2">
        <v>-1.11604E-06</v>
      </c>
    </row>
    <row r="133" spans="2:4" ht="12.75">
      <c r="B133">
        <v>18</v>
      </c>
      <c r="C133" s="2">
        <v>-2.49782E-08</v>
      </c>
      <c r="D133" s="2">
        <v>-5.8466E-08</v>
      </c>
    </row>
    <row r="134" spans="2:4" ht="12.75">
      <c r="B134">
        <v>20</v>
      </c>
      <c r="C134" s="2">
        <v>-1.5424E-07</v>
      </c>
      <c r="D134" s="2">
        <v>3.69843E-08</v>
      </c>
    </row>
    <row r="135" spans="2:4" ht="12.75">
      <c r="B135">
        <v>21</v>
      </c>
      <c r="C135" s="2">
        <v>-1.10595E-07</v>
      </c>
      <c r="D135" s="2">
        <v>-6.18772E-08</v>
      </c>
    </row>
    <row r="136" spans="2:4" ht="12.75">
      <c r="B136">
        <v>25</v>
      </c>
      <c r="C136" s="2">
        <v>3.6566E-09</v>
      </c>
      <c r="D136" s="2">
        <v>1.01802E-09</v>
      </c>
    </row>
    <row r="137" spans="2:4" ht="12.75">
      <c r="B137">
        <v>27</v>
      </c>
      <c r="C137" s="2">
        <v>-7.27868E-09</v>
      </c>
      <c r="D137" s="2">
        <v>2.41892E-08</v>
      </c>
    </row>
    <row r="138" spans="2:4" ht="12.75">
      <c r="B138">
        <v>28</v>
      </c>
      <c r="C138" s="2">
        <v>-3.40005E-09</v>
      </c>
      <c r="D138" s="2">
        <v>1.25779E-08</v>
      </c>
    </row>
    <row r="139" spans="2:4" ht="12.75">
      <c r="B139">
        <v>30</v>
      </c>
      <c r="C139" s="2">
        <v>-3.1203E-09</v>
      </c>
      <c r="D139" s="2">
        <v>-1.9092E-09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80</v>
      </c>
      <c r="B142" t="s">
        <v>33</v>
      </c>
      <c r="C142" t="s">
        <v>34</v>
      </c>
    </row>
    <row r="143" spans="1:2" ht="12.75">
      <c r="A143" t="s">
        <v>35</v>
      </c>
      <c r="B143">
        <v>4259001</v>
      </c>
    </row>
    <row r="144" spans="1:2" ht="12.75">
      <c r="A144" t="s">
        <v>36</v>
      </c>
      <c r="B144">
        <v>4259129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</v>
      </c>
    </row>
    <row r="148" spans="1:2" ht="12.75">
      <c r="A148" t="s">
        <v>40</v>
      </c>
      <c r="B148">
        <v>0</v>
      </c>
    </row>
    <row r="149" spans="1:2" ht="12.75">
      <c r="A149" t="s">
        <v>41</v>
      </c>
      <c r="B149">
        <v>1498.01</v>
      </c>
    </row>
    <row r="150" spans="1:2" ht="12.75">
      <c r="A150" t="s">
        <v>42</v>
      </c>
      <c r="B150">
        <v>-89.8154</v>
      </c>
    </row>
    <row r="151" spans="1:2" ht="12.75">
      <c r="A151" t="s">
        <v>43</v>
      </c>
      <c r="B151" s="2">
        <v>18.3526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-89.818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0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-0.0361327</v>
      </c>
      <c r="D170" s="2">
        <v>-0.0338258</v>
      </c>
    </row>
    <row r="171" spans="2:4" ht="12.75">
      <c r="B171">
        <v>2</v>
      </c>
      <c r="C171" s="2">
        <v>1</v>
      </c>
      <c r="D171" s="2">
        <v>4.53787E-05</v>
      </c>
    </row>
    <row r="172" spans="2:4" ht="12.75">
      <c r="B172">
        <v>3</v>
      </c>
      <c r="C172" s="2">
        <v>-0.000208547</v>
      </c>
      <c r="D172" s="2">
        <v>-8.77588E-05</v>
      </c>
    </row>
    <row r="173" spans="2:4" ht="12.75">
      <c r="B173">
        <v>4</v>
      </c>
      <c r="C173" s="2">
        <v>0.000780075</v>
      </c>
      <c r="D173" s="2">
        <v>1.95578E-05</v>
      </c>
    </row>
    <row r="174" spans="2:4" ht="12.75">
      <c r="B174">
        <v>5</v>
      </c>
      <c r="C174" s="2">
        <v>2.60214E-05</v>
      </c>
      <c r="D174" s="2">
        <v>2.65931E-05</v>
      </c>
    </row>
    <row r="175" spans="2:4" ht="12.75">
      <c r="B175">
        <v>6</v>
      </c>
      <c r="C175" s="2">
        <v>-0.000211163</v>
      </c>
      <c r="D175" s="2">
        <v>3.96678E-06</v>
      </c>
    </row>
    <row r="176" spans="2:4" ht="12.75">
      <c r="B176">
        <v>9</v>
      </c>
      <c r="C176" s="2">
        <v>2.68992E-05</v>
      </c>
      <c r="D176" s="2">
        <v>2.4435E-05</v>
      </c>
    </row>
    <row r="177" spans="2:4" ht="12.75">
      <c r="B177">
        <v>10</v>
      </c>
      <c r="C177" s="2">
        <v>-7.94681E-05</v>
      </c>
      <c r="D177" s="2">
        <v>5.72283E-06</v>
      </c>
    </row>
    <row r="178" spans="2:4" ht="12.75">
      <c r="B178">
        <v>12</v>
      </c>
      <c r="C178" s="2">
        <v>3.51762E-05</v>
      </c>
      <c r="D178" s="2">
        <v>-2.40942E-06</v>
      </c>
    </row>
    <row r="179" spans="2:4" ht="12.75">
      <c r="B179">
        <v>15</v>
      </c>
      <c r="C179" s="2">
        <v>-1.24824E-06</v>
      </c>
      <c r="D179" s="2">
        <v>-1.06491E-06</v>
      </c>
    </row>
    <row r="180" spans="2:4" ht="12.75">
      <c r="B180">
        <v>18</v>
      </c>
      <c r="C180" s="2">
        <v>-8.37307E-09</v>
      </c>
      <c r="D180" s="2">
        <v>-8.59885E-08</v>
      </c>
    </row>
    <row r="181" spans="2:4" ht="12.75">
      <c r="B181">
        <v>20</v>
      </c>
      <c r="C181" s="2">
        <v>-1.47979E-07</v>
      </c>
      <c r="D181" s="2">
        <v>6.48659E-08</v>
      </c>
    </row>
    <row r="182" spans="2:4" ht="12.75">
      <c r="B182">
        <v>21</v>
      </c>
      <c r="C182" s="2">
        <v>-6.03655E-08</v>
      </c>
      <c r="D182" s="2">
        <v>-1.45809E-07</v>
      </c>
    </row>
    <row r="183" spans="2:4" ht="12.75">
      <c r="B183">
        <v>25</v>
      </c>
      <c r="C183" s="2">
        <v>7.95589E-09</v>
      </c>
      <c r="D183" s="2">
        <v>3.49226E-11</v>
      </c>
    </row>
    <row r="184" spans="2:4" ht="12.75">
      <c r="B184">
        <v>27</v>
      </c>
      <c r="C184" s="2">
        <v>2.43156E-09</v>
      </c>
      <c r="D184" s="2">
        <v>-1.62562E-08</v>
      </c>
    </row>
    <row r="185" spans="2:4" ht="12.75">
      <c r="B185">
        <v>28</v>
      </c>
      <c r="C185" s="2">
        <v>-1.91404E-09</v>
      </c>
      <c r="D185" s="2">
        <v>6.7392E-09</v>
      </c>
    </row>
    <row r="186" spans="2:4" ht="12.75">
      <c r="B186">
        <v>30</v>
      </c>
      <c r="C186" s="2">
        <v>-1.89239E-09</v>
      </c>
      <c r="D186" s="2">
        <v>-2.15573E-09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80</v>
      </c>
      <c r="B189" t="s">
        <v>33</v>
      </c>
      <c r="C189" t="s">
        <v>34</v>
      </c>
    </row>
    <row r="190" spans="1:2" ht="12.75">
      <c r="A190" t="s">
        <v>35</v>
      </c>
      <c r="B190">
        <v>4259001</v>
      </c>
    </row>
    <row r="191" spans="1:2" ht="12.75">
      <c r="A191" t="s">
        <v>36</v>
      </c>
      <c r="B191">
        <v>4259162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</v>
      </c>
    </row>
    <row r="195" spans="1:2" ht="12.75">
      <c r="A195" t="s">
        <v>40</v>
      </c>
      <c r="B195">
        <v>0</v>
      </c>
    </row>
    <row r="196" spans="1:2" ht="12.75">
      <c r="A196" t="s">
        <v>41</v>
      </c>
      <c r="B196">
        <v>2496.76</v>
      </c>
    </row>
    <row r="197" spans="1:2" ht="12.75">
      <c r="A197" t="s">
        <v>42</v>
      </c>
      <c r="B197">
        <v>-89.8151</v>
      </c>
    </row>
    <row r="198" spans="1:2" ht="12.75">
      <c r="A198" t="s">
        <v>43</v>
      </c>
      <c r="B198" s="2">
        <v>30.5359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-89.818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0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-0.0364929</v>
      </c>
      <c r="D217" s="2">
        <v>-0.0334307</v>
      </c>
    </row>
    <row r="218" spans="2:4" ht="12.75">
      <c r="B218">
        <v>2</v>
      </c>
      <c r="C218" s="2">
        <v>1.00004</v>
      </c>
      <c r="D218" s="2">
        <v>3.31625E-05</v>
      </c>
    </row>
    <row r="219" spans="2:4" ht="12.75">
      <c r="B219">
        <v>3</v>
      </c>
      <c r="C219" s="2">
        <v>-0.000211283</v>
      </c>
      <c r="D219" s="2">
        <v>-0.000110557</v>
      </c>
    </row>
    <row r="220" spans="2:4" ht="12.75">
      <c r="B220">
        <v>4</v>
      </c>
      <c r="C220" s="2">
        <v>0.000824172</v>
      </c>
      <c r="D220" s="2">
        <v>2.01826E-05</v>
      </c>
    </row>
    <row r="221" spans="2:4" ht="12.75">
      <c r="B221">
        <v>5</v>
      </c>
      <c r="C221" s="2">
        <v>2.50361E-05</v>
      </c>
      <c r="D221" s="2">
        <v>2.73904E-05</v>
      </c>
    </row>
    <row r="222" spans="2:4" ht="12.75">
      <c r="B222">
        <v>6</v>
      </c>
      <c r="C222" s="2">
        <v>-0.000212491</v>
      </c>
      <c r="D222" s="2">
        <v>3.90679E-06</v>
      </c>
    </row>
    <row r="223" spans="2:4" ht="12.75">
      <c r="B223">
        <v>9</v>
      </c>
      <c r="C223" s="2">
        <v>2.8313E-05</v>
      </c>
      <c r="D223" s="2">
        <v>2.50176E-05</v>
      </c>
    </row>
    <row r="224" spans="2:4" ht="12.75">
      <c r="B224">
        <v>10</v>
      </c>
      <c r="C224" s="2">
        <v>-7.95914E-05</v>
      </c>
      <c r="D224" s="2">
        <v>5.63049E-06</v>
      </c>
    </row>
    <row r="225" spans="2:4" ht="12.75">
      <c r="B225">
        <v>12</v>
      </c>
      <c r="C225" s="2">
        <v>3.52864E-05</v>
      </c>
      <c r="D225" s="2">
        <v>-2.33482E-06</v>
      </c>
    </row>
    <row r="226" spans="2:4" ht="12.75">
      <c r="B226">
        <v>15</v>
      </c>
      <c r="C226" s="2">
        <v>-1.20439E-06</v>
      </c>
      <c r="D226" s="2">
        <v>-1.05655E-06</v>
      </c>
    </row>
    <row r="227" spans="2:4" ht="12.75">
      <c r="B227">
        <v>18</v>
      </c>
      <c r="C227" s="2">
        <v>-2.15646E-08</v>
      </c>
      <c r="D227" s="2">
        <v>-8.3668E-08</v>
      </c>
    </row>
    <row r="228" spans="2:4" ht="12.75">
      <c r="B228">
        <v>20</v>
      </c>
      <c r="C228" s="2">
        <v>-1.51273E-07</v>
      </c>
      <c r="D228" s="2">
        <v>6.66245E-08</v>
      </c>
    </row>
    <row r="229" spans="2:4" ht="12.75">
      <c r="B229">
        <v>21</v>
      </c>
      <c r="C229" s="2">
        <v>1.35862E-08</v>
      </c>
      <c r="D229" s="2">
        <v>-1.02831E-07</v>
      </c>
    </row>
    <row r="230" spans="2:4" ht="12.75">
      <c r="B230">
        <v>25</v>
      </c>
      <c r="C230" s="2">
        <v>4.96282E-09</v>
      </c>
      <c r="D230" s="2">
        <v>3.3378E-09</v>
      </c>
    </row>
    <row r="231" spans="2:4" ht="12.75">
      <c r="B231">
        <v>27</v>
      </c>
      <c r="C231" s="2">
        <v>8.97316E-08</v>
      </c>
      <c r="D231" s="2">
        <v>8.75047E-08</v>
      </c>
    </row>
    <row r="232" spans="2:4" ht="12.75">
      <c r="B232">
        <v>28</v>
      </c>
      <c r="C232" s="2">
        <v>-1.98421E-09</v>
      </c>
      <c r="D232" s="2">
        <v>9.25821E-09</v>
      </c>
    </row>
    <row r="233" spans="2:4" ht="12.75">
      <c r="B233">
        <v>30</v>
      </c>
      <c r="C233" s="2">
        <v>-1.8231E-09</v>
      </c>
      <c r="D233" s="2">
        <v>-1.08388E-09</v>
      </c>
    </row>
    <row r="234" ht="12.75">
      <c r="A234" t="s">
        <v>9</v>
      </c>
    </row>
    <row r="235" ht="12.75">
      <c r="A235" t="s">
        <v>9</v>
      </c>
    </row>
    <row r="236" spans="1:3" ht="12.75">
      <c r="A236" t="s">
        <v>80</v>
      </c>
      <c r="B236" t="s">
        <v>33</v>
      </c>
      <c r="C236" t="s">
        <v>34</v>
      </c>
    </row>
    <row r="237" spans="1:2" ht="12.75">
      <c r="A237" t="s">
        <v>35</v>
      </c>
      <c r="B237">
        <v>4259001</v>
      </c>
    </row>
    <row r="238" spans="1:2" ht="12.75">
      <c r="A238" t="s">
        <v>36</v>
      </c>
      <c r="B238">
        <v>4259195</v>
      </c>
    </row>
    <row r="239" spans="1:2" ht="12.75">
      <c r="A239" t="s">
        <v>37</v>
      </c>
      <c r="B239">
        <v>1487666</v>
      </c>
    </row>
    <row r="240" spans="1:2" ht="12.75">
      <c r="A240" t="s">
        <v>38</v>
      </c>
      <c r="B240">
        <v>2</v>
      </c>
    </row>
    <row r="241" spans="1:2" ht="12.75">
      <c r="A241" t="s">
        <v>39</v>
      </c>
      <c r="B241">
        <v>0</v>
      </c>
    </row>
    <row r="242" spans="1:2" ht="12.75">
      <c r="A242" t="s">
        <v>40</v>
      </c>
      <c r="B242">
        <v>0</v>
      </c>
    </row>
    <row r="243" spans="1:2" ht="12.75">
      <c r="A243" t="s">
        <v>41</v>
      </c>
      <c r="B243">
        <v>2996.18</v>
      </c>
    </row>
    <row r="244" spans="1:2" ht="12.75">
      <c r="A244" t="s">
        <v>42</v>
      </c>
      <c r="B244">
        <v>-89.8161</v>
      </c>
    </row>
    <row r="245" spans="1:2" ht="12.75">
      <c r="A245" t="s">
        <v>43</v>
      </c>
      <c r="B245" s="2">
        <v>36.5801</v>
      </c>
    </row>
    <row r="246" spans="1:2" ht="12.75">
      <c r="A246" t="s">
        <v>44</v>
      </c>
      <c r="B246" s="2">
        <v>0</v>
      </c>
    </row>
    <row r="247" spans="1:2" ht="12.75">
      <c r="A247" t="s">
        <v>45</v>
      </c>
      <c r="B247" s="2">
        <v>0</v>
      </c>
    </row>
    <row r="248" ht="12.75">
      <c r="A248" t="s">
        <v>9</v>
      </c>
    </row>
    <row r="249" spans="1:5" ht="12.75">
      <c r="A249" t="s">
        <v>46</v>
      </c>
      <c r="B249" t="s">
        <v>47</v>
      </c>
      <c r="C249" t="s">
        <v>48</v>
      </c>
      <c r="D249" t="s">
        <v>49</v>
      </c>
      <c r="E249" t="s">
        <v>50</v>
      </c>
    </row>
    <row r="250" spans="1:2" ht="12.75">
      <c r="A250" t="s">
        <v>51</v>
      </c>
      <c r="B250">
        <v>-89.818</v>
      </c>
    </row>
    <row r="251" spans="1:2" ht="12.75">
      <c r="A251" t="s">
        <v>52</v>
      </c>
      <c r="B251">
        <v>0</v>
      </c>
    </row>
    <row r="252" ht="12.75">
      <c r="A252" t="s">
        <v>9</v>
      </c>
    </row>
    <row r="253" ht="12.75">
      <c r="A253" t="s">
        <v>53</v>
      </c>
    </row>
    <row r="254" spans="1:2" ht="12.75">
      <c r="A254" t="s">
        <v>54</v>
      </c>
      <c r="B254">
        <v>0</v>
      </c>
    </row>
    <row r="255" spans="1:2" ht="12.75">
      <c r="A255" t="s">
        <v>55</v>
      </c>
      <c r="B255">
        <v>1</v>
      </c>
    </row>
    <row r="256" spans="1:2" ht="12.75">
      <c r="A256" t="s">
        <v>56</v>
      </c>
      <c r="B256">
        <v>1</v>
      </c>
    </row>
    <row r="257" spans="1:2" ht="12.75">
      <c r="A257" t="s">
        <v>57</v>
      </c>
      <c r="B257">
        <v>1</v>
      </c>
    </row>
    <row r="258" spans="1:2" ht="12.75">
      <c r="A258" t="s">
        <v>58</v>
      </c>
      <c r="B258">
        <v>0</v>
      </c>
    </row>
    <row r="259" spans="1:2" ht="12.75">
      <c r="A259" t="s">
        <v>59</v>
      </c>
      <c r="B259">
        <v>0</v>
      </c>
    </row>
    <row r="260" spans="1:2" ht="12.75">
      <c r="A260" t="s">
        <v>60</v>
      </c>
      <c r="B260">
        <v>0</v>
      </c>
    </row>
    <row r="261" spans="1:2" ht="12.75">
      <c r="A261" t="s">
        <v>61</v>
      </c>
      <c r="B261">
        <v>0</v>
      </c>
    </row>
    <row r="262" ht="12.75">
      <c r="A262" t="s">
        <v>62</v>
      </c>
    </row>
    <row r="263" spans="1:4" ht="12.75">
      <c r="A263" t="s">
        <v>62</v>
      </c>
      <c r="B263" t="s">
        <v>63</v>
      </c>
      <c r="C263" t="s">
        <v>64</v>
      </c>
      <c r="D263" t="s">
        <v>65</v>
      </c>
    </row>
    <row r="264" spans="2:4" ht="12.75">
      <c r="B264">
        <v>1</v>
      </c>
      <c r="C264" s="2">
        <v>-0.0362707</v>
      </c>
      <c r="D264" s="2">
        <v>-0.0335352</v>
      </c>
    </row>
    <row r="265" spans="2:4" ht="12.75">
      <c r="B265">
        <v>2</v>
      </c>
      <c r="C265" s="2">
        <v>1.00003</v>
      </c>
      <c r="D265" s="2">
        <v>3.31623E-05</v>
      </c>
    </row>
    <row r="266" spans="2:4" ht="12.75">
      <c r="B266">
        <v>3</v>
      </c>
      <c r="C266" s="2">
        <v>-0.00020866</v>
      </c>
      <c r="D266" s="2">
        <v>-9.19117E-05</v>
      </c>
    </row>
    <row r="267" spans="2:4" ht="12.75">
      <c r="B267">
        <v>4</v>
      </c>
      <c r="C267" s="2">
        <v>0.000838794</v>
      </c>
      <c r="D267" s="2">
        <v>2.06725E-05</v>
      </c>
    </row>
    <row r="268" spans="2:4" ht="12.75">
      <c r="B268">
        <v>5</v>
      </c>
      <c r="C268" s="2">
        <v>2.6315E-05</v>
      </c>
      <c r="D268" s="2">
        <v>2.65371E-05</v>
      </c>
    </row>
    <row r="269" spans="2:4" ht="12.75">
      <c r="B269">
        <v>6</v>
      </c>
      <c r="C269" s="2">
        <v>-0.000215189</v>
      </c>
      <c r="D269" s="2">
        <v>4.08788E-06</v>
      </c>
    </row>
    <row r="270" spans="2:4" ht="12.75">
      <c r="B270">
        <v>9</v>
      </c>
      <c r="C270" s="2">
        <v>2.76681E-05</v>
      </c>
      <c r="D270" s="2">
        <v>2.35279E-05</v>
      </c>
    </row>
    <row r="271" spans="2:4" ht="12.75">
      <c r="B271">
        <v>10</v>
      </c>
      <c r="C271" s="2">
        <v>-7.9447E-05</v>
      </c>
      <c r="D271" s="2">
        <v>5.63003E-06</v>
      </c>
    </row>
    <row r="272" spans="2:4" ht="12.75">
      <c r="B272">
        <v>12</v>
      </c>
      <c r="C272" s="2">
        <v>3.52079E-05</v>
      </c>
      <c r="D272" s="2">
        <v>-2.34875E-06</v>
      </c>
    </row>
    <row r="273" spans="2:4" ht="12.75">
      <c r="B273">
        <v>15</v>
      </c>
      <c r="C273" s="2">
        <v>-1.19585E-06</v>
      </c>
      <c r="D273" s="2">
        <v>-1.06024E-06</v>
      </c>
    </row>
    <row r="274" spans="2:4" ht="12.75">
      <c r="B274">
        <v>18</v>
      </c>
      <c r="C274" s="2">
        <v>-1.61523E-08</v>
      </c>
      <c r="D274" s="2">
        <v>-6.45628E-08</v>
      </c>
    </row>
    <row r="275" spans="2:4" ht="12.75">
      <c r="B275">
        <v>20</v>
      </c>
      <c r="C275" s="2">
        <v>-1.45697E-07</v>
      </c>
      <c r="D275" s="2">
        <v>4.53461E-08</v>
      </c>
    </row>
    <row r="276" spans="2:4" ht="12.75">
      <c r="B276">
        <v>21</v>
      </c>
      <c r="C276" s="2">
        <v>3.34211E-07</v>
      </c>
      <c r="D276" s="2">
        <v>-1.2302E-08</v>
      </c>
    </row>
    <row r="277" spans="2:4" ht="12.75">
      <c r="B277">
        <v>25</v>
      </c>
      <c r="C277" s="2">
        <v>3.03592E-09</v>
      </c>
      <c r="D277" s="2">
        <v>3.67041E-09</v>
      </c>
    </row>
    <row r="278" spans="2:4" ht="12.75">
      <c r="B278">
        <v>27</v>
      </c>
      <c r="C278" s="2">
        <v>2.60877E-08</v>
      </c>
      <c r="D278" s="2">
        <v>6.18836E-08</v>
      </c>
    </row>
    <row r="279" spans="2:4" ht="12.75">
      <c r="B279">
        <v>28</v>
      </c>
      <c r="C279" s="2">
        <v>-2.55379E-09</v>
      </c>
      <c r="D279" s="2">
        <v>1.03975E-08</v>
      </c>
    </row>
    <row r="280" spans="2:4" ht="12.75">
      <c r="B280">
        <v>30</v>
      </c>
      <c r="C280" s="2">
        <v>-2.73279E-09</v>
      </c>
      <c r="D280" s="2">
        <v>-1.58921E-09</v>
      </c>
    </row>
    <row r="281" ht="12.75">
      <c r="A281" t="s">
        <v>9</v>
      </c>
    </row>
    <row r="282" ht="12.75">
      <c r="A282" t="s">
        <v>9</v>
      </c>
    </row>
    <row r="283" spans="1:3" ht="12.75">
      <c r="A283" t="s">
        <v>80</v>
      </c>
      <c r="B283" t="s">
        <v>33</v>
      </c>
      <c r="C283" t="s">
        <v>34</v>
      </c>
    </row>
    <row r="284" spans="1:2" ht="12.75">
      <c r="A284" t="s">
        <v>35</v>
      </c>
      <c r="B284">
        <v>4259001</v>
      </c>
    </row>
    <row r="285" spans="1:2" ht="12.75">
      <c r="A285" t="s">
        <v>36</v>
      </c>
      <c r="B285">
        <v>4259228</v>
      </c>
    </row>
    <row r="286" spans="1:2" ht="12.75">
      <c r="A286" t="s">
        <v>37</v>
      </c>
      <c r="B286">
        <v>1487666</v>
      </c>
    </row>
    <row r="287" spans="1:2" ht="12.75">
      <c r="A287" t="s">
        <v>38</v>
      </c>
      <c r="B287">
        <v>2</v>
      </c>
    </row>
    <row r="288" spans="1:2" ht="12.75">
      <c r="A288" t="s">
        <v>39</v>
      </c>
      <c r="B288">
        <v>0</v>
      </c>
    </row>
    <row r="289" spans="1:2" ht="12.75">
      <c r="A289" t="s">
        <v>40</v>
      </c>
      <c r="B289">
        <v>0</v>
      </c>
    </row>
    <row r="290" spans="1:2" ht="12.75">
      <c r="A290" t="s">
        <v>41</v>
      </c>
      <c r="B290">
        <v>3495.59</v>
      </c>
    </row>
    <row r="291" spans="1:2" ht="12.75">
      <c r="A291" t="s">
        <v>42</v>
      </c>
      <c r="B291">
        <v>-89.8166</v>
      </c>
    </row>
    <row r="292" spans="1:2" ht="12.75">
      <c r="A292" t="s">
        <v>43</v>
      </c>
      <c r="B292" s="2">
        <v>42.519</v>
      </c>
    </row>
    <row r="293" spans="1:2" ht="12.75">
      <c r="A293" t="s">
        <v>44</v>
      </c>
      <c r="B293" s="2">
        <v>0</v>
      </c>
    </row>
    <row r="294" spans="1:2" ht="12.75">
      <c r="A294" t="s">
        <v>45</v>
      </c>
      <c r="B294" s="2">
        <v>0</v>
      </c>
    </row>
    <row r="295" ht="12.75">
      <c r="A295" t="s">
        <v>9</v>
      </c>
    </row>
    <row r="296" spans="1:5" ht="12.75">
      <c r="A296" t="s">
        <v>46</v>
      </c>
      <c r="B296" t="s">
        <v>47</v>
      </c>
      <c r="C296" t="s">
        <v>48</v>
      </c>
      <c r="D296" t="s">
        <v>49</v>
      </c>
      <c r="E296" t="s">
        <v>50</v>
      </c>
    </row>
    <row r="297" spans="1:2" ht="12.75">
      <c r="A297" t="s">
        <v>51</v>
      </c>
      <c r="B297">
        <v>-89.818</v>
      </c>
    </row>
    <row r="298" spans="1:2" ht="12.75">
      <c r="A298" t="s">
        <v>52</v>
      </c>
      <c r="B298">
        <v>0</v>
      </c>
    </row>
    <row r="299" ht="12.75">
      <c r="A299" t="s">
        <v>9</v>
      </c>
    </row>
    <row r="300" ht="12.75">
      <c r="A300" t="s">
        <v>53</v>
      </c>
    </row>
    <row r="301" spans="1:2" ht="12.75">
      <c r="A301" t="s">
        <v>54</v>
      </c>
      <c r="B301">
        <v>0</v>
      </c>
    </row>
    <row r="302" spans="1:2" ht="12.75">
      <c r="A302" t="s">
        <v>55</v>
      </c>
      <c r="B302">
        <v>1</v>
      </c>
    </row>
    <row r="303" spans="1:2" ht="12.75">
      <c r="A303" t="s">
        <v>56</v>
      </c>
      <c r="B303">
        <v>1</v>
      </c>
    </row>
    <row r="304" spans="1:2" ht="12.75">
      <c r="A304" t="s">
        <v>57</v>
      </c>
      <c r="B304">
        <v>1</v>
      </c>
    </row>
    <row r="305" spans="1:2" ht="12.75">
      <c r="A305" t="s">
        <v>58</v>
      </c>
      <c r="B305">
        <v>0</v>
      </c>
    </row>
    <row r="306" spans="1:2" ht="12.75">
      <c r="A306" t="s">
        <v>59</v>
      </c>
      <c r="B306">
        <v>0</v>
      </c>
    </row>
    <row r="307" spans="1:2" ht="12.75">
      <c r="A307" t="s">
        <v>60</v>
      </c>
      <c r="B307">
        <v>0</v>
      </c>
    </row>
    <row r="308" spans="1:2" ht="12.75">
      <c r="A308" t="s">
        <v>61</v>
      </c>
      <c r="B308">
        <v>0</v>
      </c>
    </row>
    <row r="309" ht="12.75">
      <c r="A309" t="s">
        <v>62</v>
      </c>
    </row>
    <row r="310" spans="1:4" ht="12.75">
      <c r="A310" t="s">
        <v>62</v>
      </c>
      <c r="B310" t="s">
        <v>63</v>
      </c>
      <c r="C310" t="s">
        <v>64</v>
      </c>
      <c r="D310" t="s">
        <v>65</v>
      </c>
    </row>
    <row r="311" spans="2:4" ht="12.75">
      <c r="B311">
        <v>1</v>
      </c>
      <c r="C311" s="2">
        <v>-0.0366451</v>
      </c>
      <c r="D311" s="2">
        <v>-0.0335222</v>
      </c>
    </row>
    <row r="312" spans="2:4" ht="12.75">
      <c r="B312">
        <v>2</v>
      </c>
      <c r="C312" s="2">
        <v>1.00002</v>
      </c>
      <c r="D312" s="2">
        <v>2.44351E-05</v>
      </c>
    </row>
    <row r="313" spans="2:4" ht="12.75">
      <c r="B313">
        <v>3</v>
      </c>
      <c r="C313" s="2">
        <v>-0.00018839</v>
      </c>
      <c r="D313" s="2">
        <v>-3.19385E-05</v>
      </c>
    </row>
    <row r="314" spans="2:4" ht="12.75">
      <c r="B314">
        <v>4</v>
      </c>
      <c r="C314" s="2">
        <v>0.000842491</v>
      </c>
      <c r="D314" s="2">
        <v>2.13228E-05</v>
      </c>
    </row>
    <row r="315" spans="2:4" ht="12.75">
      <c r="B315">
        <v>5</v>
      </c>
      <c r="C315" s="2">
        <v>2.85087E-05</v>
      </c>
      <c r="D315" s="2">
        <v>2.36092E-05</v>
      </c>
    </row>
    <row r="316" spans="2:4" ht="12.75">
      <c r="B316">
        <v>6</v>
      </c>
      <c r="C316" s="2">
        <v>-0.00022012</v>
      </c>
      <c r="D316" s="2">
        <v>4.38332E-06</v>
      </c>
    </row>
    <row r="317" spans="2:4" ht="12.75">
      <c r="B317">
        <v>9</v>
      </c>
      <c r="C317" s="2">
        <v>2.73632E-05</v>
      </c>
      <c r="D317" s="2">
        <v>2.47292E-05</v>
      </c>
    </row>
    <row r="318" spans="2:4" ht="12.75">
      <c r="B318">
        <v>10</v>
      </c>
      <c r="C318" s="2">
        <v>-7.9544E-05</v>
      </c>
      <c r="D318" s="2">
        <v>5.57481E-06</v>
      </c>
    </row>
    <row r="319" spans="2:4" ht="12.75">
      <c r="B319">
        <v>12</v>
      </c>
      <c r="C319" s="2">
        <v>3.51619E-05</v>
      </c>
      <c r="D319" s="2">
        <v>-2.3537E-06</v>
      </c>
    </row>
    <row r="320" spans="2:4" ht="12.75">
      <c r="B320">
        <v>15</v>
      </c>
      <c r="C320" s="2">
        <v>-1.20123E-06</v>
      </c>
      <c r="D320" s="2">
        <v>-1.04438E-06</v>
      </c>
    </row>
    <row r="321" spans="2:4" ht="12.75">
      <c r="B321">
        <v>18</v>
      </c>
      <c r="C321" s="2">
        <v>-9.20194E-09</v>
      </c>
      <c r="D321" s="2">
        <v>-7.20679E-08</v>
      </c>
    </row>
    <row r="322" spans="2:4" ht="12.75">
      <c r="B322">
        <v>20</v>
      </c>
      <c r="C322" s="2">
        <v>-1.5164E-07</v>
      </c>
      <c r="D322" s="2">
        <v>5.39607E-08</v>
      </c>
    </row>
    <row r="323" spans="2:4" ht="12.75">
      <c r="B323">
        <v>21</v>
      </c>
      <c r="C323" s="2">
        <v>-2.0134E-07</v>
      </c>
      <c r="D323" s="2">
        <v>1.85982E-07</v>
      </c>
    </row>
    <row r="324" spans="2:4" ht="12.75">
      <c r="B324">
        <v>25</v>
      </c>
      <c r="C324" s="2">
        <v>9.43066E-10</v>
      </c>
      <c r="D324" s="2">
        <v>1.8371E-09</v>
      </c>
    </row>
    <row r="325" spans="2:4" ht="12.75">
      <c r="B325">
        <v>27</v>
      </c>
      <c r="C325" s="2">
        <v>3.2072E-10</v>
      </c>
      <c r="D325" s="2">
        <v>-5.98594E-10</v>
      </c>
    </row>
    <row r="326" spans="2:4" ht="12.75">
      <c r="B326">
        <v>28</v>
      </c>
      <c r="C326" s="2">
        <v>-1.30295E-09</v>
      </c>
      <c r="D326" s="2">
        <v>8.53916E-09</v>
      </c>
    </row>
    <row r="327" spans="2:4" ht="12.75">
      <c r="B327">
        <v>30</v>
      </c>
      <c r="C327" s="2">
        <v>-2.49367E-09</v>
      </c>
      <c r="D327" s="2">
        <v>-2.52944E-09</v>
      </c>
    </row>
    <row r="328" ht="12.75">
      <c r="A328" t="s">
        <v>9</v>
      </c>
    </row>
    <row r="329" ht="12.75">
      <c r="A329" t="s">
        <v>9</v>
      </c>
    </row>
    <row r="330" spans="1:3" ht="12.75">
      <c r="A330" t="s">
        <v>80</v>
      </c>
      <c r="B330" t="s">
        <v>33</v>
      </c>
      <c r="C330" t="s">
        <v>34</v>
      </c>
    </row>
    <row r="331" spans="1:2" ht="12.75">
      <c r="A331" t="s">
        <v>35</v>
      </c>
      <c r="B331">
        <v>4259001</v>
      </c>
    </row>
    <row r="332" spans="1:2" ht="12.75">
      <c r="A332" t="s">
        <v>36</v>
      </c>
      <c r="B332">
        <v>4259261</v>
      </c>
    </row>
    <row r="333" spans="1:2" ht="12.75">
      <c r="A333" t="s">
        <v>37</v>
      </c>
      <c r="B333">
        <v>1487666</v>
      </c>
    </row>
    <row r="334" spans="1:2" ht="12.75">
      <c r="A334" t="s">
        <v>38</v>
      </c>
      <c r="B334">
        <v>2</v>
      </c>
    </row>
    <row r="335" spans="1:2" ht="12.75">
      <c r="A335" t="s">
        <v>39</v>
      </c>
      <c r="B335">
        <v>0</v>
      </c>
    </row>
    <row r="336" spans="1:2" ht="12.75">
      <c r="A336" t="s">
        <v>40</v>
      </c>
      <c r="B336">
        <v>0</v>
      </c>
    </row>
    <row r="337" spans="1:2" ht="12.75">
      <c r="A337" t="s">
        <v>41</v>
      </c>
      <c r="B337">
        <v>3994.88</v>
      </c>
    </row>
    <row r="338" spans="1:2" ht="12.75">
      <c r="A338" t="s">
        <v>42</v>
      </c>
      <c r="B338">
        <v>-89.8172</v>
      </c>
    </row>
    <row r="339" spans="1:2" ht="12.75">
      <c r="A339" t="s">
        <v>43</v>
      </c>
      <c r="B339" s="2">
        <v>48.0799</v>
      </c>
    </row>
    <row r="340" spans="1:2" ht="12.75">
      <c r="A340" t="s">
        <v>44</v>
      </c>
      <c r="B340" s="2">
        <v>0</v>
      </c>
    </row>
    <row r="341" spans="1:2" ht="12.75">
      <c r="A341" t="s">
        <v>45</v>
      </c>
      <c r="B341" s="2">
        <v>0</v>
      </c>
    </row>
    <row r="342" ht="12.75">
      <c r="A342" t="s">
        <v>9</v>
      </c>
    </row>
    <row r="343" spans="1:5" ht="12.75">
      <c r="A343" t="s">
        <v>46</v>
      </c>
      <c r="B343" t="s">
        <v>47</v>
      </c>
      <c r="C343" t="s">
        <v>48</v>
      </c>
      <c r="D343" t="s">
        <v>49</v>
      </c>
      <c r="E343" t="s">
        <v>50</v>
      </c>
    </row>
    <row r="344" spans="1:2" ht="12.75">
      <c r="A344" t="s">
        <v>51</v>
      </c>
      <c r="B344">
        <v>-89.818</v>
      </c>
    </row>
    <row r="345" spans="1:2" ht="12.75">
      <c r="A345" t="s">
        <v>52</v>
      </c>
      <c r="B345">
        <v>0</v>
      </c>
    </row>
    <row r="346" ht="12.75">
      <c r="A346" t="s">
        <v>9</v>
      </c>
    </row>
    <row r="347" ht="12.75">
      <c r="A347" t="s">
        <v>53</v>
      </c>
    </row>
    <row r="348" spans="1:2" ht="12.75">
      <c r="A348" t="s">
        <v>54</v>
      </c>
      <c r="B348">
        <v>0</v>
      </c>
    </row>
    <row r="349" spans="1:2" ht="12.75">
      <c r="A349" t="s">
        <v>55</v>
      </c>
      <c r="B349">
        <v>1</v>
      </c>
    </row>
    <row r="350" spans="1:2" ht="12.75">
      <c r="A350" t="s">
        <v>56</v>
      </c>
      <c r="B350">
        <v>1</v>
      </c>
    </row>
    <row r="351" spans="1:2" ht="12.75">
      <c r="A351" t="s">
        <v>57</v>
      </c>
      <c r="B351">
        <v>1</v>
      </c>
    </row>
    <row r="352" spans="1:2" ht="12.75">
      <c r="A352" t="s">
        <v>58</v>
      </c>
      <c r="B352">
        <v>0</v>
      </c>
    </row>
    <row r="353" spans="1:2" ht="12.75">
      <c r="A353" t="s">
        <v>59</v>
      </c>
      <c r="B353">
        <v>0</v>
      </c>
    </row>
    <row r="354" spans="1:2" ht="12.75">
      <c r="A354" t="s">
        <v>60</v>
      </c>
      <c r="B354">
        <v>0</v>
      </c>
    </row>
    <row r="355" spans="1:2" ht="12.75">
      <c r="A355" t="s">
        <v>61</v>
      </c>
      <c r="B355">
        <v>0</v>
      </c>
    </row>
    <row r="356" ht="12.75">
      <c r="A356" t="s">
        <v>62</v>
      </c>
    </row>
    <row r="357" spans="1:4" ht="12.75">
      <c r="A357" t="s">
        <v>62</v>
      </c>
      <c r="B357" t="s">
        <v>63</v>
      </c>
      <c r="C357" t="s">
        <v>64</v>
      </c>
      <c r="D357" t="s">
        <v>65</v>
      </c>
    </row>
    <row r="358" spans="2:4" ht="12.75">
      <c r="B358">
        <v>1</v>
      </c>
      <c r="C358" s="2">
        <v>-0.0358997</v>
      </c>
      <c r="D358" s="2">
        <v>-0.0332998</v>
      </c>
    </row>
    <row r="359" spans="2:4" ht="12.75">
      <c r="B359">
        <v>2</v>
      </c>
      <c r="C359" s="2">
        <v>1.00001</v>
      </c>
      <c r="D359" s="2">
        <v>3.14161E-05</v>
      </c>
    </row>
    <row r="360" spans="2:4" ht="12.75">
      <c r="B360">
        <v>3</v>
      </c>
      <c r="C360" s="2">
        <v>-0.000150576</v>
      </c>
      <c r="D360" s="2">
        <v>6.22532E-05</v>
      </c>
    </row>
    <row r="361" spans="2:4" ht="12.75">
      <c r="B361">
        <v>4</v>
      </c>
      <c r="C361" s="2">
        <v>0.0008327</v>
      </c>
      <c r="D361" s="2">
        <v>2.24828E-05</v>
      </c>
    </row>
    <row r="362" spans="2:4" ht="12.75">
      <c r="B362">
        <v>5</v>
      </c>
      <c r="C362" s="2">
        <v>3.27105E-05</v>
      </c>
      <c r="D362" s="2">
        <v>1.9528E-05</v>
      </c>
    </row>
    <row r="363" spans="2:4" ht="12.75">
      <c r="B363">
        <v>6</v>
      </c>
      <c r="C363" s="2">
        <v>-0.000231882</v>
      </c>
      <c r="D363" s="2">
        <v>4.65722E-06</v>
      </c>
    </row>
    <row r="364" spans="2:4" ht="12.75">
      <c r="B364">
        <v>9</v>
      </c>
      <c r="C364" s="2">
        <v>2.61105E-05</v>
      </c>
      <c r="D364" s="2">
        <v>2.53273E-05</v>
      </c>
    </row>
    <row r="365" spans="2:4" ht="12.75">
      <c r="B365">
        <v>10</v>
      </c>
      <c r="C365" s="2">
        <v>-7.97585E-05</v>
      </c>
      <c r="D365" s="2">
        <v>5.50312E-06</v>
      </c>
    </row>
    <row r="366" spans="2:4" ht="12.75">
      <c r="B366">
        <v>12</v>
      </c>
      <c r="C366" s="2">
        <v>3.50724E-05</v>
      </c>
      <c r="D366" s="2">
        <v>-2.33393E-06</v>
      </c>
    </row>
    <row r="367" spans="2:4" ht="12.75">
      <c r="B367">
        <v>15</v>
      </c>
      <c r="C367" s="2">
        <v>-1.17619E-06</v>
      </c>
      <c r="D367" s="2">
        <v>-1.05057E-06</v>
      </c>
    </row>
    <row r="368" spans="2:4" ht="12.75">
      <c r="B368">
        <v>18</v>
      </c>
      <c r="C368" s="2">
        <v>-8.99271E-09</v>
      </c>
      <c r="D368" s="2">
        <v>-6.97854E-08</v>
      </c>
    </row>
    <row r="369" spans="2:4" ht="12.75">
      <c r="B369">
        <v>20</v>
      </c>
      <c r="C369" s="2">
        <v>-1.46171E-07</v>
      </c>
      <c r="D369" s="2">
        <v>5.81834E-08</v>
      </c>
    </row>
    <row r="370" spans="2:4" ht="12.75">
      <c r="B370">
        <v>21</v>
      </c>
      <c r="C370" s="2">
        <v>-1.80503E-07</v>
      </c>
      <c r="D370" s="2">
        <v>6.28627E-09</v>
      </c>
    </row>
    <row r="371" spans="2:4" ht="12.75">
      <c r="B371">
        <v>25</v>
      </c>
      <c r="C371" s="2">
        <v>3.94103E-10</v>
      </c>
      <c r="D371" s="2">
        <v>1.44317E-09</v>
      </c>
    </row>
    <row r="372" spans="2:4" ht="12.75">
      <c r="B372">
        <v>27</v>
      </c>
      <c r="C372" s="2">
        <v>3.00547E-08</v>
      </c>
      <c r="D372" s="2">
        <v>-1.16307E-07</v>
      </c>
    </row>
    <row r="373" spans="2:4" ht="12.75">
      <c r="B373">
        <v>28</v>
      </c>
      <c r="C373" s="2">
        <v>-3.30835E-09</v>
      </c>
      <c r="D373" s="2">
        <v>7.15462E-09</v>
      </c>
    </row>
    <row r="374" spans="2:4" ht="12.75">
      <c r="B374">
        <v>30</v>
      </c>
      <c r="C374" s="2">
        <v>-2.77584E-09</v>
      </c>
      <c r="D374" s="2">
        <v>-1.96228E-09</v>
      </c>
    </row>
    <row r="375" ht="12.75">
      <c r="A375" t="s">
        <v>9</v>
      </c>
    </row>
    <row r="376" ht="12.75">
      <c r="A376" t="s">
        <v>9</v>
      </c>
    </row>
    <row r="377" spans="1:3" ht="12.75">
      <c r="A377" t="s">
        <v>80</v>
      </c>
      <c r="B377" t="s">
        <v>33</v>
      </c>
      <c r="C377" t="s">
        <v>34</v>
      </c>
    </row>
    <row r="378" spans="1:2" ht="12.75">
      <c r="A378" t="s">
        <v>35</v>
      </c>
      <c r="B378">
        <v>4259001</v>
      </c>
    </row>
    <row r="379" spans="1:2" ht="12.75">
      <c r="A379" t="s">
        <v>36</v>
      </c>
      <c r="B379">
        <v>4259296</v>
      </c>
    </row>
    <row r="380" spans="1:2" ht="12.75">
      <c r="A380" t="s">
        <v>37</v>
      </c>
      <c r="B380">
        <v>1487666</v>
      </c>
    </row>
    <row r="381" spans="1:2" ht="12.75">
      <c r="A381" t="s">
        <v>38</v>
      </c>
      <c r="B381">
        <v>2</v>
      </c>
    </row>
    <row r="382" spans="1:2" ht="12.75">
      <c r="A382" t="s">
        <v>39</v>
      </c>
      <c r="B382">
        <v>0</v>
      </c>
    </row>
    <row r="383" spans="1:2" ht="12.75">
      <c r="A383" t="s">
        <v>40</v>
      </c>
      <c r="B383">
        <v>0</v>
      </c>
    </row>
    <row r="384" spans="1:2" ht="12.75">
      <c r="A384" t="s">
        <v>41</v>
      </c>
      <c r="B384">
        <v>2996.17</v>
      </c>
    </row>
    <row r="385" spans="1:2" ht="12.75">
      <c r="A385" t="s">
        <v>42</v>
      </c>
      <c r="B385">
        <v>-89.8156</v>
      </c>
    </row>
    <row r="386" spans="1:2" ht="12.75">
      <c r="A386" t="s">
        <v>43</v>
      </c>
      <c r="B386" s="2">
        <v>36.7093</v>
      </c>
    </row>
    <row r="387" spans="1:2" ht="12.75">
      <c r="A387" t="s">
        <v>44</v>
      </c>
      <c r="B387" s="2">
        <v>0</v>
      </c>
    </row>
    <row r="388" spans="1:2" ht="12.75">
      <c r="A388" t="s">
        <v>45</v>
      </c>
      <c r="B388" s="2">
        <v>0</v>
      </c>
    </row>
    <row r="389" ht="12.75">
      <c r="A389" t="s">
        <v>9</v>
      </c>
    </row>
    <row r="390" spans="1:5" ht="12.75">
      <c r="A390" t="s">
        <v>46</v>
      </c>
      <c r="B390" t="s">
        <v>47</v>
      </c>
      <c r="C390" t="s">
        <v>48</v>
      </c>
      <c r="D390" t="s">
        <v>49</v>
      </c>
      <c r="E390" t="s">
        <v>50</v>
      </c>
    </row>
    <row r="391" spans="1:2" ht="12.75">
      <c r="A391" t="s">
        <v>51</v>
      </c>
      <c r="B391">
        <v>-89.818</v>
      </c>
    </row>
    <row r="392" spans="1:2" ht="12.75">
      <c r="A392" t="s">
        <v>52</v>
      </c>
      <c r="B392">
        <v>0</v>
      </c>
    </row>
    <row r="393" ht="12.75">
      <c r="A393" t="s">
        <v>9</v>
      </c>
    </row>
    <row r="394" ht="12.75">
      <c r="A394" t="s">
        <v>53</v>
      </c>
    </row>
    <row r="395" spans="1:2" ht="12.75">
      <c r="A395" t="s">
        <v>54</v>
      </c>
      <c r="B395">
        <v>0</v>
      </c>
    </row>
    <row r="396" spans="1:2" ht="12.75">
      <c r="A396" t="s">
        <v>55</v>
      </c>
      <c r="B396">
        <v>1</v>
      </c>
    </row>
    <row r="397" spans="1:2" ht="12.75">
      <c r="A397" t="s">
        <v>56</v>
      </c>
      <c r="B397">
        <v>1</v>
      </c>
    </row>
    <row r="398" spans="1:2" ht="12.75">
      <c r="A398" t="s">
        <v>57</v>
      </c>
      <c r="B398">
        <v>1</v>
      </c>
    </row>
    <row r="399" spans="1:2" ht="12.75">
      <c r="A399" t="s">
        <v>58</v>
      </c>
      <c r="B399">
        <v>0</v>
      </c>
    </row>
    <row r="400" spans="1:2" ht="12.75">
      <c r="A400" t="s">
        <v>59</v>
      </c>
      <c r="B400">
        <v>0</v>
      </c>
    </row>
    <row r="401" spans="1:2" ht="12.75">
      <c r="A401" t="s">
        <v>60</v>
      </c>
      <c r="B401">
        <v>0</v>
      </c>
    </row>
    <row r="402" spans="1:2" ht="12.75">
      <c r="A402" t="s">
        <v>61</v>
      </c>
      <c r="B402">
        <v>0</v>
      </c>
    </row>
    <row r="403" ht="12.75">
      <c r="A403" t="s">
        <v>62</v>
      </c>
    </row>
    <row r="404" spans="1:4" ht="12.75">
      <c r="A404" t="s">
        <v>62</v>
      </c>
      <c r="B404" t="s">
        <v>63</v>
      </c>
      <c r="C404" t="s">
        <v>64</v>
      </c>
      <c r="D404" t="s">
        <v>65</v>
      </c>
    </row>
    <row r="405" spans="2:4" ht="12.75">
      <c r="B405">
        <v>1</v>
      </c>
      <c r="C405" s="2">
        <v>-0.0368094</v>
      </c>
      <c r="D405" s="2">
        <v>-0.0336177</v>
      </c>
    </row>
    <row r="406" spans="2:4" ht="12.75">
      <c r="B406">
        <v>2</v>
      </c>
      <c r="C406" s="2">
        <v>0.999955</v>
      </c>
      <c r="D406" s="2">
        <v>4.1886E-05</v>
      </c>
    </row>
    <row r="407" spans="2:4" ht="12.75">
      <c r="B407">
        <v>3</v>
      </c>
      <c r="C407" s="2">
        <v>-0.000206952</v>
      </c>
      <c r="D407" s="2">
        <v>-2.28133E-05</v>
      </c>
    </row>
    <row r="408" spans="2:4" ht="12.75">
      <c r="B408">
        <v>4</v>
      </c>
      <c r="C408" s="2">
        <v>0.000853402</v>
      </c>
      <c r="D408" s="2">
        <v>2.22398E-05</v>
      </c>
    </row>
    <row r="409" spans="2:4" ht="12.75">
      <c r="B409">
        <v>5</v>
      </c>
      <c r="C409" s="2">
        <v>2.67003E-05</v>
      </c>
      <c r="D409" s="2">
        <v>2.32479E-05</v>
      </c>
    </row>
    <row r="410" spans="2:4" ht="12.75">
      <c r="B410">
        <v>6</v>
      </c>
      <c r="C410" s="2">
        <v>-0.00021605</v>
      </c>
      <c r="D410" s="2">
        <v>4.40791E-06</v>
      </c>
    </row>
    <row r="411" spans="2:4" ht="12.75">
      <c r="B411">
        <v>9</v>
      </c>
      <c r="C411" s="2">
        <v>2.72524E-05</v>
      </c>
      <c r="D411" s="2">
        <v>2.30185E-05</v>
      </c>
    </row>
    <row r="412" spans="2:4" ht="12.75">
      <c r="B412">
        <v>10</v>
      </c>
      <c r="C412" s="2">
        <v>-7.95028E-05</v>
      </c>
      <c r="D412" s="2">
        <v>5.604E-06</v>
      </c>
    </row>
    <row r="413" spans="2:4" ht="12.75">
      <c r="B413">
        <v>12</v>
      </c>
      <c r="C413" s="2">
        <v>3.52025E-05</v>
      </c>
      <c r="D413" s="2">
        <v>-2.34469E-06</v>
      </c>
    </row>
    <row r="414" spans="2:4" ht="12.75">
      <c r="B414">
        <v>15</v>
      </c>
      <c r="C414" s="2">
        <v>-1.18801E-06</v>
      </c>
      <c r="D414" s="2">
        <v>-1.06965E-06</v>
      </c>
    </row>
    <row r="415" spans="2:4" ht="12.75">
      <c r="B415">
        <v>18</v>
      </c>
      <c r="C415" s="2">
        <v>-9.35769E-09</v>
      </c>
      <c r="D415" s="2">
        <v>-7.98699E-08</v>
      </c>
    </row>
    <row r="416" spans="2:4" ht="12.75">
      <c r="B416">
        <v>20</v>
      </c>
      <c r="C416" s="2">
        <v>-1.57912E-07</v>
      </c>
      <c r="D416" s="2">
        <v>5.43243E-08</v>
      </c>
    </row>
    <row r="417" spans="2:4" ht="12.75">
      <c r="B417">
        <v>21</v>
      </c>
      <c r="C417" s="2">
        <v>-1.49168E-07</v>
      </c>
      <c r="D417" s="2">
        <v>-3.38483E-07</v>
      </c>
    </row>
    <row r="418" spans="2:4" ht="12.75">
      <c r="B418">
        <v>25</v>
      </c>
      <c r="C418" s="2">
        <v>-6.10381E-10</v>
      </c>
      <c r="D418" s="2">
        <v>1.07748E-09</v>
      </c>
    </row>
    <row r="419" spans="2:4" ht="12.75">
      <c r="B419">
        <v>27</v>
      </c>
      <c r="C419" s="2">
        <v>-6.02187E-08</v>
      </c>
      <c r="D419" s="2">
        <v>1.25881E-07</v>
      </c>
    </row>
    <row r="420" spans="2:4" ht="12.75">
      <c r="B420">
        <v>28</v>
      </c>
      <c r="C420" s="2">
        <v>-1.87755E-09</v>
      </c>
      <c r="D420" s="2">
        <v>7.26172E-09</v>
      </c>
    </row>
    <row r="421" spans="2:4" ht="12.75">
      <c r="B421">
        <v>30</v>
      </c>
      <c r="C421" s="2">
        <v>-2.0878E-09</v>
      </c>
      <c r="D421" s="2">
        <v>-2.35056E-09</v>
      </c>
    </row>
    <row r="422" ht="12.75">
      <c r="A422" t="s">
        <v>9</v>
      </c>
    </row>
    <row r="423" ht="12.75">
      <c r="A423" t="s">
        <v>9</v>
      </c>
    </row>
    <row r="424" spans="1:3" ht="12.75">
      <c r="A424" t="s">
        <v>80</v>
      </c>
      <c r="B424" t="s">
        <v>33</v>
      </c>
      <c r="C424" t="s">
        <v>34</v>
      </c>
    </row>
    <row r="425" spans="1:2" ht="12.75">
      <c r="A425" t="s">
        <v>35</v>
      </c>
      <c r="B425">
        <v>4259001</v>
      </c>
    </row>
    <row r="426" spans="1:2" ht="12.75">
      <c r="A426" t="s">
        <v>36</v>
      </c>
      <c r="B426">
        <v>4259329</v>
      </c>
    </row>
    <row r="427" spans="1:2" ht="12.75">
      <c r="A427" t="s">
        <v>37</v>
      </c>
      <c r="B427">
        <v>1487666</v>
      </c>
    </row>
    <row r="428" spans="1:2" ht="12.75">
      <c r="A428" t="s">
        <v>38</v>
      </c>
      <c r="B428">
        <v>2</v>
      </c>
    </row>
    <row r="429" spans="1:2" ht="12.75">
      <c r="A429" t="s">
        <v>39</v>
      </c>
      <c r="B429">
        <v>0</v>
      </c>
    </row>
    <row r="430" spans="1:2" ht="12.75">
      <c r="A430" t="s">
        <v>40</v>
      </c>
      <c r="B430">
        <v>0</v>
      </c>
    </row>
    <row r="431" spans="1:2" ht="12.75">
      <c r="A431" t="s">
        <v>41</v>
      </c>
      <c r="B431">
        <v>998.63</v>
      </c>
    </row>
    <row r="432" spans="1:2" ht="12.75">
      <c r="A432" t="s">
        <v>42</v>
      </c>
      <c r="B432">
        <v>-89.8145</v>
      </c>
    </row>
    <row r="433" spans="1:2" ht="12.75">
      <c r="A433" t="s">
        <v>43</v>
      </c>
      <c r="B433" s="2">
        <v>12.3153</v>
      </c>
    </row>
    <row r="434" spans="1:2" ht="12.75">
      <c r="A434" t="s">
        <v>44</v>
      </c>
      <c r="B434" s="2">
        <v>0</v>
      </c>
    </row>
    <row r="435" spans="1:2" ht="12.75">
      <c r="A435" t="s">
        <v>45</v>
      </c>
      <c r="B435" s="2">
        <v>0</v>
      </c>
    </row>
    <row r="436" ht="12.75">
      <c r="A436" t="s">
        <v>9</v>
      </c>
    </row>
    <row r="437" spans="1:5" ht="12.75">
      <c r="A437" t="s">
        <v>46</v>
      </c>
      <c r="B437" t="s">
        <v>47</v>
      </c>
      <c r="C437" t="s">
        <v>48</v>
      </c>
      <c r="D437" t="s">
        <v>49</v>
      </c>
      <c r="E437" t="s">
        <v>50</v>
      </c>
    </row>
    <row r="438" spans="1:2" ht="12.75">
      <c r="A438" t="s">
        <v>51</v>
      </c>
      <c r="B438">
        <v>-89.818</v>
      </c>
    </row>
    <row r="439" spans="1:2" ht="12.75">
      <c r="A439" t="s">
        <v>52</v>
      </c>
      <c r="B439">
        <v>0</v>
      </c>
    </row>
    <row r="440" ht="12.75">
      <c r="A440" t="s">
        <v>9</v>
      </c>
    </row>
    <row r="441" ht="12.75">
      <c r="A441" t="s">
        <v>53</v>
      </c>
    </row>
    <row r="442" spans="1:2" ht="12.75">
      <c r="A442" t="s">
        <v>54</v>
      </c>
      <c r="B442">
        <v>0</v>
      </c>
    </row>
    <row r="443" spans="1:2" ht="12.75">
      <c r="A443" t="s">
        <v>55</v>
      </c>
      <c r="B443">
        <v>1</v>
      </c>
    </row>
    <row r="444" spans="1:2" ht="12.75">
      <c r="A444" t="s">
        <v>56</v>
      </c>
      <c r="B444">
        <v>1</v>
      </c>
    </row>
    <row r="445" spans="1:2" ht="12.75">
      <c r="A445" t="s">
        <v>57</v>
      </c>
      <c r="B445">
        <v>1</v>
      </c>
    </row>
    <row r="446" spans="1:2" ht="12.75">
      <c r="A446" t="s">
        <v>58</v>
      </c>
      <c r="B446">
        <v>0</v>
      </c>
    </row>
    <row r="447" spans="1:2" ht="12.75">
      <c r="A447" t="s">
        <v>59</v>
      </c>
      <c r="B447">
        <v>0</v>
      </c>
    </row>
    <row r="448" spans="1:2" ht="12.75">
      <c r="A448" t="s">
        <v>60</v>
      </c>
      <c r="B448">
        <v>0</v>
      </c>
    </row>
    <row r="449" spans="1:2" ht="12.75">
      <c r="A449" t="s">
        <v>61</v>
      </c>
      <c r="B449">
        <v>0</v>
      </c>
    </row>
    <row r="450" ht="12.75">
      <c r="A450" t="s">
        <v>62</v>
      </c>
    </row>
    <row r="451" spans="1:4" ht="12.75">
      <c r="A451" t="s">
        <v>62</v>
      </c>
      <c r="B451" t="s">
        <v>63</v>
      </c>
      <c r="C451" t="s">
        <v>64</v>
      </c>
      <c r="D451" t="s">
        <v>65</v>
      </c>
    </row>
    <row r="452" spans="2:4" ht="12.75">
      <c r="B452">
        <v>1</v>
      </c>
      <c r="C452" s="2">
        <v>-0.0367962</v>
      </c>
      <c r="D452" s="2">
        <v>-0.0333598</v>
      </c>
    </row>
    <row r="453" spans="2:4" ht="12.75">
      <c r="B453">
        <v>2</v>
      </c>
      <c r="C453" s="2">
        <v>0.999909</v>
      </c>
      <c r="D453" s="2">
        <v>6.1081E-05</v>
      </c>
    </row>
    <row r="454" spans="2:4" ht="12.75">
      <c r="B454">
        <v>3</v>
      </c>
      <c r="C454" s="2">
        <v>-0.000215663</v>
      </c>
      <c r="D454" s="2">
        <v>4.10805E-05</v>
      </c>
    </row>
    <row r="455" spans="2:4" ht="12.75">
      <c r="B455">
        <v>4</v>
      </c>
      <c r="C455" s="2">
        <v>0.00086279</v>
      </c>
      <c r="D455" s="2">
        <v>2.083E-05</v>
      </c>
    </row>
    <row r="456" spans="2:4" ht="12.75">
      <c r="B456">
        <v>5</v>
      </c>
      <c r="C456" s="2">
        <v>2.61189E-05</v>
      </c>
      <c r="D456" s="2">
        <v>2.12223E-05</v>
      </c>
    </row>
    <row r="457" spans="2:4" ht="12.75">
      <c r="B457">
        <v>6</v>
      </c>
      <c r="C457" s="2">
        <v>-0.000216094</v>
      </c>
      <c r="D457" s="2">
        <v>4.55104E-06</v>
      </c>
    </row>
    <row r="458" spans="2:4" ht="12.75">
      <c r="B458">
        <v>9</v>
      </c>
      <c r="C458" s="2">
        <v>2.68998E-05</v>
      </c>
      <c r="D458" s="2">
        <v>2.41636E-05</v>
      </c>
    </row>
    <row r="459" spans="2:4" ht="12.75">
      <c r="B459">
        <v>10</v>
      </c>
      <c r="C459" s="2">
        <v>-7.95416E-05</v>
      </c>
      <c r="D459" s="2">
        <v>5.71487E-06</v>
      </c>
    </row>
    <row r="460" spans="2:4" ht="12.75">
      <c r="B460">
        <v>12</v>
      </c>
      <c r="C460" s="2">
        <v>3.52985E-05</v>
      </c>
      <c r="D460" s="2">
        <v>-2.40517E-06</v>
      </c>
    </row>
    <row r="461" spans="2:4" ht="12.75">
      <c r="B461">
        <v>15</v>
      </c>
      <c r="C461" s="2">
        <v>-1.2226E-06</v>
      </c>
      <c r="D461" s="2">
        <v>-1.11577E-06</v>
      </c>
    </row>
    <row r="462" spans="2:4" ht="12.75">
      <c r="B462">
        <v>18</v>
      </c>
      <c r="C462" s="2">
        <v>-4.07518E-08</v>
      </c>
      <c r="D462" s="2">
        <v>-6.06896E-08</v>
      </c>
    </row>
    <row r="463" spans="2:4" ht="12.75">
      <c r="B463">
        <v>20</v>
      </c>
      <c r="C463" s="2">
        <v>-1.54806E-07</v>
      </c>
      <c r="D463" s="2">
        <v>6.87269E-08</v>
      </c>
    </row>
    <row r="464" spans="2:4" ht="12.75">
      <c r="B464">
        <v>21</v>
      </c>
      <c r="C464" s="2">
        <v>-3.09823E-08</v>
      </c>
      <c r="D464" s="2">
        <v>-6.1016E-08</v>
      </c>
    </row>
    <row r="465" spans="2:4" ht="12.75">
      <c r="B465">
        <v>25</v>
      </c>
      <c r="C465" s="2">
        <v>5.19413E-09</v>
      </c>
      <c r="D465" s="2">
        <v>-5.67063E-09</v>
      </c>
    </row>
    <row r="466" spans="2:4" ht="12.75">
      <c r="B466">
        <v>27</v>
      </c>
      <c r="C466" s="2">
        <v>-6.49484E-08</v>
      </c>
      <c r="D466" s="2">
        <v>1.44864E-08</v>
      </c>
    </row>
    <row r="467" spans="2:4" ht="12.75">
      <c r="B467">
        <v>28</v>
      </c>
      <c r="C467" s="2">
        <v>-1.63411E-09</v>
      </c>
      <c r="D467" s="2">
        <v>9.83676E-09</v>
      </c>
    </row>
    <row r="468" spans="2:4" ht="12.75">
      <c r="B468">
        <v>30</v>
      </c>
      <c r="C468" s="2">
        <v>-3.70321E-09</v>
      </c>
      <c r="D468" s="2">
        <v>-2.53796E-09</v>
      </c>
    </row>
    <row r="469" ht="12.75">
      <c r="A469" t="s">
        <v>9</v>
      </c>
    </row>
    <row r="470" ht="12.75">
      <c r="A470" t="s">
        <v>9</v>
      </c>
    </row>
    <row r="471" spans="1:3" ht="12.75">
      <c r="A471" t="s">
        <v>80</v>
      </c>
      <c r="B471" t="s">
        <v>33</v>
      </c>
      <c r="C471" t="s">
        <v>34</v>
      </c>
    </row>
    <row r="472" spans="1:2" ht="12.75">
      <c r="A472" t="s">
        <v>35</v>
      </c>
      <c r="B472">
        <v>4259001</v>
      </c>
    </row>
    <row r="473" spans="1:2" ht="12.75">
      <c r="A473" t="s">
        <v>36</v>
      </c>
      <c r="B473">
        <v>4259362</v>
      </c>
    </row>
    <row r="474" spans="1:2" ht="12.75">
      <c r="A474" t="s">
        <v>37</v>
      </c>
      <c r="B474">
        <v>1487666</v>
      </c>
    </row>
    <row r="475" spans="1:2" ht="12.75">
      <c r="A475" t="s">
        <v>38</v>
      </c>
      <c r="B475">
        <v>2</v>
      </c>
    </row>
    <row r="476" spans="1:2" ht="12.75">
      <c r="A476" t="s">
        <v>39</v>
      </c>
      <c r="B476">
        <v>0</v>
      </c>
    </row>
    <row r="477" spans="1:2" ht="12.75">
      <c r="A477" t="s">
        <v>40</v>
      </c>
      <c r="B477">
        <v>0</v>
      </c>
    </row>
    <row r="478" spans="1:2" ht="12.75">
      <c r="A478" t="s">
        <v>41</v>
      </c>
      <c r="B478">
        <v>199.69</v>
      </c>
    </row>
    <row r="479" spans="1:2" ht="12.75">
      <c r="A479" t="s">
        <v>42</v>
      </c>
      <c r="B479">
        <v>-89.822</v>
      </c>
    </row>
    <row r="480" spans="1:2" ht="12.75">
      <c r="A480" t="s">
        <v>43</v>
      </c>
      <c r="B480" s="2">
        <v>2.51417</v>
      </c>
    </row>
    <row r="481" spans="1:2" ht="12.75">
      <c r="A481" t="s">
        <v>44</v>
      </c>
      <c r="B481" s="2">
        <v>0</v>
      </c>
    </row>
    <row r="482" spans="1:2" ht="12.75">
      <c r="A482" t="s">
        <v>45</v>
      </c>
      <c r="B482" s="2">
        <v>0</v>
      </c>
    </row>
    <row r="483" ht="12.75">
      <c r="A483" t="s">
        <v>9</v>
      </c>
    </row>
    <row r="484" spans="1:5" ht="12.75">
      <c r="A484" t="s">
        <v>46</v>
      </c>
      <c r="B484" t="s">
        <v>47</v>
      </c>
      <c r="C484" t="s">
        <v>48</v>
      </c>
      <c r="D484" t="s">
        <v>49</v>
      </c>
      <c r="E484" t="s">
        <v>50</v>
      </c>
    </row>
    <row r="485" spans="1:2" ht="12.75">
      <c r="A485" t="s">
        <v>51</v>
      </c>
      <c r="B485">
        <v>-89.818</v>
      </c>
    </row>
    <row r="486" spans="1:2" ht="12.75">
      <c r="A486" t="s">
        <v>52</v>
      </c>
      <c r="B486">
        <v>0</v>
      </c>
    </row>
    <row r="487" ht="12.75">
      <c r="A487" t="s">
        <v>9</v>
      </c>
    </row>
    <row r="488" ht="12.75">
      <c r="A488" t="s">
        <v>53</v>
      </c>
    </row>
    <row r="489" spans="1:2" ht="12.75">
      <c r="A489" t="s">
        <v>54</v>
      </c>
      <c r="B489">
        <v>0</v>
      </c>
    </row>
    <row r="490" spans="1:2" ht="12.75">
      <c r="A490" t="s">
        <v>55</v>
      </c>
      <c r="B490">
        <v>1</v>
      </c>
    </row>
    <row r="491" spans="1:2" ht="12.75">
      <c r="A491" t="s">
        <v>56</v>
      </c>
      <c r="B491">
        <v>1</v>
      </c>
    </row>
    <row r="492" spans="1:2" ht="12.75">
      <c r="A492" t="s">
        <v>57</v>
      </c>
      <c r="B492">
        <v>1</v>
      </c>
    </row>
    <row r="493" spans="1:2" ht="12.75">
      <c r="A493" t="s">
        <v>58</v>
      </c>
      <c r="B493">
        <v>0</v>
      </c>
    </row>
    <row r="494" spans="1:2" ht="12.75">
      <c r="A494" t="s">
        <v>59</v>
      </c>
      <c r="B494">
        <v>0</v>
      </c>
    </row>
    <row r="495" spans="1:2" ht="12.75">
      <c r="A495" t="s">
        <v>60</v>
      </c>
      <c r="B495">
        <v>0</v>
      </c>
    </row>
    <row r="496" spans="1:2" ht="12.75">
      <c r="A496" t="s">
        <v>61</v>
      </c>
      <c r="B496">
        <v>0</v>
      </c>
    </row>
    <row r="497" ht="12.75">
      <c r="A497" t="s">
        <v>62</v>
      </c>
    </row>
    <row r="498" spans="1:4" ht="12.75">
      <c r="A498" t="s">
        <v>62</v>
      </c>
      <c r="B498" t="s">
        <v>63</v>
      </c>
      <c r="C498" t="s">
        <v>64</v>
      </c>
      <c r="D498" t="s">
        <v>65</v>
      </c>
    </row>
    <row r="499" spans="2:4" ht="12.75">
      <c r="B499">
        <v>1</v>
      </c>
      <c r="C499" s="2">
        <v>-0.0367222</v>
      </c>
      <c r="D499" s="2">
        <v>-0.0360465</v>
      </c>
    </row>
    <row r="500" spans="2:4" ht="12.75">
      <c r="B500">
        <v>2</v>
      </c>
      <c r="C500" s="2">
        <v>0.999908</v>
      </c>
      <c r="D500" s="2">
        <v>-8.53117E-17</v>
      </c>
    </row>
    <row r="501" spans="2:4" ht="12.75">
      <c r="B501">
        <v>3</v>
      </c>
      <c r="C501" s="2">
        <v>-0.000248384</v>
      </c>
      <c r="D501" s="2">
        <v>0.000470207</v>
      </c>
    </row>
    <row r="502" spans="2:4" ht="12.75">
      <c r="B502">
        <v>4</v>
      </c>
      <c r="C502" s="2">
        <v>0.00110501</v>
      </c>
      <c r="D502" s="2">
        <v>1.55841E-05</v>
      </c>
    </row>
    <row r="503" spans="2:4" ht="12.75">
      <c r="B503">
        <v>5</v>
      </c>
      <c r="C503" s="2">
        <v>2.90513E-05</v>
      </c>
      <c r="D503" s="2">
        <v>1.1395E-05</v>
      </c>
    </row>
    <row r="504" spans="2:4" ht="12.75">
      <c r="B504">
        <v>6</v>
      </c>
      <c r="C504" s="2">
        <v>-0.000238228</v>
      </c>
      <c r="D504" s="2">
        <v>6.00522E-06</v>
      </c>
    </row>
    <row r="505" spans="2:4" ht="12.75">
      <c r="B505">
        <v>9</v>
      </c>
      <c r="C505" s="2">
        <v>2.78345E-05</v>
      </c>
      <c r="D505" s="2">
        <v>2.42439E-05</v>
      </c>
    </row>
    <row r="506" spans="2:4" ht="12.75">
      <c r="B506">
        <v>10</v>
      </c>
      <c r="C506" s="2">
        <v>-7.97921E-05</v>
      </c>
      <c r="D506" s="2">
        <v>5.6034E-06</v>
      </c>
    </row>
    <row r="507" spans="2:4" ht="12.75">
      <c r="B507">
        <v>12</v>
      </c>
      <c r="C507" s="2">
        <v>3.56454E-05</v>
      </c>
      <c r="D507" s="2">
        <v>-2.43006E-06</v>
      </c>
    </row>
    <row r="508" spans="2:4" ht="12.75">
      <c r="B508">
        <v>15</v>
      </c>
      <c r="C508" s="2">
        <v>-1.25942E-06</v>
      </c>
      <c r="D508" s="2">
        <v>-1.04285E-06</v>
      </c>
    </row>
    <row r="509" spans="2:4" ht="12.75">
      <c r="B509">
        <v>18</v>
      </c>
      <c r="C509" s="2">
        <v>-4.49546E-08</v>
      </c>
      <c r="D509" s="2">
        <v>-6.56397E-08</v>
      </c>
    </row>
    <row r="510" spans="2:4" ht="12.75">
      <c r="B510">
        <v>20</v>
      </c>
      <c r="C510" s="2">
        <v>-1.19165E-07</v>
      </c>
      <c r="D510" s="2">
        <v>4.24234E-08</v>
      </c>
    </row>
    <row r="511" spans="2:4" ht="12.75">
      <c r="B511">
        <v>21</v>
      </c>
      <c r="C511" s="2">
        <v>-6.19194E-08</v>
      </c>
      <c r="D511" s="2">
        <v>-3.43536E-08</v>
      </c>
    </row>
    <row r="512" spans="2:4" ht="12.75">
      <c r="B512">
        <v>25</v>
      </c>
      <c r="C512" s="2">
        <v>-1.2695E-08</v>
      </c>
      <c r="D512" s="2">
        <v>3.24989E-08</v>
      </c>
    </row>
    <row r="513" spans="2:4" ht="12.75">
      <c r="B513">
        <v>27</v>
      </c>
      <c r="C513" s="2">
        <v>-1.70285E-08</v>
      </c>
      <c r="D513" s="2">
        <v>2.49238E-09</v>
      </c>
    </row>
    <row r="514" spans="2:4" ht="12.75">
      <c r="B514">
        <v>28</v>
      </c>
      <c r="C514" s="2">
        <v>1.0209E-08</v>
      </c>
      <c r="D514" s="2">
        <v>1.13669E-08</v>
      </c>
    </row>
    <row r="515" spans="2:4" ht="12.75">
      <c r="B515">
        <v>30</v>
      </c>
      <c r="C515" s="2">
        <v>-6.81377E-09</v>
      </c>
      <c r="D515" s="2">
        <v>2.98621E-09</v>
      </c>
    </row>
    <row r="516" ht="12.75">
      <c r="A516" t="s">
        <v>9</v>
      </c>
    </row>
    <row r="517" ht="12.75">
      <c r="A517" t="s">
        <v>9</v>
      </c>
    </row>
    <row r="518" spans="1:3" ht="12.75">
      <c r="A518" t="s">
        <v>80</v>
      </c>
      <c r="B518" t="s">
        <v>33</v>
      </c>
      <c r="C518" t="s">
        <v>34</v>
      </c>
    </row>
    <row r="519" spans="1:2" ht="12.75">
      <c r="A519" t="s">
        <v>35</v>
      </c>
      <c r="B519">
        <v>4259001</v>
      </c>
    </row>
    <row r="520" spans="1:2" ht="12.75">
      <c r="A520" t="s">
        <v>36</v>
      </c>
      <c r="B520">
        <v>4259395</v>
      </c>
    </row>
    <row r="521" spans="1:2" ht="12.75">
      <c r="A521" t="s">
        <v>37</v>
      </c>
      <c r="B521">
        <v>1487666</v>
      </c>
    </row>
    <row r="522" spans="1:2" ht="12.75">
      <c r="A522" t="s">
        <v>38</v>
      </c>
      <c r="B522">
        <v>2</v>
      </c>
    </row>
    <row r="523" spans="1:2" ht="12.75">
      <c r="A523" t="s">
        <v>39</v>
      </c>
      <c r="B523">
        <v>0</v>
      </c>
    </row>
    <row r="524" spans="1:2" ht="12.75">
      <c r="A524" t="s">
        <v>40</v>
      </c>
      <c r="B524">
        <v>0</v>
      </c>
    </row>
    <row r="525" spans="1:2" ht="12.75">
      <c r="A525" t="s">
        <v>41</v>
      </c>
      <c r="B525">
        <v>-0.26</v>
      </c>
    </row>
    <row r="526" spans="1:2" ht="12.75">
      <c r="A526" t="s">
        <v>42</v>
      </c>
      <c r="B526">
        <v>-90.0073</v>
      </c>
    </row>
    <row r="527" spans="1:2" ht="12.75">
      <c r="A527" t="s">
        <v>43</v>
      </c>
      <c r="B527" s="2">
        <v>0.0626933</v>
      </c>
    </row>
    <row r="528" spans="1:2" ht="12.75">
      <c r="A528" t="s">
        <v>44</v>
      </c>
      <c r="B528" s="2">
        <v>0</v>
      </c>
    </row>
    <row r="529" spans="1:2" ht="12.75">
      <c r="A529" t="s">
        <v>45</v>
      </c>
      <c r="B529" s="2">
        <v>0</v>
      </c>
    </row>
    <row r="530" ht="12.75">
      <c r="A530" t="s">
        <v>9</v>
      </c>
    </row>
    <row r="531" spans="1:5" ht="12.75">
      <c r="A531" t="s">
        <v>46</v>
      </c>
      <c r="B531" t="s">
        <v>47</v>
      </c>
      <c r="C531" t="s">
        <v>48</v>
      </c>
      <c r="D531" t="s">
        <v>49</v>
      </c>
      <c r="E531" t="s">
        <v>50</v>
      </c>
    </row>
    <row r="532" spans="1:2" ht="12.75">
      <c r="A532" t="s">
        <v>51</v>
      </c>
      <c r="B532">
        <v>-89.818</v>
      </c>
    </row>
    <row r="533" spans="1:2" ht="12.75">
      <c r="A533" t="s">
        <v>52</v>
      </c>
      <c r="B533">
        <v>0</v>
      </c>
    </row>
    <row r="534" ht="12.75">
      <c r="A534" t="s">
        <v>9</v>
      </c>
    </row>
    <row r="535" ht="12.75">
      <c r="A535" t="s">
        <v>53</v>
      </c>
    </row>
    <row r="536" spans="1:2" ht="12.75">
      <c r="A536" t="s">
        <v>54</v>
      </c>
      <c r="B536">
        <v>0</v>
      </c>
    </row>
    <row r="537" spans="1:2" ht="12.75">
      <c r="A537" t="s">
        <v>55</v>
      </c>
      <c r="B537">
        <v>1</v>
      </c>
    </row>
    <row r="538" spans="1:2" ht="12.75">
      <c r="A538" t="s">
        <v>56</v>
      </c>
      <c r="B538">
        <v>1</v>
      </c>
    </row>
    <row r="539" spans="1:2" ht="12.75">
      <c r="A539" t="s">
        <v>57</v>
      </c>
      <c r="B539">
        <v>1</v>
      </c>
    </row>
    <row r="540" spans="1:2" ht="12.75">
      <c r="A540" t="s">
        <v>58</v>
      </c>
      <c r="B540">
        <v>0</v>
      </c>
    </row>
    <row r="541" spans="1:2" ht="12.75">
      <c r="A541" t="s">
        <v>59</v>
      </c>
      <c r="B541">
        <v>0</v>
      </c>
    </row>
    <row r="542" spans="1:2" ht="12.75">
      <c r="A542" t="s">
        <v>60</v>
      </c>
      <c r="B542">
        <v>0</v>
      </c>
    </row>
    <row r="543" spans="1:2" ht="12.75">
      <c r="A543" t="s">
        <v>61</v>
      </c>
      <c r="B543">
        <v>0</v>
      </c>
    </row>
    <row r="544" ht="12.75">
      <c r="A544" t="s">
        <v>62</v>
      </c>
    </row>
    <row r="545" spans="1:4" ht="12.75">
      <c r="A545" t="s">
        <v>62</v>
      </c>
      <c r="B545" t="s">
        <v>63</v>
      </c>
      <c r="C545" t="s">
        <v>64</v>
      </c>
      <c r="D545" t="s">
        <v>65</v>
      </c>
    </row>
    <row r="546" spans="2:4" ht="12.75">
      <c r="B546">
        <v>1</v>
      </c>
      <c r="C546" s="2">
        <v>-0.0545767</v>
      </c>
      <c r="D546" s="2">
        <v>-0.117728</v>
      </c>
    </row>
    <row r="547" spans="2:4" ht="12.75">
      <c r="B547">
        <v>2</v>
      </c>
      <c r="C547" s="2">
        <v>0.997219</v>
      </c>
      <c r="D547" s="2">
        <v>-0.00325992</v>
      </c>
    </row>
    <row r="548" spans="2:4" ht="12.75">
      <c r="B548">
        <v>3</v>
      </c>
      <c r="C548" s="2">
        <v>-0.00160452</v>
      </c>
      <c r="D548" s="2">
        <v>0.0226388</v>
      </c>
    </row>
    <row r="549" spans="2:4" ht="12.75">
      <c r="B549">
        <v>4</v>
      </c>
      <c r="C549" s="2">
        <v>0.0126891</v>
      </c>
      <c r="D549" s="2">
        <v>-0.000226275</v>
      </c>
    </row>
    <row r="550" spans="2:4" ht="12.75">
      <c r="B550">
        <v>5</v>
      </c>
      <c r="C550" s="2">
        <v>0.000183762</v>
      </c>
      <c r="D550" s="2">
        <v>-0.000620379</v>
      </c>
    </row>
    <row r="551" spans="2:4" ht="12.75">
      <c r="B551">
        <v>6</v>
      </c>
      <c r="C551" s="2">
        <v>-0.00133026</v>
      </c>
      <c r="D551" s="2">
        <v>0.000106163</v>
      </c>
    </row>
    <row r="552" spans="2:4" ht="12.75">
      <c r="B552">
        <v>9</v>
      </c>
      <c r="C552" s="2">
        <v>-2.44686E-06</v>
      </c>
      <c r="D552" s="2">
        <v>-4.13579E-06</v>
      </c>
    </row>
    <row r="553" spans="2:4" ht="12.75">
      <c r="B553">
        <v>10</v>
      </c>
      <c r="C553" s="2">
        <v>-6.19169E-05</v>
      </c>
      <c r="D553" s="2">
        <v>1.07467E-05</v>
      </c>
    </row>
    <row r="554" spans="2:4" ht="12.75">
      <c r="B554">
        <v>12</v>
      </c>
      <c r="C554" s="2">
        <v>5.25298E-05</v>
      </c>
      <c r="D554" s="2">
        <v>-5.609E-06</v>
      </c>
    </row>
    <row r="555" spans="2:4" ht="12.75">
      <c r="B555">
        <v>15</v>
      </c>
      <c r="C555" s="2">
        <v>-1.77836E-06</v>
      </c>
      <c r="D555" s="2">
        <v>-2.11058E-07</v>
      </c>
    </row>
    <row r="556" spans="2:4" ht="12.75">
      <c r="B556">
        <v>18</v>
      </c>
      <c r="C556" s="2">
        <v>5.63977E-06</v>
      </c>
      <c r="D556" s="2">
        <v>-3.21305E-06</v>
      </c>
    </row>
    <row r="557" spans="2:4" ht="12.75">
      <c r="B557">
        <v>20</v>
      </c>
      <c r="C557" s="2">
        <v>1.31745E-06</v>
      </c>
      <c r="D557" s="2">
        <v>-4.70109E-07</v>
      </c>
    </row>
    <row r="558" spans="2:4" ht="12.75">
      <c r="B558">
        <v>21</v>
      </c>
      <c r="C558" s="2">
        <v>2.76623E-06</v>
      </c>
      <c r="D558" s="2">
        <v>5.75798E-07</v>
      </c>
    </row>
    <row r="559" spans="2:4" ht="12.75">
      <c r="B559">
        <v>25</v>
      </c>
      <c r="C559" s="2">
        <v>6.95137E-07</v>
      </c>
      <c r="D559" s="2">
        <v>8.13493E-08</v>
      </c>
    </row>
    <row r="560" spans="2:4" ht="12.75">
      <c r="B560">
        <v>27</v>
      </c>
      <c r="C560" s="2">
        <v>-1.57777E-06</v>
      </c>
      <c r="D560" s="2">
        <v>7.56905E-07</v>
      </c>
    </row>
    <row r="561" spans="2:4" ht="12.75">
      <c r="B561">
        <v>28</v>
      </c>
      <c r="C561" s="2">
        <v>6.74378E-08</v>
      </c>
      <c r="D561" s="2">
        <v>2.51995E-07</v>
      </c>
    </row>
    <row r="562" spans="2:4" ht="12.75">
      <c r="B562">
        <v>30</v>
      </c>
      <c r="C562" s="2">
        <v>-2.86169E-07</v>
      </c>
      <c r="D562" s="2">
        <v>-1.01734E-07</v>
      </c>
    </row>
    <row r="563" ht="12.75">
      <c r="A563" t="s">
        <v>9</v>
      </c>
    </row>
    <row r="564" ht="12.75">
      <c r="A564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workbookViewId="0" topLeftCell="L18">
      <selection activeCell="V1" sqref="V1:V16384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8.57421875" style="0" bestFit="1" customWidth="1"/>
    <col min="11" max="11" width="11.57421875" style="0" bestFit="1" customWidth="1"/>
    <col min="12" max="12" width="11.57421875" style="0" customWidth="1"/>
    <col min="15" max="15" width="10.57421875" style="0" bestFit="1" customWidth="1"/>
    <col min="16" max="16" width="14.28125" style="0" bestFit="1" customWidth="1"/>
    <col min="17" max="17" width="11.57421875" style="0" bestFit="1" customWidth="1"/>
    <col min="18" max="18" width="15.57421875" style="0" bestFit="1" customWidth="1"/>
    <col min="19" max="19" width="13.8515625" style="0" customWidth="1"/>
    <col min="21" max="21" width="10.7109375" style="7" customWidth="1"/>
    <col min="22" max="22" width="18.28125" style="7" customWidth="1"/>
  </cols>
  <sheetData>
    <row r="1" spans="1:10" ht="12.75">
      <c r="A1" t="s">
        <v>9</v>
      </c>
      <c r="B1" t="s">
        <v>97</v>
      </c>
      <c r="C1">
        <v>1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4265967</v>
      </c>
    </row>
    <row r="2" spans="1:17" ht="12.75">
      <c r="A2" t="s">
        <v>9</v>
      </c>
      <c r="B2" t="s">
        <v>16</v>
      </c>
      <c r="C2" t="s">
        <v>17</v>
      </c>
      <c r="D2" t="s">
        <v>18</v>
      </c>
      <c r="N2" t="s">
        <v>104</v>
      </c>
      <c r="P2" t="s">
        <v>106</v>
      </c>
      <c r="Q2" t="s">
        <v>107</v>
      </c>
    </row>
    <row r="3" spans="1:22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109</v>
      </c>
      <c r="N3" t="s">
        <v>99</v>
      </c>
      <c r="O3" t="s">
        <v>100</v>
      </c>
      <c r="P3" t="s">
        <v>105</v>
      </c>
      <c r="Q3" t="s">
        <v>108</v>
      </c>
      <c r="R3" t="s">
        <v>110</v>
      </c>
      <c r="S3" t="s">
        <v>155</v>
      </c>
      <c r="T3" t="s">
        <v>156</v>
      </c>
      <c r="U3" s="7" t="s">
        <v>157</v>
      </c>
      <c r="V3" s="7" t="s">
        <v>158</v>
      </c>
    </row>
    <row r="4" spans="1:12" ht="12.75">
      <c r="A4">
        <v>4266017</v>
      </c>
      <c r="B4">
        <v>0</v>
      </c>
      <c r="C4">
        <v>-0.021</v>
      </c>
      <c r="D4" s="3">
        <v>0.08860493</v>
      </c>
      <c r="E4">
        <v>180</v>
      </c>
      <c r="F4">
        <v>-94.927</v>
      </c>
      <c r="G4" s="2">
        <v>-0.001178298</v>
      </c>
      <c r="H4" s="2">
        <v>2.095875E-05</v>
      </c>
      <c r="I4" s="2">
        <v>4.902654E-06</v>
      </c>
      <c r="J4" s="1">
        <f aca="true" t="shared" si="0" ref="J4:J35">tf_IQB*C4</f>
        <v>-0.0002566857282345144</v>
      </c>
      <c r="K4" s="3">
        <f>D4-J4</f>
        <v>0.08886161572823452</v>
      </c>
      <c r="L4" s="3"/>
    </row>
    <row r="5" spans="1:22" ht="12.75">
      <c r="A5">
        <v>4266022</v>
      </c>
      <c r="B5">
        <v>50</v>
      </c>
      <c r="C5">
        <v>52.76</v>
      </c>
      <c r="D5" s="3">
        <v>0.7179646</v>
      </c>
      <c r="E5">
        <v>180</v>
      </c>
      <c r="F5">
        <v>-94.964</v>
      </c>
      <c r="G5" s="2">
        <v>-0.001175578</v>
      </c>
      <c r="H5" s="2">
        <v>0.0001838914</v>
      </c>
      <c r="I5" s="2">
        <v>5.383672E-06</v>
      </c>
      <c r="J5" s="1">
        <f t="shared" si="0"/>
        <v>0.6448923343644276</v>
      </c>
      <c r="K5" s="3">
        <f>D5-J5</f>
        <v>0.07307226563557234</v>
      </c>
      <c r="L5" s="3">
        <f>(D5-D4)/(C5-C4)</f>
        <v>0.011923981546389798</v>
      </c>
      <c r="N5">
        <v>50</v>
      </c>
      <c r="O5" s="8">
        <v>0.6485482171428568</v>
      </c>
      <c r="P5" s="1">
        <f>(D5-O5)/O5</f>
        <v>0.10703349577145267</v>
      </c>
      <c r="Q5" s="3">
        <f>D5-O5</f>
        <v>0.06941638285714313</v>
      </c>
      <c r="R5" s="10">
        <f>-Q5/((18/7)*L5)</f>
        <v>-2.2639468113042667</v>
      </c>
      <c r="S5" s="8">
        <f>D5+(N5-C5)*L5</f>
        <v>0.6850544109319642</v>
      </c>
      <c r="T5" s="8">
        <f>(S5-O5)/O5</f>
        <v>0.056289097439714456</v>
      </c>
      <c r="U5" s="7">
        <f>-(S5-O5)/((18/7)*L5)</f>
        <v>-1.1906134779709359</v>
      </c>
      <c r="V5" s="7">
        <f aca="true" t="shared" si="1" ref="V5:V48">-(S5-O5)/tf_trim</f>
        <v>-1.161187141925115</v>
      </c>
    </row>
    <row r="6" spans="1:22" ht="12.75">
      <c r="A6">
        <v>4266026</v>
      </c>
      <c r="B6">
        <v>100</v>
      </c>
      <c r="C6">
        <v>102.551</v>
      </c>
      <c r="D6" s="3">
        <v>1.320446</v>
      </c>
      <c r="E6">
        <v>180</v>
      </c>
      <c r="F6">
        <v>-94.976</v>
      </c>
      <c r="G6" s="2">
        <v>-0.00117347</v>
      </c>
      <c r="H6" s="2">
        <v>0.0003368211</v>
      </c>
      <c r="I6" s="2">
        <v>6.387519E-06</v>
      </c>
      <c r="J6" s="1">
        <f t="shared" si="0"/>
        <v>1.2534941960084613</v>
      </c>
      <c r="K6" s="3">
        <f>D6-J6</f>
        <v>0.06695180399153866</v>
      </c>
      <c r="L6" s="3">
        <f aca="true" t="shared" si="2" ref="L6:L48">(D6-D5)/(C6-C5)</f>
        <v>0.012100206864694422</v>
      </c>
      <c r="N6">
        <v>100</v>
      </c>
      <c r="O6" s="8">
        <v>1.2501961761363634</v>
      </c>
      <c r="P6" s="1">
        <f aca="true" t="shared" si="3" ref="P6:P48">(D6-O6)/O6</f>
        <v>0.05619104041794338</v>
      </c>
      <c r="Q6" s="3">
        <f aca="true" t="shared" si="4" ref="Q6:Q48">D6-O6</f>
        <v>0.07024982386363665</v>
      </c>
      <c r="R6" s="10">
        <f aca="true" t="shared" si="5" ref="R6:R48">-Q6/((18/7)*L6)</f>
        <v>-2.2577610657782525</v>
      </c>
      <c r="S6" s="8">
        <f>D6+(N6-C6)*L6</f>
        <v>1.2895783722881644</v>
      </c>
      <c r="T6" s="8">
        <f>(S6-O6)/O6</f>
        <v>0.03150081315518717</v>
      </c>
      <c r="U6" s="7">
        <f>-(S6-O6)/((18/7)*L6)</f>
        <v>-1.2657055102226928</v>
      </c>
      <c r="V6" s="7">
        <f t="shared" si="1"/>
        <v>-1.2526668777474408</v>
      </c>
    </row>
    <row r="7" spans="1:22" ht="12.75">
      <c r="A7">
        <v>4266030</v>
      </c>
      <c r="B7">
        <v>150</v>
      </c>
      <c r="C7">
        <v>152.487</v>
      </c>
      <c r="D7" s="3">
        <v>1.927283</v>
      </c>
      <c r="E7">
        <v>180</v>
      </c>
      <c r="F7">
        <v>-95</v>
      </c>
      <c r="G7" s="2">
        <v>-0.001175379</v>
      </c>
      <c r="H7" s="2">
        <v>0.000499993</v>
      </c>
      <c r="I7" s="2">
        <v>8.811947E-06</v>
      </c>
      <c r="J7" s="1">
        <f t="shared" si="0"/>
        <v>1.8638684114903046</v>
      </c>
      <c r="K7" s="3">
        <f aca="true" t="shared" si="6" ref="K7:K70">D7-J7</f>
        <v>0.0634145885096955</v>
      </c>
      <c r="L7" s="3">
        <f t="shared" si="2"/>
        <v>0.01215229493752003</v>
      </c>
      <c r="N7">
        <v>150</v>
      </c>
      <c r="O7" s="8">
        <v>1.8551952840909096</v>
      </c>
      <c r="P7" s="1">
        <f t="shared" si="3"/>
        <v>0.03885721170556726</v>
      </c>
      <c r="Q7" s="3">
        <f t="shared" si="4"/>
        <v>0.07208771590909047</v>
      </c>
      <c r="R7" s="10">
        <f t="shared" si="5"/>
        <v>-2.3068985641443875</v>
      </c>
      <c r="S7" s="8">
        <f>D7+(N7-C7)*L7</f>
        <v>1.8970602424903877</v>
      </c>
      <c r="T7" s="8">
        <f>(S7-O7)/O7</f>
        <v>0.022566335069136922</v>
      </c>
      <c r="U7" s="7">
        <f>-(S7-O7)/((18/7)*L7)</f>
        <v>-1.3397318974777201</v>
      </c>
      <c r="V7" s="7">
        <f t="shared" si="1"/>
        <v>-1.3316384521360018</v>
      </c>
    </row>
    <row r="8" spans="1:22" ht="12.75">
      <c r="A8">
        <v>4266034</v>
      </c>
      <c r="B8">
        <v>200</v>
      </c>
      <c r="C8">
        <v>202.385</v>
      </c>
      <c r="D8" s="3">
        <v>2.535889</v>
      </c>
      <c r="E8">
        <v>180</v>
      </c>
      <c r="F8">
        <v>-95.011</v>
      </c>
      <c r="G8" s="2">
        <v>-0.001176581</v>
      </c>
      <c r="H8" s="2">
        <v>0.0006551603</v>
      </c>
      <c r="I8" s="2">
        <v>9.152006E-06</v>
      </c>
      <c r="J8" s="1">
        <f t="shared" si="0"/>
        <v>2.4737781480353425</v>
      </c>
      <c r="K8" s="3">
        <f t="shared" si="6"/>
        <v>0.0621108519646576</v>
      </c>
      <c r="L8" s="3">
        <f t="shared" si="2"/>
        <v>0.012197001883843041</v>
      </c>
      <c r="N8">
        <v>200</v>
      </c>
      <c r="O8" s="8">
        <v>2.4618561874999982</v>
      </c>
      <c r="P8" s="1">
        <f t="shared" si="3"/>
        <v>0.030071948506131766</v>
      </c>
      <c r="Q8" s="3">
        <f t="shared" si="4"/>
        <v>0.07403281250000182</v>
      </c>
      <c r="R8" s="10">
        <f>-Q8/((18/7)*L8)</f>
        <v>-2.3604602564326083</v>
      </c>
      <c r="S8" s="8">
        <f>D8+(N8-C8)*L8</f>
        <v>2.5067991505070344</v>
      </c>
      <c r="T8" s="8">
        <f>(S8-O8)/O8</f>
        <v>0.018255722342853622</v>
      </c>
      <c r="U8" s="7">
        <f>-(S8-O8)/((18/7)*L8)</f>
        <v>-1.4329602564326076</v>
      </c>
      <c r="V8" s="7">
        <f t="shared" si="1"/>
        <v>-1.4295434650149146</v>
      </c>
    </row>
    <row r="9" spans="1:22" ht="12.75">
      <c r="A9">
        <v>4266038</v>
      </c>
      <c r="B9">
        <v>250</v>
      </c>
      <c r="C9">
        <v>252.184</v>
      </c>
      <c r="D9" s="3">
        <v>3.144289</v>
      </c>
      <c r="E9">
        <v>180</v>
      </c>
      <c r="F9">
        <v>-95.015</v>
      </c>
      <c r="G9" s="2">
        <v>-0.001176861</v>
      </c>
      <c r="H9" s="2">
        <v>0.0007974062</v>
      </c>
      <c r="I9" s="2">
        <v>1.328643E-05</v>
      </c>
      <c r="J9" s="1">
        <f t="shared" si="0"/>
        <v>3.0824777947187036</v>
      </c>
      <c r="K9" s="3">
        <f t="shared" si="6"/>
        <v>0.061811205281296466</v>
      </c>
      <c r="L9" s="3">
        <f t="shared" si="2"/>
        <v>0.012217112793429586</v>
      </c>
      <c r="N9">
        <v>250</v>
      </c>
      <c r="O9" s="8">
        <v>3.069725181818184</v>
      </c>
      <c r="P9" s="1">
        <f t="shared" si="3"/>
        <v>0.02429006303999246</v>
      </c>
      <c r="Q9" s="3">
        <f t="shared" si="4"/>
        <v>0.07456381818181601</v>
      </c>
      <c r="R9" s="10">
        <f t="shared" si="5"/>
        <v>-2.373477342341824</v>
      </c>
      <c r="S9" s="8">
        <f aca="true" t="shared" si="7" ref="S9:S48">D9+(N9-C9)*L9</f>
        <v>3.11760682565915</v>
      </c>
      <c r="T9" s="8">
        <f aca="true" t="shared" si="8" ref="T9:T48">(S9-O9)/O9</f>
        <v>0.015598022951554782</v>
      </c>
      <c r="U9" s="7">
        <f aca="true" t="shared" si="9" ref="U9:U48">-(S9-O9)/((18/7)*L9)</f>
        <v>-1.5241440090084886</v>
      </c>
      <c r="V9" s="7">
        <f t="shared" si="1"/>
        <v>-1.5230168744394532</v>
      </c>
    </row>
    <row r="10" spans="1:22" ht="12.75">
      <c r="A10">
        <v>4266042</v>
      </c>
      <c r="B10">
        <v>300</v>
      </c>
      <c r="C10">
        <v>302.106</v>
      </c>
      <c r="D10" s="3">
        <v>3.755307</v>
      </c>
      <c r="E10">
        <v>180</v>
      </c>
      <c r="F10">
        <v>-95.027</v>
      </c>
      <c r="G10" s="2">
        <v>-0.001176452</v>
      </c>
      <c r="H10" s="2">
        <v>0.0009712316</v>
      </c>
      <c r="I10" s="2">
        <v>1.36167E-05</v>
      </c>
      <c r="J10" s="1">
        <f t="shared" si="0"/>
        <v>3.692680886381724</v>
      </c>
      <c r="K10" s="3">
        <f t="shared" si="6"/>
        <v>0.06262611361827597</v>
      </c>
      <c r="L10" s="3">
        <f t="shared" si="2"/>
        <v>0.012239453547534156</v>
      </c>
      <c r="N10">
        <v>300</v>
      </c>
      <c r="O10" s="8">
        <v>3.6783003352272727</v>
      </c>
      <c r="P10" s="1">
        <f t="shared" si="3"/>
        <v>0.020935393457470187</v>
      </c>
      <c r="Q10" s="3">
        <f t="shared" si="4"/>
        <v>0.07700666477272744</v>
      </c>
      <c r="R10" s="10">
        <f t="shared" si="5"/>
        <v>-2.4467625277713845</v>
      </c>
      <c r="S10" s="8">
        <f t="shared" si="7"/>
        <v>3.729530710828893</v>
      </c>
      <c r="T10" s="8">
        <f t="shared" si="8"/>
        <v>0.013927730455010539</v>
      </c>
      <c r="U10" s="7">
        <f t="shared" si="9"/>
        <v>-1.6277625277713799</v>
      </c>
      <c r="V10" s="7">
        <f t="shared" si="1"/>
        <v>-1.6295331627354044</v>
      </c>
    </row>
    <row r="11" spans="1:22" ht="12.75">
      <c r="A11">
        <v>4266046</v>
      </c>
      <c r="B11">
        <v>350</v>
      </c>
      <c r="C11">
        <v>351.96</v>
      </c>
      <c r="D11" s="3">
        <v>4.366442</v>
      </c>
      <c r="E11">
        <v>180</v>
      </c>
      <c r="F11">
        <v>-95.03</v>
      </c>
      <c r="G11" s="2">
        <v>-0.001176293</v>
      </c>
      <c r="H11" s="2">
        <v>0.00110779</v>
      </c>
      <c r="I11" s="2">
        <v>1.673383E-05</v>
      </c>
      <c r="J11" s="1">
        <f t="shared" si="0"/>
        <v>4.302052805210461</v>
      </c>
      <c r="K11" s="3">
        <f t="shared" si="6"/>
        <v>0.06438919478953942</v>
      </c>
      <c r="L11" s="3">
        <f t="shared" si="2"/>
        <v>0.012258494804830107</v>
      </c>
      <c r="N11">
        <v>350</v>
      </c>
      <c r="O11" s="8">
        <v>4.287679795454543</v>
      </c>
      <c r="P11" s="1">
        <f t="shared" si="3"/>
        <v>0.018369423161905575</v>
      </c>
      <c r="Q11" s="3">
        <f t="shared" si="4"/>
        <v>0.07876220454545724</v>
      </c>
      <c r="R11" s="10">
        <f t="shared" si="5"/>
        <v>-2.498654745120379</v>
      </c>
      <c r="S11" s="8">
        <f t="shared" si="7"/>
        <v>4.3424153501825336</v>
      </c>
      <c r="T11" s="8">
        <f t="shared" si="8"/>
        <v>0.012765774810427056</v>
      </c>
      <c r="U11" s="7">
        <f t="shared" si="9"/>
        <v>-1.7364325228981694</v>
      </c>
      <c r="V11" s="7">
        <f t="shared" si="1"/>
        <v>-1.7410257208256406</v>
      </c>
    </row>
    <row r="12" spans="1:22" ht="12.75">
      <c r="A12">
        <v>4266050</v>
      </c>
      <c r="B12">
        <v>400</v>
      </c>
      <c r="C12">
        <v>401.725</v>
      </c>
      <c r="D12" s="3">
        <v>4.977259</v>
      </c>
      <c r="E12">
        <v>180</v>
      </c>
      <c r="F12">
        <v>-95.036</v>
      </c>
      <c r="G12" s="2">
        <v>-0.001177166</v>
      </c>
      <c r="H12" s="2">
        <v>0.001270553</v>
      </c>
      <c r="I12" s="2">
        <v>2.088445E-05</v>
      </c>
      <c r="J12" s="1">
        <f t="shared" si="0"/>
        <v>4.9103368654766815</v>
      </c>
      <c r="K12" s="3">
        <f t="shared" si="6"/>
        <v>0.06692213452331863</v>
      </c>
      <c r="L12" s="3">
        <f t="shared" si="2"/>
        <v>0.01227402793127699</v>
      </c>
      <c r="N12">
        <v>400</v>
      </c>
      <c r="O12" s="8">
        <v>4.897641130681819</v>
      </c>
      <c r="P12" s="1">
        <f t="shared" si="3"/>
        <v>0.016256370606536643</v>
      </c>
      <c r="Q12" s="3">
        <f t="shared" si="4"/>
        <v>0.07961786931818082</v>
      </c>
      <c r="R12" s="10">
        <f t="shared" si="5"/>
        <v>-2.5226034117087726</v>
      </c>
      <c r="S12" s="8">
        <f t="shared" si="7"/>
        <v>4.956086301818547</v>
      </c>
      <c r="T12" s="8">
        <f t="shared" si="8"/>
        <v>0.011933330674350855</v>
      </c>
      <c r="U12" s="7">
        <f t="shared" si="9"/>
        <v>-1.8517700783754307</v>
      </c>
      <c r="V12" s="7">
        <f t="shared" si="1"/>
        <v>-1.8590210095206032</v>
      </c>
    </row>
    <row r="13" spans="1:22" ht="12.75">
      <c r="A13">
        <v>4266054</v>
      </c>
      <c r="B13">
        <v>500</v>
      </c>
      <c r="C13">
        <v>501.581</v>
      </c>
      <c r="D13" s="3">
        <v>6.204971</v>
      </c>
      <c r="E13">
        <v>180</v>
      </c>
      <c r="F13">
        <v>-95.046</v>
      </c>
      <c r="G13" s="2">
        <v>-0.00117334</v>
      </c>
      <c r="H13" s="2">
        <v>0.001617273</v>
      </c>
      <c r="I13" s="2">
        <v>2.268166E-05</v>
      </c>
      <c r="J13" s="1">
        <f t="shared" si="0"/>
        <v>6.130889726361713</v>
      </c>
      <c r="K13" s="3">
        <f t="shared" si="6"/>
        <v>0.07408127363828676</v>
      </c>
      <c r="L13" s="3">
        <f t="shared" si="2"/>
        <v>0.012294824547348177</v>
      </c>
      <c r="N13">
        <v>500</v>
      </c>
      <c r="O13" s="8">
        <v>6.119122465909089</v>
      </c>
      <c r="P13" s="1">
        <f t="shared" si="3"/>
        <v>0.014029549918177103</v>
      </c>
      <c r="Q13" s="3">
        <f t="shared" si="4"/>
        <v>0.08584853409091053</v>
      </c>
      <c r="R13" s="10">
        <f t="shared" si="5"/>
        <v>-2.7154141896685218</v>
      </c>
      <c r="S13" s="8">
        <f t="shared" si="7"/>
        <v>6.185532882390642</v>
      </c>
      <c r="T13" s="8">
        <f t="shared" si="8"/>
        <v>0.010852931421382555</v>
      </c>
      <c r="U13" s="7">
        <f t="shared" si="9"/>
        <v>-2.1005808563351756</v>
      </c>
      <c r="V13" s="7">
        <f t="shared" si="1"/>
        <v>-2.1123791254096744</v>
      </c>
    </row>
    <row r="14" spans="1:22" ht="12.75">
      <c r="A14">
        <v>4266058</v>
      </c>
      <c r="B14">
        <v>600</v>
      </c>
      <c r="C14">
        <v>601.271</v>
      </c>
      <c r="D14" s="3">
        <v>7.432993</v>
      </c>
      <c r="E14">
        <v>180</v>
      </c>
      <c r="F14">
        <v>-95.054</v>
      </c>
      <c r="G14" s="2">
        <v>-0.001172301</v>
      </c>
      <c r="H14" s="2">
        <v>0.001862356</v>
      </c>
      <c r="I14" s="2">
        <v>2.668042E-05</v>
      </c>
      <c r="J14" s="1">
        <f t="shared" si="0"/>
        <v>7.3494135476807</v>
      </c>
      <c r="K14" s="3">
        <f t="shared" si="6"/>
        <v>0.08357945231929964</v>
      </c>
      <c r="L14" s="3">
        <f t="shared" si="2"/>
        <v>0.012318407061891874</v>
      </c>
      <c r="N14">
        <v>600</v>
      </c>
      <c r="O14" s="8">
        <v>7.342080647727272</v>
      </c>
      <c r="P14" s="1">
        <f t="shared" si="3"/>
        <v>0.012382369063307622</v>
      </c>
      <c r="Q14" s="3">
        <f t="shared" si="4"/>
        <v>0.09091235227272776</v>
      </c>
      <c r="R14" s="10">
        <f t="shared" si="5"/>
        <v>-2.870079181827794</v>
      </c>
      <c r="S14" s="8">
        <f t="shared" si="7"/>
        <v>7.417336304624335</v>
      </c>
      <c r="T14" s="8">
        <f t="shared" si="8"/>
        <v>0.01024990878033443</v>
      </c>
      <c r="U14" s="7">
        <f t="shared" si="9"/>
        <v>-2.375801404050019</v>
      </c>
      <c r="V14" s="7">
        <f t="shared" si="1"/>
        <v>-2.393728079427223</v>
      </c>
    </row>
    <row r="15" spans="1:22" ht="12.75">
      <c r="A15">
        <v>4266062</v>
      </c>
      <c r="B15">
        <v>700</v>
      </c>
      <c r="C15">
        <v>701.108</v>
      </c>
      <c r="D15" s="3">
        <v>8.664054</v>
      </c>
      <c r="E15">
        <v>180</v>
      </c>
      <c r="F15">
        <v>-95.052</v>
      </c>
      <c r="G15" s="2">
        <v>-0.001173012</v>
      </c>
      <c r="H15" s="2">
        <v>0.002206865</v>
      </c>
      <c r="I15" s="2">
        <v>3.190129E-05</v>
      </c>
      <c r="J15" s="1">
        <f t="shared" si="0"/>
        <v>8.569734169097329</v>
      </c>
      <c r="K15" s="3">
        <f t="shared" si="6"/>
        <v>0.0943198309026716</v>
      </c>
      <c r="L15" s="3">
        <f t="shared" si="2"/>
        <v>0.012330709055760896</v>
      </c>
      <c r="N15">
        <v>700</v>
      </c>
      <c r="O15" s="8">
        <v>8.566069289772729</v>
      </c>
      <c r="P15" s="1">
        <f t="shared" si="3"/>
        <v>0.01143870156925508</v>
      </c>
      <c r="Q15" s="3">
        <f t="shared" si="4"/>
        <v>0.09798471022727107</v>
      </c>
      <c r="R15" s="10">
        <f t="shared" si="5"/>
        <v>-3.090265524558824</v>
      </c>
      <c r="S15" s="8">
        <f t="shared" si="7"/>
        <v>8.650391574366218</v>
      </c>
      <c r="T15" s="8">
        <f t="shared" si="8"/>
        <v>0.009843754672188247</v>
      </c>
      <c r="U15" s="7">
        <f t="shared" si="9"/>
        <v>-2.659376635669953</v>
      </c>
      <c r="V15" s="7">
        <f t="shared" si="1"/>
        <v>-2.6821189087350024</v>
      </c>
    </row>
    <row r="16" spans="1:22" ht="12.75">
      <c r="A16">
        <v>4266066</v>
      </c>
      <c r="B16">
        <v>800</v>
      </c>
      <c r="C16">
        <v>800.818</v>
      </c>
      <c r="D16" s="3">
        <v>9.895068</v>
      </c>
      <c r="E16">
        <v>180</v>
      </c>
      <c r="F16">
        <v>-95.06</v>
      </c>
      <c r="G16" s="2">
        <v>-0.001171534</v>
      </c>
      <c r="H16" s="2">
        <v>0.002527141</v>
      </c>
      <c r="I16" s="2">
        <v>3.727517E-05</v>
      </c>
      <c r="J16" s="1">
        <f t="shared" si="0"/>
        <v>9.788502453014635</v>
      </c>
      <c r="K16" s="3">
        <f t="shared" si="6"/>
        <v>0.10656554698536524</v>
      </c>
      <c r="L16" s="3">
        <f t="shared" si="2"/>
        <v>0.012345943235382606</v>
      </c>
      <c r="N16">
        <v>800</v>
      </c>
      <c r="O16" s="8">
        <v>9.790664511363637</v>
      </c>
      <c r="P16" s="1">
        <f t="shared" si="3"/>
        <v>0.010663575339057523</v>
      </c>
      <c r="Q16" s="3">
        <f t="shared" si="4"/>
        <v>0.10440348863636295</v>
      </c>
      <c r="R16" s="10">
        <f t="shared" si="5"/>
        <v>-3.288639508365654</v>
      </c>
      <c r="S16" s="8">
        <f t="shared" si="7"/>
        <v>9.884969018433457</v>
      </c>
      <c r="T16" s="8">
        <f t="shared" si="8"/>
        <v>0.009632084416779327</v>
      </c>
      <c r="U16" s="7">
        <f t="shared" si="9"/>
        <v>-2.9705283972545455</v>
      </c>
      <c r="V16" s="7">
        <f t="shared" si="1"/>
        <v>-2.999632929898463</v>
      </c>
    </row>
    <row r="17" spans="1:22" ht="12.75">
      <c r="A17">
        <v>4266070</v>
      </c>
      <c r="B17">
        <v>900</v>
      </c>
      <c r="C17">
        <v>900.524</v>
      </c>
      <c r="D17" s="3">
        <v>11.12706</v>
      </c>
      <c r="E17">
        <v>180</v>
      </c>
      <c r="F17">
        <v>-95.056</v>
      </c>
      <c r="G17" s="2">
        <v>-0.001170526</v>
      </c>
      <c r="H17" s="2">
        <v>0.002828483</v>
      </c>
      <c r="I17" s="2">
        <v>3.679787E-05</v>
      </c>
      <c r="J17" s="1">
        <f t="shared" si="0"/>
        <v>11.007221844412278</v>
      </c>
      <c r="K17" s="3">
        <f t="shared" si="6"/>
        <v>0.11983815558772193</v>
      </c>
      <c r="L17" s="3">
        <f t="shared" si="2"/>
        <v>0.01235624736725974</v>
      </c>
      <c r="N17">
        <v>900</v>
      </c>
      <c r="O17" s="8">
        <v>11.015334732954553</v>
      </c>
      <c r="P17" s="1">
        <f t="shared" si="3"/>
        <v>0.010142702855066101</v>
      </c>
      <c r="Q17" s="3">
        <f t="shared" si="4"/>
        <v>0.11172526704544694</v>
      </c>
      <c r="R17" s="10">
        <f t="shared" si="5"/>
        <v>-3.516335799268959</v>
      </c>
      <c r="S17" s="8">
        <f t="shared" si="7"/>
        <v>11.120585326379556</v>
      </c>
      <c r="T17" s="8">
        <f t="shared" si="8"/>
        <v>0.00955491557692979</v>
      </c>
      <c r="U17" s="7">
        <f t="shared" si="9"/>
        <v>-3.3125580214911925</v>
      </c>
      <c r="V17" s="7">
        <f t="shared" si="1"/>
        <v>-3.3478054839441582</v>
      </c>
    </row>
    <row r="18" spans="1:22" ht="12.75">
      <c r="A18">
        <v>4266074</v>
      </c>
      <c r="B18">
        <v>1000</v>
      </c>
      <c r="C18">
        <v>1000.318</v>
      </c>
      <c r="D18" s="3">
        <v>12.36083</v>
      </c>
      <c r="E18">
        <v>180</v>
      </c>
      <c r="F18">
        <v>-95.061</v>
      </c>
      <c r="G18" s="2">
        <v>-0.001172255</v>
      </c>
      <c r="H18" s="2">
        <v>0.003129401</v>
      </c>
      <c r="I18" s="2">
        <v>5.161298E-05</v>
      </c>
      <c r="J18" s="1">
        <f t="shared" si="0"/>
        <v>12.227016871242522</v>
      </c>
      <c r="K18" s="3">
        <f t="shared" si="6"/>
        <v>0.13381312875747753</v>
      </c>
      <c r="L18" s="3">
        <f t="shared" si="2"/>
        <v>0.012363168126340262</v>
      </c>
      <c r="N18">
        <v>1000</v>
      </c>
      <c r="O18" s="8">
        <v>12.239905312500003</v>
      </c>
      <c r="P18" s="1">
        <f t="shared" si="3"/>
        <v>0.009879544360241303</v>
      </c>
      <c r="Q18" s="3">
        <f t="shared" si="4"/>
        <v>0.12092468749999696</v>
      </c>
      <c r="R18" s="10">
        <f t="shared" si="5"/>
        <v>-3.803739209929407</v>
      </c>
      <c r="S18" s="8">
        <f t="shared" si="7"/>
        <v>12.356898512535825</v>
      </c>
      <c r="T18" s="8">
        <f t="shared" si="8"/>
        <v>0.009558341919225657</v>
      </c>
      <c r="U18" s="7">
        <f t="shared" si="9"/>
        <v>-3.680072543262766</v>
      </c>
      <c r="V18" s="7">
        <f t="shared" si="1"/>
        <v>-3.721313713477407</v>
      </c>
    </row>
    <row r="19" spans="1:22" ht="12.75">
      <c r="A19">
        <v>4266078</v>
      </c>
      <c r="B19">
        <v>1100</v>
      </c>
      <c r="C19">
        <v>1100.024</v>
      </c>
      <c r="D19" s="3">
        <v>13.59274</v>
      </c>
      <c r="E19">
        <v>180</v>
      </c>
      <c r="F19">
        <v>-95.071</v>
      </c>
      <c r="G19" s="2">
        <v>-0.001168602</v>
      </c>
      <c r="H19" s="2">
        <v>0.003485173</v>
      </c>
      <c r="I19" s="2">
        <v>5.091126E-05</v>
      </c>
      <c r="J19" s="1">
        <f t="shared" si="0"/>
        <v>13.445736262640164</v>
      </c>
      <c r="K19" s="3">
        <f t="shared" si="6"/>
        <v>0.14700373735983518</v>
      </c>
      <c r="L19" s="3">
        <f t="shared" si="2"/>
        <v>0.012355424949351096</v>
      </c>
      <c r="N19">
        <v>1100</v>
      </c>
      <c r="O19" s="8">
        <v>13.463992017045456</v>
      </c>
      <c r="P19" s="1">
        <f t="shared" si="3"/>
        <v>0.009562392995446515</v>
      </c>
      <c r="Q19" s="3">
        <f t="shared" si="4"/>
        <v>0.12874798295454326</v>
      </c>
      <c r="R19" s="10">
        <f t="shared" si="5"/>
        <v>-4.05236244347124</v>
      </c>
      <c r="S19" s="8">
        <f t="shared" si="7"/>
        <v>13.592443469801216</v>
      </c>
      <c r="T19" s="8">
        <f t="shared" si="8"/>
        <v>0.009540369051997368</v>
      </c>
      <c r="U19" s="7">
        <f t="shared" si="9"/>
        <v>-4.043029110137946</v>
      </c>
      <c r="V19" s="7">
        <f t="shared" si="1"/>
        <v>-4.085777229016269</v>
      </c>
    </row>
    <row r="20" spans="1:22" ht="12.75">
      <c r="A20">
        <v>4266082</v>
      </c>
      <c r="B20">
        <v>1200</v>
      </c>
      <c r="C20">
        <v>1199.76</v>
      </c>
      <c r="D20" s="3">
        <v>14.82554</v>
      </c>
      <c r="E20">
        <v>180</v>
      </c>
      <c r="F20">
        <v>-95.066</v>
      </c>
      <c r="G20" s="2">
        <v>-0.001171082</v>
      </c>
      <c r="H20" s="2">
        <v>0.003796579</v>
      </c>
      <c r="I20" s="2">
        <v>5.39972E-05</v>
      </c>
      <c r="J20" s="1">
        <f t="shared" si="0"/>
        <v>14.664822347935285</v>
      </c>
      <c r="K20" s="3">
        <f t="shared" si="6"/>
        <v>0.1607176520647151</v>
      </c>
      <c r="L20" s="3">
        <f t="shared" si="2"/>
        <v>0.012360632068661262</v>
      </c>
      <c r="N20">
        <v>1200</v>
      </c>
      <c r="O20" s="8">
        <v>14.68768781818182</v>
      </c>
      <c r="P20" s="1">
        <f t="shared" si="3"/>
        <v>0.00938556044522774</v>
      </c>
      <c r="Q20" s="3">
        <f t="shared" si="4"/>
        <v>0.1378521818181806</v>
      </c>
      <c r="R20" s="10">
        <f t="shared" si="5"/>
        <v>-4.337090653648715</v>
      </c>
      <c r="S20" s="8">
        <f t="shared" si="7"/>
        <v>14.82850655169648</v>
      </c>
      <c r="T20" s="8">
        <f t="shared" si="8"/>
        <v>0.009587535850288237</v>
      </c>
      <c r="U20" s="7">
        <f t="shared" si="9"/>
        <v>-4.4304239869820705</v>
      </c>
      <c r="V20" s="7">
        <f t="shared" si="1"/>
        <v>-4.479155061851238</v>
      </c>
    </row>
    <row r="21" spans="1:22" ht="12.75">
      <c r="A21">
        <v>4266086</v>
      </c>
      <c r="B21">
        <v>1300</v>
      </c>
      <c r="C21">
        <v>1299.612</v>
      </c>
      <c r="D21" s="3">
        <v>16.06007</v>
      </c>
      <c r="E21">
        <v>180</v>
      </c>
      <c r="F21">
        <v>-95.055</v>
      </c>
      <c r="G21" s="2">
        <v>-0.001171872</v>
      </c>
      <c r="H21" s="2">
        <v>0.004190932</v>
      </c>
      <c r="I21" s="2">
        <v>5.945117E-05</v>
      </c>
      <c r="J21" s="1">
        <f t="shared" si="0"/>
        <v>15.885326316300654</v>
      </c>
      <c r="K21" s="3">
        <f t="shared" si="6"/>
        <v>0.17474368369934545</v>
      </c>
      <c r="L21" s="3">
        <f t="shared" si="2"/>
        <v>0.012363598125225318</v>
      </c>
      <c r="N21">
        <v>1300</v>
      </c>
      <c r="O21" s="8">
        <v>15.910516511363648</v>
      </c>
      <c r="P21" s="1">
        <f t="shared" si="3"/>
        <v>0.009399662702938488</v>
      </c>
      <c r="Q21" s="3">
        <f t="shared" si="4"/>
        <v>0.14955348863635187</v>
      </c>
      <c r="R21" s="10">
        <f t="shared" si="5"/>
        <v>-4.704107124493585</v>
      </c>
      <c r="S21" s="8">
        <f t="shared" si="7"/>
        <v>16.064867076072588</v>
      </c>
      <c r="T21" s="8">
        <f t="shared" si="8"/>
        <v>0.009701166181418397</v>
      </c>
      <c r="U21" s="7">
        <f t="shared" si="9"/>
        <v>-4.854996013382498</v>
      </c>
      <c r="V21" s="7">
        <f t="shared" si="1"/>
        <v>-4.909574855277842</v>
      </c>
    </row>
    <row r="22" spans="1:22" ht="12.75">
      <c r="A22">
        <v>4266090</v>
      </c>
      <c r="B22">
        <v>1400</v>
      </c>
      <c r="C22">
        <v>1399.356</v>
      </c>
      <c r="D22" s="3">
        <v>17.29225</v>
      </c>
      <c r="E22">
        <v>180</v>
      </c>
      <c r="F22">
        <v>-95.055</v>
      </c>
      <c r="G22" s="2">
        <v>-0.001168282</v>
      </c>
      <c r="H22" s="2">
        <v>0.004382949</v>
      </c>
      <c r="I22" s="2">
        <v>5.620567E-05</v>
      </c>
      <c r="J22" s="1">
        <f t="shared" si="0"/>
        <v>17.1045101866351</v>
      </c>
      <c r="K22" s="3">
        <f t="shared" si="6"/>
        <v>0.18773981336489953</v>
      </c>
      <c r="L22" s="3">
        <f t="shared" si="2"/>
        <v>0.012353424767404562</v>
      </c>
      <c r="N22">
        <v>1400</v>
      </c>
      <c r="O22" s="8">
        <v>17.132848659090914</v>
      </c>
      <c r="P22" s="1">
        <f t="shared" si="3"/>
        <v>0.009303843399358134</v>
      </c>
      <c r="Q22" s="3">
        <f t="shared" si="4"/>
        <v>0.15940134090908487</v>
      </c>
      <c r="R22" s="10">
        <f t="shared" si="5"/>
        <v>-5.017993918342119</v>
      </c>
      <c r="S22" s="8">
        <f t="shared" si="7"/>
        <v>17.300205605550207</v>
      </c>
      <c r="T22" s="8">
        <f t="shared" si="8"/>
        <v>0.009768191489305616</v>
      </c>
      <c r="U22" s="7">
        <f t="shared" si="9"/>
        <v>-5.268438362786551</v>
      </c>
      <c r="V22" s="7">
        <f t="shared" si="1"/>
        <v>-5.323281179709443</v>
      </c>
    </row>
    <row r="23" spans="1:22" ht="12.75">
      <c r="A23">
        <v>4266094</v>
      </c>
      <c r="B23">
        <v>1500</v>
      </c>
      <c r="C23">
        <v>1499.062</v>
      </c>
      <c r="D23" s="3">
        <v>18.52334</v>
      </c>
      <c r="E23">
        <v>180</v>
      </c>
      <c r="F23">
        <v>-95.058</v>
      </c>
      <c r="G23" s="2">
        <v>-0.001172284</v>
      </c>
      <c r="H23" s="2">
        <v>0.004849643</v>
      </c>
      <c r="I23" s="2">
        <v>7.096603E-05</v>
      </c>
      <c r="J23" s="1">
        <f t="shared" si="0"/>
        <v>18.32322957803274</v>
      </c>
      <c r="K23" s="3">
        <f t="shared" si="6"/>
        <v>0.2001104219672598</v>
      </c>
      <c r="L23" s="3">
        <f t="shared" si="2"/>
        <v>0.012347200770264608</v>
      </c>
      <c r="N23">
        <v>1500</v>
      </c>
      <c r="O23" s="8">
        <v>18.354537636363634</v>
      </c>
      <c r="P23" s="1">
        <f t="shared" si="3"/>
        <v>0.009196764690053478</v>
      </c>
      <c r="Q23" s="3">
        <f t="shared" si="4"/>
        <v>0.1688023636363667</v>
      </c>
      <c r="R23" s="10">
        <f t="shared" si="5"/>
        <v>-5.316619115359052</v>
      </c>
      <c r="S23" s="8">
        <f t="shared" si="7"/>
        <v>18.53492167432251</v>
      </c>
      <c r="T23" s="8">
        <f t="shared" si="8"/>
        <v>0.009827762569268097</v>
      </c>
      <c r="U23" s="7">
        <f t="shared" si="9"/>
        <v>-5.681396893136897</v>
      </c>
      <c r="V23" s="7">
        <f t="shared" si="1"/>
        <v>-5.737646238783678</v>
      </c>
    </row>
    <row r="24" spans="1:22" ht="12.75">
      <c r="A24">
        <v>4266098</v>
      </c>
      <c r="B24">
        <v>1600</v>
      </c>
      <c r="C24">
        <v>1598.847</v>
      </c>
      <c r="D24" s="3">
        <v>19.75524</v>
      </c>
      <c r="E24">
        <v>180</v>
      </c>
      <c r="F24">
        <v>-95.055</v>
      </c>
      <c r="G24" s="2">
        <v>-0.001172186</v>
      </c>
      <c r="H24" s="2">
        <v>0.005056412</v>
      </c>
      <c r="I24" s="2">
        <v>6.651883E-05</v>
      </c>
      <c r="J24" s="1">
        <f t="shared" si="0"/>
        <v>19.542914596693745</v>
      </c>
      <c r="K24" s="3">
        <f t="shared" si="6"/>
        <v>0.21232540330625582</v>
      </c>
      <c r="L24" s="3">
        <f t="shared" si="2"/>
        <v>0.01234554291727212</v>
      </c>
      <c r="N24">
        <v>1600</v>
      </c>
      <c r="O24" s="8">
        <v>19.575734886363644</v>
      </c>
      <c r="P24" s="1">
        <f t="shared" si="3"/>
        <v>0.009169776495154644</v>
      </c>
      <c r="Q24" s="3">
        <f t="shared" si="4"/>
        <v>0.17950511363635613</v>
      </c>
      <c r="R24" s="10">
        <f t="shared" si="5"/>
        <v>-5.654473412769196</v>
      </c>
      <c r="S24" s="8">
        <f t="shared" si="7"/>
        <v>19.769474410983616</v>
      </c>
      <c r="T24" s="8">
        <f t="shared" si="8"/>
        <v>0.009896922171485337</v>
      </c>
      <c r="U24" s="7">
        <f t="shared" si="9"/>
        <v>-6.102862301658099</v>
      </c>
      <c r="V24" s="7">
        <f t="shared" si="1"/>
        <v>-6.162456874332388</v>
      </c>
    </row>
    <row r="25" spans="1:22" ht="12.75">
      <c r="A25">
        <v>4266102</v>
      </c>
      <c r="B25">
        <v>1700</v>
      </c>
      <c r="C25">
        <v>1698.556</v>
      </c>
      <c r="D25" s="3">
        <v>20.98445</v>
      </c>
      <c r="E25">
        <v>180</v>
      </c>
      <c r="F25">
        <v>-95.051</v>
      </c>
      <c r="G25" s="2">
        <v>-0.001174999</v>
      </c>
      <c r="H25" s="2">
        <v>0.00540758</v>
      </c>
      <c r="I25" s="2">
        <v>6.115778E-05</v>
      </c>
      <c r="J25" s="1">
        <f t="shared" si="0"/>
        <v>20.761670657481137</v>
      </c>
      <c r="K25" s="3">
        <f t="shared" si="6"/>
        <v>0.22277934251886222</v>
      </c>
      <c r="L25" s="3">
        <f t="shared" si="2"/>
        <v>0.01232797440552004</v>
      </c>
      <c r="N25">
        <v>1700</v>
      </c>
      <c r="O25" s="8">
        <v>20.79619142613637</v>
      </c>
      <c r="P25" s="1">
        <f t="shared" si="3"/>
        <v>0.009052550537067435</v>
      </c>
      <c r="Q25" s="3">
        <f t="shared" si="4"/>
        <v>0.188258573863628</v>
      </c>
      <c r="R25" s="10">
        <f t="shared" si="5"/>
        <v>-5.938661551799739</v>
      </c>
      <c r="S25" s="8">
        <f t="shared" si="7"/>
        <v>21.00225159504157</v>
      </c>
      <c r="T25" s="8">
        <f t="shared" si="8"/>
        <v>0.009908553190476326</v>
      </c>
      <c r="U25" s="7">
        <f t="shared" si="9"/>
        <v>-6.500217107355327</v>
      </c>
      <c r="V25" s="7">
        <f t="shared" si="1"/>
        <v>-6.554351296601888</v>
      </c>
    </row>
    <row r="26" spans="1:22" ht="12.75">
      <c r="A26">
        <v>4266106</v>
      </c>
      <c r="B26">
        <v>1800</v>
      </c>
      <c r="C26">
        <v>1798.265</v>
      </c>
      <c r="D26" s="3">
        <v>22.2125</v>
      </c>
      <c r="E26">
        <v>180</v>
      </c>
      <c r="F26">
        <v>-95.055</v>
      </c>
      <c r="G26" s="2">
        <v>-0.001174047</v>
      </c>
      <c r="H26" s="2">
        <v>0.005754393</v>
      </c>
      <c r="I26" s="2">
        <v>7.462812E-05</v>
      </c>
      <c r="J26" s="1">
        <f t="shared" si="0"/>
        <v>21.980426718268525</v>
      </c>
      <c r="K26" s="3">
        <f t="shared" si="6"/>
        <v>0.23207328173147346</v>
      </c>
      <c r="L26" s="3">
        <f t="shared" si="2"/>
        <v>0.012316340551003408</v>
      </c>
      <c r="N26">
        <v>1800</v>
      </c>
      <c r="O26" s="8">
        <v>22.016418914772736</v>
      </c>
      <c r="P26" s="1">
        <f t="shared" si="3"/>
        <v>0.008906129829120169</v>
      </c>
      <c r="Q26" s="3">
        <f t="shared" si="4"/>
        <v>0.19608108522726297</v>
      </c>
      <c r="R26" s="10">
        <f t="shared" si="5"/>
        <v>-6.191267207201855</v>
      </c>
      <c r="S26" s="8">
        <f t="shared" si="7"/>
        <v>22.233868850855988</v>
      </c>
      <c r="T26" s="8">
        <f t="shared" si="8"/>
        <v>0.009876716868670496</v>
      </c>
      <c r="U26" s="7">
        <f t="shared" si="9"/>
        <v>-6.865989429424018</v>
      </c>
      <c r="V26" s="7">
        <f t="shared" si="1"/>
        <v>-6.916636427532766</v>
      </c>
    </row>
    <row r="27" spans="1:22" ht="12.75">
      <c r="A27">
        <v>4266110</v>
      </c>
      <c r="B27">
        <v>1900</v>
      </c>
      <c r="C27">
        <v>1898.113</v>
      </c>
      <c r="D27" s="3">
        <v>23.44272</v>
      </c>
      <c r="E27">
        <v>180</v>
      </c>
      <c r="F27">
        <v>-95.052</v>
      </c>
      <c r="G27" s="2">
        <v>-0.001170878</v>
      </c>
      <c r="H27" s="2">
        <v>0.006012917</v>
      </c>
      <c r="I27" s="2">
        <v>7.703262E-05</v>
      </c>
      <c r="J27" s="1">
        <f t="shared" si="0"/>
        <v>23.20088179411423</v>
      </c>
      <c r="K27" s="3">
        <f t="shared" si="6"/>
        <v>0.2418382058857702</v>
      </c>
      <c r="L27" s="3">
        <f t="shared" si="2"/>
        <v>0.012320927810271646</v>
      </c>
      <c r="N27">
        <v>1900</v>
      </c>
      <c r="O27" s="8">
        <v>23.236109914772722</v>
      </c>
      <c r="P27" s="1">
        <f t="shared" si="3"/>
        <v>0.008891767425145608</v>
      </c>
      <c r="Q27" s="3">
        <f t="shared" si="4"/>
        <v>0.20661008522727897</v>
      </c>
      <c r="R27" s="10">
        <f t="shared" si="5"/>
        <v>-6.521291879519881</v>
      </c>
      <c r="S27" s="8">
        <f t="shared" si="7"/>
        <v>23.465969590777984</v>
      </c>
      <c r="T27" s="8">
        <f t="shared" si="8"/>
        <v>0.009892347593825285</v>
      </c>
      <c r="U27" s="7">
        <f t="shared" si="9"/>
        <v>-7.255125212853222</v>
      </c>
      <c r="V27" s="7">
        <f t="shared" si="1"/>
        <v>-7.31136479925286</v>
      </c>
    </row>
    <row r="28" spans="1:22" ht="12.75">
      <c r="A28">
        <v>4266114</v>
      </c>
      <c r="B28">
        <v>2000</v>
      </c>
      <c r="C28">
        <v>1997.817</v>
      </c>
      <c r="D28" s="3">
        <v>24.66827</v>
      </c>
      <c r="E28">
        <v>180</v>
      </c>
      <c r="F28">
        <v>-95.072</v>
      </c>
      <c r="G28" s="2">
        <v>-0.001176593</v>
      </c>
      <c r="H28" s="2">
        <v>0.0063367</v>
      </c>
      <c r="I28" s="2">
        <v>8.487127E-05</v>
      </c>
      <c r="J28" s="1">
        <f t="shared" si="0"/>
        <v>24.41957673925204</v>
      </c>
      <c r="K28" s="3">
        <f t="shared" si="6"/>
        <v>0.2486932607479595</v>
      </c>
      <c r="L28" s="3">
        <f t="shared" si="2"/>
        <v>0.012291883976570639</v>
      </c>
      <c r="N28">
        <v>2000</v>
      </c>
      <c r="O28" s="8">
        <v>24.45501390340911</v>
      </c>
      <c r="P28" s="1">
        <f t="shared" si="3"/>
        <v>0.008720342480000013</v>
      </c>
      <c r="Q28" s="3">
        <f t="shared" si="4"/>
        <v>0.2132560965908894</v>
      </c>
      <c r="R28" s="10">
        <f t="shared" si="5"/>
        <v>-6.746966259207266</v>
      </c>
      <c r="S28" s="8">
        <f t="shared" si="7"/>
        <v>24.695103182720853</v>
      </c>
      <c r="T28" s="8">
        <f t="shared" si="8"/>
        <v>0.009817589156155564</v>
      </c>
      <c r="U28" s="7">
        <f t="shared" si="9"/>
        <v>-7.595910703651701</v>
      </c>
      <c r="V28" s="7">
        <f t="shared" si="1"/>
        <v>-7.63674749718903</v>
      </c>
    </row>
    <row r="29" spans="1:22" ht="12.75">
      <c r="A29">
        <v>4266118</v>
      </c>
      <c r="B29">
        <v>2100</v>
      </c>
      <c r="C29">
        <v>2097.672</v>
      </c>
      <c r="D29" s="3">
        <v>25.89428</v>
      </c>
      <c r="E29">
        <v>180</v>
      </c>
      <c r="F29">
        <v>-95.072</v>
      </c>
      <c r="G29" s="2">
        <v>-0.001179463</v>
      </c>
      <c r="H29" s="2">
        <v>0.006798818</v>
      </c>
      <c r="I29" s="2">
        <v>7.439479E-05</v>
      </c>
      <c r="J29" s="1">
        <f t="shared" si="0"/>
        <v>25.640117377007158</v>
      </c>
      <c r="K29" s="3">
        <f t="shared" si="6"/>
        <v>0.2541626229928404</v>
      </c>
      <c r="L29" s="3">
        <f t="shared" si="2"/>
        <v>0.012277902959290956</v>
      </c>
      <c r="N29">
        <v>2100</v>
      </c>
      <c r="O29" s="8">
        <v>25.67370875568181</v>
      </c>
      <c r="P29" s="1">
        <f t="shared" si="3"/>
        <v>0.008591327665870337</v>
      </c>
      <c r="Q29" s="3">
        <f t="shared" si="4"/>
        <v>0.22057124431818664</v>
      </c>
      <c r="R29" s="10">
        <f t="shared" si="5"/>
        <v>-6.9863482720255075</v>
      </c>
      <c r="S29" s="8">
        <f t="shared" si="7"/>
        <v>25.922862958089226</v>
      </c>
      <c r="T29" s="8">
        <f t="shared" si="8"/>
        <v>0.009704643952240608</v>
      </c>
      <c r="U29" s="7">
        <f t="shared" si="9"/>
        <v>-7.891681605358786</v>
      </c>
      <c r="V29" s="7">
        <f t="shared" si="1"/>
        <v>-7.925084106643353</v>
      </c>
    </row>
    <row r="30" spans="1:22" ht="12.75">
      <c r="A30">
        <v>4266122</v>
      </c>
      <c r="B30">
        <v>2200</v>
      </c>
      <c r="C30">
        <v>2197.3</v>
      </c>
      <c r="D30" s="3">
        <v>27.1146</v>
      </c>
      <c r="E30">
        <v>180</v>
      </c>
      <c r="F30">
        <v>-95.077</v>
      </c>
      <c r="G30" s="2">
        <v>-0.001180979</v>
      </c>
      <c r="H30" s="2">
        <v>0.006970716</v>
      </c>
      <c r="I30" s="2">
        <v>7.943762E-05</v>
      </c>
      <c r="J30" s="1">
        <f t="shared" si="0"/>
        <v>26.85788336427136</v>
      </c>
      <c r="K30" s="3">
        <f t="shared" si="6"/>
        <v>0.25671663572864034</v>
      </c>
      <c r="L30" s="3">
        <f t="shared" si="2"/>
        <v>0.012248765407315202</v>
      </c>
      <c r="N30">
        <v>2200</v>
      </c>
      <c r="O30" s="8">
        <v>26.891397215909105</v>
      </c>
      <c r="P30" s="1">
        <f t="shared" si="3"/>
        <v>0.008300155707746048</v>
      </c>
      <c r="Q30" s="3">
        <f t="shared" si="4"/>
        <v>0.2232027840908941</v>
      </c>
      <c r="R30" s="10">
        <f t="shared" si="5"/>
        <v>-7.086516870522727</v>
      </c>
      <c r="S30" s="8">
        <f t="shared" si="7"/>
        <v>27.14767166659975</v>
      </c>
      <c r="T30" s="8">
        <f t="shared" si="8"/>
        <v>0.009529978997856977</v>
      </c>
      <c r="U30" s="7">
        <f t="shared" si="9"/>
        <v>-8.136516870522671</v>
      </c>
      <c r="V30" s="7">
        <f t="shared" si="1"/>
        <v>-8.15156459928422</v>
      </c>
    </row>
    <row r="31" spans="1:22" ht="12.75">
      <c r="A31">
        <v>4266126</v>
      </c>
      <c r="B31">
        <v>2300</v>
      </c>
      <c r="C31">
        <v>2297.04</v>
      </c>
      <c r="D31" s="3">
        <v>28.33536</v>
      </c>
      <c r="E31">
        <v>180</v>
      </c>
      <c r="F31">
        <v>-95.082</v>
      </c>
      <c r="G31" s="2">
        <v>-0.00117395</v>
      </c>
      <c r="H31" s="2">
        <v>0.007412148</v>
      </c>
      <c r="I31" s="2">
        <v>9.454392E-05</v>
      </c>
      <c r="J31" s="1">
        <f t="shared" si="0"/>
        <v>28.07701834208614</v>
      </c>
      <c r="K31" s="3">
        <f t="shared" si="6"/>
        <v>0.25834165791386</v>
      </c>
      <c r="L31" s="3">
        <f t="shared" si="2"/>
        <v>0.012239422498496137</v>
      </c>
      <c r="N31">
        <v>2300</v>
      </c>
      <c r="O31" s="8">
        <v>28.107811488636376</v>
      </c>
      <c r="P31" s="1">
        <f t="shared" si="3"/>
        <v>0.008095561315957333</v>
      </c>
      <c r="Q31" s="3">
        <f t="shared" si="4"/>
        <v>0.22754851136362575</v>
      </c>
      <c r="R31" s="10">
        <f t="shared" si="5"/>
        <v>-7.2300051545237585</v>
      </c>
      <c r="S31" s="8">
        <f t="shared" si="7"/>
        <v>28.37158869059555</v>
      </c>
      <c r="T31" s="8">
        <f t="shared" si="8"/>
        <v>0.009384480256167132</v>
      </c>
      <c r="U31" s="7">
        <f t="shared" si="9"/>
        <v>-8.381116265634915</v>
      </c>
      <c r="V31" s="7">
        <f t="shared" si="1"/>
        <v>-8.390211727286966</v>
      </c>
    </row>
    <row r="32" spans="1:22" ht="12.75">
      <c r="A32">
        <v>4266130</v>
      </c>
      <c r="B32">
        <v>2400</v>
      </c>
      <c r="C32">
        <v>2396.868</v>
      </c>
      <c r="D32" s="3">
        <v>29.55392</v>
      </c>
      <c r="E32">
        <v>180</v>
      </c>
      <c r="F32">
        <v>-95.083</v>
      </c>
      <c r="G32" s="2">
        <v>-0.001178585</v>
      </c>
      <c r="H32" s="2">
        <v>0.007631956</v>
      </c>
      <c r="I32" s="2">
        <v>0.0001032631</v>
      </c>
      <c r="J32" s="1">
        <f t="shared" si="0"/>
        <v>29.297228955333527</v>
      </c>
      <c r="K32" s="3">
        <f t="shared" si="6"/>
        <v>0.25669104466647497</v>
      </c>
      <c r="L32" s="3">
        <f t="shared" si="2"/>
        <v>0.012206595343991669</v>
      </c>
      <c r="N32">
        <v>2400</v>
      </c>
      <c r="O32" s="8">
        <v>29.32386081818181</v>
      </c>
      <c r="P32" s="1">
        <f t="shared" si="3"/>
        <v>0.00784546016108311</v>
      </c>
      <c r="Q32" s="3">
        <f t="shared" si="4"/>
        <v>0.2300591818181914</v>
      </c>
      <c r="R32" s="10">
        <f t="shared" si="5"/>
        <v>-7.329436020012001</v>
      </c>
      <c r="S32" s="8">
        <f t="shared" si="7"/>
        <v>29.592151056617386</v>
      </c>
      <c r="T32" s="8">
        <f t="shared" si="8"/>
        <v>0.009149212653104205</v>
      </c>
      <c r="U32" s="7">
        <f t="shared" si="9"/>
        <v>-8.547436020012075</v>
      </c>
      <c r="V32" s="7">
        <f t="shared" si="1"/>
        <v>-8.533762160336993</v>
      </c>
    </row>
    <row r="33" spans="1:22" ht="12.75">
      <c r="A33">
        <v>4266134</v>
      </c>
      <c r="B33">
        <v>2500</v>
      </c>
      <c r="C33">
        <v>2496.592</v>
      </c>
      <c r="D33" s="3">
        <v>30.76736</v>
      </c>
      <c r="E33">
        <v>180</v>
      </c>
      <c r="F33">
        <v>-95.08</v>
      </c>
      <c r="G33" s="2">
        <v>-0.001179795</v>
      </c>
      <c r="H33" s="2">
        <v>0.008180014</v>
      </c>
      <c r="I33" s="2">
        <v>0.0001230968</v>
      </c>
      <c r="J33" s="1">
        <f t="shared" si="0"/>
        <v>30.516168363069657</v>
      </c>
      <c r="K33" s="3">
        <f t="shared" si="6"/>
        <v>0.2511916369303435</v>
      </c>
      <c r="L33" s="3">
        <f t="shared" si="2"/>
        <v>0.012167983634832102</v>
      </c>
      <c r="N33">
        <v>2500</v>
      </c>
      <c r="O33" s="8">
        <v>30.538345630681803</v>
      </c>
      <c r="P33" s="1">
        <f t="shared" si="3"/>
        <v>0.007499239549116458</v>
      </c>
      <c r="Q33" s="3">
        <f t="shared" si="4"/>
        <v>0.22901436931819674</v>
      </c>
      <c r="R33" s="10">
        <f t="shared" si="5"/>
        <v>-7.319301726277516</v>
      </c>
      <c r="S33" s="8">
        <f t="shared" si="7"/>
        <v>30.80882848822751</v>
      </c>
      <c r="T33" s="8">
        <f t="shared" si="8"/>
        <v>0.008857154896889749</v>
      </c>
      <c r="U33" s="7">
        <f t="shared" si="9"/>
        <v>-8.644635059610863</v>
      </c>
      <c r="V33" s="7">
        <f t="shared" si="1"/>
        <v>-8.603504876669726</v>
      </c>
    </row>
    <row r="34" spans="1:22" ht="12.75">
      <c r="A34">
        <v>4266138</v>
      </c>
      <c r="B34">
        <v>2600</v>
      </c>
      <c r="C34">
        <v>2596.318</v>
      </c>
      <c r="D34" s="3">
        <v>31.97487</v>
      </c>
      <c r="E34">
        <v>180</v>
      </c>
      <c r="F34">
        <v>-95.079</v>
      </c>
      <c r="G34" s="2">
        <v>-0.001193212</v>
      </c>
      <c r="H34" s="2">
        <v>0.008491158</v>
      </c>
      <c r="I34" s="2">
        <v>0.0001258192</v>
      </c>
      <c r="J34" s="1">
        <f t="shared" si="0"/>
        <v>31.73513221706562</v>
      </c>
      <c r="K34" s="3">
        <f t="shared" si="6"/>
        <v>0.2397377829343803</v>
      </c>
      <c r="L34" s="3">
        <f t="shared" si="2"/>
        <v>0.012108276678097966</v>
      </c>
      <c r="N34">
        <v>2600</v>
      </c>
      <c r="O34" s="8">
        <v>31.751506869318177</v>
      </c>
      <c r="P34" s="1">
        <f t="shared" si="3"/>
        <v>0.007034725362834984</v>
      </c>
      <c r="Q34" s="3">
        <f t="shared" si="4"/>
        <v>0.2233631306818218</v>
      </c>
      <c r="R34" s="10">
        <f t="shared" si="5"/>
        <v>-7.173889564872607</v>
      </c>
      <c r="S34" s="8">
        <f t="shared" si="7"/>
        <v>32.019452674728754</v>
      </c>
      <c r="T34" s="8">
        <f t="shared" si="8"/>
        <v>0.008438837454656222</v>
      </c>
      <c r="U34" s="7">
        <f t="shared" si="9"/>
        <v>-8.605778453761433</v>
      </c>
      <c r="V34" s="7">
        <f t="shared" si="1"/>
        <v>-8.522806452322245</v>
      </c>
    </row>
    <row r="35" spans="1:22" ht="12.75">
      <c r="A35">
        <v>4266142</v>
      </c>
      <c r="B35">
        <v>2700</v>
      </c>
      <c r="C35">
        <v>2696.144</v>
      </c>
      <c r="D35" s="3">
        <v>33.17697</v>
      </c>
      <c r="E35">
        <v>180</v>
      </c>
      <c r="F35">
        <v>-95.081</v>
      </c>
      <c r="G35" s="2">
        <v>-0.001194291</v>
      </c>
      <c r="H35" s="2">
        <v>0.008840202</v>
      </c>
      <c r="I35" s="2">
        <v>0.0001205046</v>
      </c>
      <c r="J35" s="1">
        <f t="shared" si="0"/>
        <v>32.95531838405317</v>
      </c>
      <c r="K35" s="3">
        <f t="shared" si="6"/>
        <v>0.2216516159468256</v>
      </c>
      <c r="L35" s="3">
        <f t="shared" si="2"/>
        <v>0.012041952998216929</v>
      </c>
      <c r="N35">
        <v>2700</v>
      </c>
      <c r="O35" s="8">
        <v>32.96316452272726</v>
      </c>
      <c r="P35" s="1">
        <f t="shared" si="3"/>
        <v>0.006486193918830893</v>
      </c>
      <c r="Q35" s="3">
        <f t="shared" si="4"/>
        <v>0.2138054772727358</v>
      </c>
      <c r="R35" s="10">
        <f t="shared" si="5"/>
        <v>-6.9047416567117015</v>
      </c>
      <c r="S35" s="8">
        <f t="shared" si="7"/>
        <v>33.223403770761124</v>
      </c>
      <c r="T35" s="8">
        <f t="shared" si="8"/>
        <v>0.00789485026094609</v>
      </c>
      <c r="U35" s="7">
        <f t="shared" si="9"/>
        <v>-8.40429721226732</v>
      </c>
      <c r="V35" s="7">
        <f t="shared" si="1"/>
        <v>-8.277676670070912</v>
      </c>
    </row>
    <row r="36" spans="1:22" ht="12.75">
      <c r="A36">
        <v>4266146</v>
      </c>
      <c r="B36">
        <v>2800</v>
      </c>
      <c r="C36">
        <v>2795.88</v>
      </c>
      <c r="D36" s="3">
        <v>34.36906</v>
      </c>
      <c r="E36">
        <v>180</v>
      </c>
      <c r="F36">
        <v>-95.087</v>
      </c>
      <c r="G36" s="2">
        <v>-0.001203413</v>
      </c>
      <c r="H36" s="2">
        <v>0.009113116</v>
      </c>
      <c r="I36" s="2">
        <v>0.0001269536</v>
      </c>
      <c r="J36" s="1">
        <f aca="true" t="shared" si="10" ref="J36:J70">tf_IQB*C36</f>
        <v>34.17440446934829</v>
      </c>
      <c r="K36" s="3">
        <f t="shared" si="6"/>
        <v>0.19465553065170837</v>
      </c>
      <c r="L36" s="3">
        <f t="shared" si="2"/>
        <v>0.011952454479826706</v>
      </c>
      <c r="N36">
        <v>2800</v>
      </c>
      <c r="O36" s="8">
        <v>34.172903482954545</v>
      </c>
      <c r="P36" s="1">
        <f t="shared" si="3"/>
        <v>0.005740118545773991</v>
      </c>
      <c r="Q36" s="3">
        <f t="shared" si="4"/>
        <v>0.196156517045452</v>
      </c>
      <c r="R36" s="10">
        <f t="shared" si="5"/>
        <v>-6.382211293159112</v>
      </c>
      <c r="S36" s="8">
        <f t="shared" si="7"/>
        <v>34.41830411245688</v>
      </c>
      <c r="T36" s="8">
        <f t="shared" si="8"/>
        <v>0.007181146595422911</v>
      </c>
      <c r="U36" s="7">
        <f t="shared" si="9"/>
        <v>-7.984433515381228</v>
      </c>
      <c r="V36" s="7">
        <f t="shared" si="1"/>
        <v>-7.80569065196451</v>
      </c>
    </row>
    <row r="37" spans="1:22" ht="12.75">
      <c r="A37">
        <v>4266150</v>
      </c>
      <c r="B37">
        <v>2900</v>
      </c>
      <c r="C37">
        <v>2895.504</v>
      </c>
      <c r="D37" s="3">
        <v>35.55043</v>
      </c>
      <c r="E37">
        <v>180</v>
      </c>
      <c r="F37">
        <v>-95.087</v>
      </c>
      <c r="G37" s="2">
        <v>-0.001199512</v>
      </c>
      <c r="H37" s="2">
        <v>0.009168256</v>
      </c>
      <c r="I37" s="2">
        <v>0.0001595573</v>
      </c>
      <c r="J37" s="1">
        <f t="shared" si="10"/>
        <v>35.392121564092825</v>
      </c>
      <c r="K37" s="3">
        <f t="shared" si="6"/>
        <v>0.15830843590717336</v>
      </c>
      <c r="L37" s="3">
        <f t="shared" si="2"/>
        <v>0.011858287159720584</v>
      </c>
      <c r="N37">
        <v>2900</v>
      </c>
      <c r="O37" s="8">
        <v>35.380488585227276</v>
      </c>
      <c r="P37" s="1">
        <f t="shared" si="3"/>
        <v>0.004803252345239789</v>
      </c>
      <c r="Q37" s="3">
        <f t="shared" si="4"/>
        <v>0.1699414147727225</v>
      </c>
      <c r="R37" s="10">
        <f t="shared" si="5"/>
        <v>-5.573176553832678</v>
      </c>
      <c r="S37" s="8">
        <f t="shared" si="7"/>
        <v>35.603744859070105</v>
      </c>
      <c r="T37" s="8">
        <f t="shared" si="8"/>
        <v>0.006310152368445434</v>
      </c>
      <c r="U37" s="7">
        <f t="shared" si="9"/>
        <v>-7.321620998277197</v>
      </c>
      <c r="V37" s="7">
        <f t="shared" si="1"/>
        <v>-7.101324121545563</v>
      </c>
    </row>
    <row r="38" spans="1:22" ht="12.75">
      <c r="A38">
        <v>4266154</v>
      </c>
      <c r="B38">
        <v>3000</v>
      </c>
      <c r="C38">
        <v>2995.356</v>
      </c>
      <c r="D38" s="3">
        <v>36.71986</v>
      </c>
      <c r="E38">
        <v>180</v>
      </c>
      <c r="F38">
        <v>-95.045</v>
      </c>
      <c r="G38" s="2">
        <v>-0.001191604</v>
      </c>
      <c r="H38" s="2">
        <v>0.00929421</v>
      </c>
      <c r="I38" s="2">
        <v>0.0001338159</v>
      </c>
      <c r="J38" s="1">
        <f t="shared" si="10"/>
        <v>36.612625532458196</v>
      </c>
      <c r="K38" s="3">
        <f t="shared" si="6"/>
        <v>0.10723446754180088</v>
      </c>
      <c r="L38" s="3">
        <f t="shared" si="2"/>
        <v>0.011711633217161345</v>
      </c>
      <c r="N38">
        <v>3000</v>
      </c>
      <c r="O38" s="8">
        <v>36.58548976704548</v>
      </c>
      <c r="P38" s="1">
        <f t="shared" si="3"/>
        <v>0.0036727739278633676</v>
      </c>
      <c r="Q38" s="3">
        <f t="shared" si="4"/>
        <v>0.13437023295451667</v>
      </c>
      <c r="R38" s="10">
        <f t="shared" si="5"/>
        <v>-4.461810716275888</v>
      </c>
      <c r="S38" s="8">
        <f t="shared" si="7"/>
        <v>36.77424882466049</v>
      </c>
      <c r="T38" s="8">
        <f t="shared" si="8"/>
        <v>0.005159396766775945</v>
      </c>
      <c r="U38" s="7">
        <f t="shared" si="9"/>
        <v>-6.2678107162757195</v>
      </c>
      <c r="V38" s="7">
        <f t="shared" si="1"/>
        <v>-6.004038434975112</v>
      </c>
    </row>
    <row r="39" spans="1:22" ht="12.75">
      <c r="A39">
        <v>4266158</v>
      </c>
      <c r="B39">
        <v>3100</v>
      </c>
      <c r="C39">
        <v>3095.041</v>
      </c>
      <c r="D39" s="3">
        <v>37.85375</v>
      </c>
      <c r="E39">
        <v>180</v>
      </c>
      <c r="F39">
        <v>-95.084</v>
      </c>
      <c r="G39" s="2">
        <v>-0.001207167</v>
      </c>
      <c r="H39" s="2">
        <v>0.009786396</v>
      </c>
      <c r="I39" s="2">
        <v>0.0001527662</v>
      </c>
      <c r="J39" s="1">
        <f t="shared" si="10"/>
        <v>37.831088238127606</v>
      </c>
      <c r="K39" s="3">
        <f t="shared" si="6"/>
        <v>0.022661761872392105</v>
      </c>
      <c r="L39" s="3">
        <f t="shared" si="2"/>
        <v>0.011374730400762418</v>
      </c>
      <c r="N39">
        <v>3100</v>
      </c>
      <c r="O39" s="8">
        <v>37.78736504545454</v>
      </c>
      <c r="P39" s="1">
        <f t="shared" si="3"/>
        <v>0.0017568029542573468</v>
      </c>
      <c r="Q39" s="3">
        <f t="shared" si="4"/>
        <v>0.06638495454545534</v>
      </c>
      <c r="R39" s="10">
        <f t="shared" si="5"/>
        <v>-2.269624888022939</v>
      </c>
      <c r="S39" s="8">
        <f t="shared" si="7"/>
        <v>37.91015728805738</v>
      </c>
      <c r="T39" s="8">
        <f t="shared" si="8"/>
        <v>0.0032495582175451265</v>
      </c>
      <c r="U39" s="7">
        <f t="shared" si="9"/>
        <v>-4.198124888022874</v>
      </c>
      <c r="V39" s="7">
        <f t="shared" si="1"/>
        <v>-3.9057693623788476</v>
      </c>
    </row>
    <row r="40" spans="1:22" ht="12.75">
      <c r="A40">
        <v>4266162</v>
      </c>
      <c r="B40">
        <v>3200</v>
      </c>
      <c r="C40">
        <v>3194.888</v>
      </c>
      <c r="D40" s="3">
        <v>38.96702</v>
      </c>
      <c r="E40">
        <v>180</v>
      </c>
      <c r="F40">
        <v>-95.092</v>
      </c>
      <c r="G40" s="2">
        <v>-0.00120347</v>
      </c>
      <c r="H40" s="2">
        <v>0.01012822</v>
      </c>
      <c r="I40" s="2">
        <v>0.0001318458</v>
      </c>
      <c r="J40" s="1">
        <f t="shared" si="10"/>
        <v>39.05153109084339</v>
      </c>
      <c r="K40" s="3">
        <f t="shared" si="6"/>
        <v>-0.08451109084339237</v>
      </c>
      <c r="L40" s="3">
        <f t="shared" si="2"/>
        <v>0.011149759131471178</v>
      </c>
      <c r="N40">
        <v>3200</v>
      </c>
      <c r="O40" s="8">
        <v>38.98557623863635</v>
      </c>
      <c r="P40" s="1">
        <f t="shared" si="3"/>
        <v>-0.0004759770260355936</v>
      </c>
      <c r="Q40" s="3">
        <f t="shared" si="4"/>
        <v>-0.01855623863635003</v>
      </c>
      <c r="R40" s="10">
        <f t="shared" si="5"/>
        <v>0.6472171228236266</v>
      </c>
      <c r="S40" s="8">
        <f t="shared" si="7"/>
        <v>39.02401756868008</v>
      </c>
      <c r="T40" s="8">
        <f t="shared" si="8"/>
        <v>0.0009860398063228997</v>
      </c>
      <c r="U40" s="7">
        <f t="shared" si="9"/>
        <v>-1.3407828771764079</v>
      </c>
      <c r="V40" s="7">
        <f t="shared" si="1"/>
        <v>-1.2227398567801295</v>
      </c>
    </row>
    <row r="41" spans="1:22" ht="12.75">
      <c r="A41">
        <v>4266166</v>
      </c>
      <c r="B41">
        <v>3300</v>
      </c>
      <c r="C41">
        <v>3294.602</v>
      </c>
      <c r="D41" s="3">
        <v>40.05029</v>
      </c>
      <c r="E41">
        <v>180</v>
      </c>
      <c r="F41">
        <v>-95.089</v>
      </c>
      <c r="G41" s="2">
        <v>-0.001208343</v>
      </c>
      <c r="H41" s="2">
        <v>0.01035072</v>
      </c>
      <c r="I41" s="2">
        <v>0.000134067</v>
      </c>
      <c r="J41" s="1">
        <f t="shared" si="10"/>
        <v>40.27034826728036</v>
      </c>
      <c r="K41" s="3">
        <f t="shared" si="6"/>
        <v>-0.22005826728036482</v>
      </c>
      <c r="L41" s="3">
        <f t="shared" si="2"/>
        <v>0.010863770383296221</v>
      </c>
      <c r="N41">
        <v>3300</v>
      </c>
      <c r="O41" s="8">
        <v>40.17852196590911</v>
      </c>
      <c r="P41" s="1">
        <f t="shared" si="3"/>
        <v>-0.0031915550805457385</v>
      </c>
      <c r="Q41" s="3">
        <f t="shared" si="4"/>
        <v>-0.12823196590911579</v>
      </c>
      <c r="R41" s="10">
        <f t="shared" si="5"/>
        <v>4.590301983840647</v>
      </c>
      <c r="S41" s="8">
        <f t="shared" si="7"/>
        <v>40.10893263252903</v>
      </c>
      <c r="T41" s="8">
        <f t="shared" si="8"/>
        <v>-0.0017320033185671986</v>
      </c>
      <c r="U41" s="7">
        <f t="shared" si="9"/>
        <v>2.491079761618314</v>
      </c>
      <c r="V41" s="7">
        <f t="shared" si="1"/>
        <v>2.2134939512702503</v>
      </c>
    </row>
    <row r="42" spans="1:22" ht="12.75">
      <c r="A42">
        <v>4266170</v>
      </c>
      <c r="B42">
        <v>3400</v>
      </c>
      <c r="C42">
        <v>3394.322</v>
      </c>
      <c r="D42" s="3">
        <v>41.10353</v>
      </c>
      <c r="E42">
        <v>180</v>
      </c>
      <c r="F42">
        <v>-95.094</v>
      </c>
      <c r="G42" s="2">
        <v>-0.001212433</v>
      </c>
      <c r="H42" s="2">
        <v>0.01077338</v>
      </c>
      <c r="I42" s="2">
        <v>0.0001428156</v>
      </c>
      <c r="J42" s="1">
        <f t="shared" si="10"/>
        <v>41.48923878249683</v>
      </c>
      <c r="K42" s="3">
        <f t="shared" si="6"/>
        <v>-0.3857087824968275</v>
      </c>
      <c r="L42" s="3">
        <f t="shared" si="2"/>
        <v>0.01056197352587244</v>
      </c>
      <c r="N42">
        <v>3400</v>
      </c>
      <c r="O42" s="8">
        <v>41.363712892045434</v>
      </c>
      <c r="P42" s="1">
        <f t="shared" si="3"/>
        <v>-0.006290124214054063</v>
      </c>
      <c r="Q42" s="3">
        <f t="shared" si="4"/>
        <v>-0.2601828920454352</v>
      </c>
      <c r="R42" s="10">
        <f t="shared" si="5"/>
        <v>9.579860766322946</v>
      </c>
      <c r="S42" s="8">
        <f t="shared" si="7"/>
        <v>41.1635008856799</v>
      </c>
      <c r="T42" s="8">
        <f t="shared" si="8"/>
        <v>-0.004840281308596815</v>
      </c>
      <c r="U42" s="7">
        <f t="shared" si="9"/>
        <v>7.371749655211875</v>
      </c>
      <c r="V42" s="7">
        <f t="shared" si="1"/>
        <v>6.368333242126538</v>
      </c>
    </row>
    <row r="43" spans="1:22" ht="12.75">
      <c r="A43">
        <v>4266174</v>
      </c>
      <c r="B43">
        <v>3500</v>
      </c>
      <c r="C43">
        <v>3494.118</v>
      </c>
      <c r="D43" s="3">
        <v>42.12871</v>
      </c>
      <c r="E43">
        <v>180</v>
      </c>
      <c r="F43">
        <v>-95.099</v>
      </c>
      <c r="G43" s="2">
        <v>-0.001210426</v>
      </c>
      <c r="H43" s="2">
        <v>0.01097608</v>
      </c>
      <c r="I43" s="2">
        <v>0.0001502332</v>
      </c>
      <c r="J43" s="1">
        <f t="shared" si="10"/>
        <v>42.7090582555869</v>
      </c>
      <c r="K43" s="3">
        <f t="shared" si="6"/>
        <v>-0.5803482555869053</v>
      </c>
      <c r="L43" s="3">
        <f t="shared" si="2"/>
        <v>0.010272756423103137</v>
      </c>
      <c r="N43">
        <v>3500</v>
      </c>
      <c r="O43" s="8">
        <v>42.53770331250001</v>
      </c>
      <c r="P43" s="1">
        <f t="shared" si="3"/>
        <v>-0.009614842378662768</v>
      </c>
      <c r="Q43" s="3">
        <f t="shared" si="4"/>
        <v>-0.4089933125000087</v>
      </c>
      <c r="R43" s="10">
        <f t="shared" si="5"/>
        <v>15.482987068924258</v>
      </c>
      <c r="S43" s="8">
        <f t="shared" si="7"/>
        <v>42.18913435328069</v>
      </c>
      <c r="T43" s="8">
        <f t="shared" si="8"/>
        <v>-0.008194353058005473</v>
      </c>
      <c r="U43" s="7">
        <f t="shared" si="9"/>
        <v>13.195542624479735</v>
      </c>
      <c r="V43" s="7">
        <f t="shared" si="1"/>
        <v>11.087263598552878</v>
      </c>
    </row>
    <row r="44" spans="1:22" ht="12.75">
      <c r="A44">
        <v>4266178</v>
      </c>
      <c r="B44">
        <v>3600</v>
      </c>
      <c r="C44">
        <v>3593.829</v>
      </c>
      <c r="D44" s="3">
        <v>43.12152</v>
      </c>
      <c r="E44">
        <v>180</v>
      </c>
      <c r="F44">
        <v>-95.095</v>
      </c>
      <c r="G44" s="2">
        <v>-0.001208855</v>
      </c>
      <c r="H44" s="2">
        <v>0.01142329</v>
      </c>
      <c r="I44" s="2">
        <v>0.0001647089</v>
      </c>
      <c r="J44" s="1">
        <f t="shared" si="10"/>
        <v>43.92783876263413</v>
      </c>
      <c r="K44" s="3">
        <f t="shared" si="6"/>
        <v>-0.8063187626341346</v>
      </c>
      <c r="L44" s="3">
        <f t="shared" si="2"/>
        <v>0.009956875369818739</v>
      </c>
      <c r="N44">
        <v>3600</v>
      </c>
      <c r="O44" s="8">
        <v>43.69700065909092</v>
      </c>
      <c r="P44" s="1">
        <f t="shared" si="3"/>
        <v>-0.01316979770718418</v>
      </c>
      <c r="Q44" s="3">
        <f t="shared" si="4"/>
        <v>-0.5754806590909212</v>
      </c>
      <c r="R44" s="10">
        <f t="shared" si="5"/>
        <v>22.476733491039763</v>
      </c>
      <c r="S44" s="8">
        <f t="shared" si="7"/>
        <v>43.18296387790715</v>
      </c>
      <c r="T44" s="8">
        <f t="shared" si="8"/>
        <v>-0.01176366280134668</v>
      </c>
      <c r="U44" s="7">
        <f t="shared" si="9"/>
        <v>20.076900157706408</v>
      </c>
      <c r="V44" s="7">
        <f t="shared" si="1"/>
        <v>16.35045560310553</v>
      </c>
    </row>
    <row r="45" spans="1:22" ht="12.75">
      <c r="A45">
        <v>4266182</v>
      </c>
      <c r="B45">
        <v>3700</v>
      </c>
      <c r="C45">
        <v>3693.566</v>
      </c>
      <c r="D45" s="3">
        <v>44.08635</v>
      </c>
      <c r="E45">
        <v>180</v>
      </c>
      <c r="F45">
        <v>-95.053</v>
      </c>
      <c r="G45" s="2">
        <v>-0.00124981</v>
      </c>
      <c r="H45" s="2">
        <v>0.01181297</v>
      </c>
      <c r="I45" s="2">
        <v>0.0002599868</v>
      </c>
      <c r="J45" s="1">
        <f t="shared" si="10"/>
        <v>45.14693707105916</v>
      </c>
      <c r="K45" s="3">
        <f t="shared" si="6"/>
        <v>-1.0605870710591603</v>
      </c>
      <c r="L45" s="3">
        <f t="shared" si="2"/>
        <v>0.009673741941305733</v>
      </c>
      <c r="N45">
        <v>3700</v>
      </c>
      <c r="O45" s="8">
        <v>44.83835539772727</v>
      </c>
      <c r="P45" s="1">
        <f t="shared" si="3"/>
        <v>-0.016771475917365688</v>
      </c>
      <c r="Q45" s="3">
        <f t="shared" si="4"/>
        <v>-0.7520053977272667</v>
      </c>
      <c r="R45" s="10">
        <f t="shared" si="5"/>
        <v>30.230963916030422</v>
      </c>
      <c r="S45" s="8">
        <f t="shared" si="7"/>
        <v>44.14859085565037</v>
      </c>
      <c r="T45" s="8">
        <f t="shared" si="8"/>
        <v>-0.015383359535792947</v>
      </c>
      <c r="U45" s="7">
        <f t="shared" si="9"/>
        <v>27.72885280491912</v>
      </c>
      <c r="V45" s="7">
        <f t="shared" si="1"/>
        <v>21.939995219511133</v>
      </c>
    </row>
    <row r="46" spans="1:22" ht="12.75">
      <c r="A46">
        <v>4266186</v>
      </c>
      <c r="B46">
        <v>3800</v>
      </c>
      <c r="C46">
        <v>3793.401</v>
      </c>
      <c r="D46" s="3">
        <v>45.01933</v>
      </c>
      <c r="E46">
        <v>180</v>
      </c>
      <c r="F46">
        <v>-95.1</v>
      </c>
      <c r="G46" s="2">
        <v>-0.001217925</v>
      </c>
      <c r="H46" s="2">
        <v>0.01204322</v>
      </c>
      <c r="I46" s="2">
        <v>0.0001680359</v>
      </c>
      <c r="J46" s="1">
        <f t="shared" si="10"/>
        <v>46.36723324621596</v>
      </c>
      <c r="K46" s="3">
        <f t="shared" si="6"/>
        <v>-1.3479032462159637</v>
      </c>
      <c r="L46" s="3">
        <f t="shared" si="2"/>
        <v>0.009345219612360326</v>
      </c>
      <c r="N46">
        <v>3800</v>
      </c>
      <c r="O46" s="8">
        <v>45.960832028409065</v>
      </c>
      <c r="P46" s="1">
        <f t="shared" si="3"/>
        <v>-0.020484877815682548</v>
      </c>
      <c r="Q46" s="3">
        <f t="shared" si="4"/>
        <v>-0.9415020284090687</v>
      </c>
      <c r="R46" s="10">
        <f t="shared" si="5"/>
        <v>39.17935510369047</v>
      </c>
      <c r="S46" s="8">
        <f t="shared" si="7"/>
        <v>45.080999104221966</v>
      </c>
      <c r="T46" s="8">
        <f t="shared" si="8"/>
        <v>-0.019143102623626593</v>
      </c>
      <c r="U46" s="7">
        <f t="shared" si="9"/>
        <v>36.61307732591252</v>
      </c>
      <c r="V46" s="7">
        <f t="shared" si="1"/>
        <v>27.985680580955872</v>
      </c>
    </row>
    <row r="47" spans="1:22" ht="12.75">
      <c r="A47">
        <v>4266190</v>
      </c>
      <c r="B47">
        <v>3900</v>
      </c>
      <c r="C47">
        <v>3893.143</v>
      </c>
      <c r="D47" s="3">
        <v>45.9187</v>
      </c>
      <c r="E47">
        <v>180</v>
      </c>
      <c r="F47">
        <v>-95.108</v>
      </c>
      <c r="G47" s="2">
        <v>-0.001213371</v>
      </c>
      <c r="H47" s="2">
        <v>0.01206333</v>
      </c>
      <c r="I47" s="2">
        <v>0.0001799768</v>
      </c>
      <c r="J47" s="1">
        <f t="shared" si="10"/>
        <v>47.58639267029058</v>
      </c>
      <c r="K47" s="3">
        <f t="shared" si="6"/>
        <v>-1.6676926702905774</v>
      </c>
      <c r="L47" s="3">
        <f t="shared" si="2"/>
        <v>0.009016963766517646</v>
      </c>
      <c r="N47">
        <v>3900</v>
      </c>
      <c r="O47" s="8">
        <v>47.06189309090912</v>
      </c>
      <c r="P47" s="1">
        <f t="shared" si="3"/>
        <v>-0.024291268706527046</v>
      </c>
      <c r="Q47" s="3">
        <f t="shared" si="4"/>
        <v>-1.1431930909091221</v>
      </c>
      <c r="R47" s="10">
        <f t="shared" si="5"/>
        <v>49.304300474171484</v>
      </c>
      <c r="S47" s="8">
        <f t="shared" si="7"/>
        <v>45.980529320547014</v>
      </c>
      <c r="T47" s="8">
        <f t="shared" si="8"/>
        <v>-0.02297748134086419</v>
      </c>
      <c r="U47" s="7">
        <f t="shared" si="9"/>
        <v>46.63768936306033</v>
      </c>
      <c r="V47" s="7">
        <f t="shared" si="1"/>
        <v>34.395963412181516</v>
      </c>
    </row>
    <row r="48" spans="1:22" ht="12.75">
      <c r="A48">
        <v>4266194</v>
      </c>
      <c r="B48">
        <v>4000</v>
      </c>
      <c r="C48">
        <v>3992.834</v>
      </c>
      <c r="D48" s="3">
        <v>46.78234</v>
      </c>
      <c r="E48">
        <v>180</v>
      </c>
      <c r="F48">
        <v>-95.105</v>
      </c>
      <c r="G48" s="2">
        <v>-0.001211768</v>
      </c>
      <c r="H48" s="2">
        <v>0.01218791</v>
      </c>
      <c r="I48" s="2">
        <v>0.0001566901</v>
      </c>
      <c r="J48" s="1">
        <f t="shared" si="10"/>
        <v>48.804928714739475</v>
      </c>
      <c r="K48" s="3">
        <f t="shared" si="6"/>
        <v>-2.022588714739477</v>
      </c>
      <c r="L48" s="3">
        <f t="shared" si="2"/>
        <v>0.008663169192805752</v>
      </c>
      <c r="N48">
        <v>4000</v>
      </c>
      <c r="O48" s="8">
        <v>48.14191423863635</v>
      </c>
      <c r="P48" s="1">
        <f t="shared" si="3"/>
        <v>-0.028240967567202124</v>
      </c>
      <c r="Q48" s="3">
        <f t="shared" si="4"/>
        <v>-1.3595742386363554</v>
      </c>
      <c r="R48" s="10">
        <f t="shared" si="5"/>
        <v>61.031165761407806</v>
      </c>
      <c r="S48" s="8">
        <f t="shared" si="7"/>
        <v>46.84442027043565</v>
      </c>
      <c r="T48" s="8">
        <f t="shared" si="8"/>
        <v>-0.026951441144801826</v>
      </c>
      <c r="U48" s="7">
        <f t="shared" si="9"/>
        <v>58.244387983629814</v>
      </c>
      <c r="V48" s="7">
        <f t="shared" si="1"/>
        <v>41.27062167323504</v>
      </c>
    </row>
    <row r="49" spans="1:12" ht="12.75">
      <c r="A49">
        <v>4266200</v>
      </c>
      <c r="B49">
        <v>3800</v>
      </c>
      <c r="C49">
        <v>3793.416</v>
      </c>
      <c r="D49" s="3">
        <v>45.08966</v>
      </c>
      <c r="E49">
        <v>180</v>
      </c>
      <c r="F49">
        <v>-95.105</v>
      </c>
      <c r="G49" s="2">
        <v>-0.001214606</v>
      </c>
      <c r="H49" s="2">
        <v>0.01185492</v>
      </c>
      <c r="I49" s="2">
        <v>0.0001694254</v>
      </c>
      <c r="J49" s="1">
        <f t="shared" si="10"/>
        <v>46.3674165931647</v>
      </c>
      <c r="K49" s="3">
        <f t="shared" si="6"/>
        <v>-1.2777565931646961</v>
      </c>
      <c r="L49" s="3"/>
    </row>
    <row r="50" spans="1:12" ht="12.75">
      <c r="A50">
        <v>4266204</v>
      </c>
      <c r="B50">
        <v>3600</v>
      </c>
      <c r="C50">
        <v>3593.846</v>
      </c>
      <c r="D50" s="3">
        <v>43.23072</v>
      </c>
      <c r="E50">
        <v>180</v>
      </c>
      <c r="F50">
        <v>-95.099</v>
      </c>
      <c r="G50" s="2">
        <v>-0.001211301</v>
      </c>
      <c r="H50" s="2">
        <v>0.01154632</v>
      </c>
      <c r="I50" s="2">
        <v>0.0001349918</v>
      </c>
      <c r="J50" s="1">
        <f t="shared" si="10"/>
        <v>43.9280465558427</v>
      </c>
      <c r="K50" s="3">
        <f t="shared" si="6"/>
        <v>-0.6973265558427002</v>
      </c>
      <c r="L50" s="3"/>
    </row>
    <row r="51" spans="1:12" ht="12.75">
      <c r="A51">
        <v>4266208</v>
      </c>
      <c r="B51">
        <v>3400</v>
      </c>
      <c r="C51">
        <v>3394.345</v>
      </c>
      <c r="D51" s="3">
        <v>41.23772</v>
      </c>
      <c r="E51">
        <v>180</v>
      </c>
      <c r="F51">
        <v>-95.092</v>
      </c>
      <c r="G51" s="2">
        <v>-0.001207745</v>
      </c>
      <c r="H51" s="2">
        <v>0.01106386</v>
      </c>
      <c r="I51" s="2">
        <v>0.0001349742</v>
      </c>
      <c r="J51" s="1">
        <f t="shared" si="10"/>
        <v>41.489519914484895</v>
      </c>
      <c r="K51" s="3">
        <f t="shared" si="6"/>
        <v>-0.2517999144848915</v>
      </c>
      <c r="L51" s="3"/>
    </row>
    <row r="52" spans="1:12" ht="12.75">
      <c r="A52">
        <v>4266212</v>
      </c>
      <c r="B52">
        <v>3200</v>
      </c>
      <c r="C52">
        <v>3194.917</v>
      </c>
      <c r="D52" s="3">
        <v>39.11958</v>
      </c>
      <c r="E52">
        <v>180</v>
      </c>
      <c r="F52">
        <v>-95.082</v>
      </c>
      <c r="G52" s="2">
        <v>-0.001201234</v>
      </c>
      <c r="H52" s="2">
        <v>0.01037887</v>
      </c>
      <c r="I52" s="2">
        <v>0.0001239061</v>
      </c>
      <c r="J52" s="1">
        <f t="shared" si="10"/>
        <v>39.05188556161095</v>
      </c>
      <c r="K52" s="3">
        <f t="shared" si="6"/>
        <v>0.0676944383890472</v>
      </c>
      <c r="L52" s="3"/>
    </row>
    <row r="53" spans="1:12" ht="12.75">
      <c r="A53">
        <v>4266216</v>
      </c>
      <c r="B53">
        <v>3000</v>
      </c>
      <c r="C53">
        <v>2995.364</v>
      </c>
      <c r="D53" s="3">
        <v>36.88132</v>
      </c>
      <c r="E53">
        <v>180</v>
      </c>
      <c r="F53">
        <v>-95.078</v>
      </c>
      <c r="G53" s="2">
        <v>-0.001206136</v>
      </c>
      <c r="H53" s="2">
        <v>0.009724642</v>
      </c>
      <c r="I53" s="2">
        <v>0.0001304267</v>
      </c>
      <c r="J53" s="1">
        <f t="shared" si="10"/>
        <v>36.612723317497526</v>
      </c>
      <c r="K53" s="3">
        <f t="shared" si="6"/>
        <v>0.26859668250247637</v>
      </c>
      <c r="L53" s="3"/>
    </row>
    <row r="54" spans="1:12" ht="12.75">
      <c r="A54">
        <v>4266220</v>
      </c>
      <c r="B54">
        <v>2800</v>
      </c>
      <c r="C54">
        <v>2795.877</v>
      </c>
      <c r="D54" s="3">
        <v>34.53805</v>
      </c>
      <c r="E54">
        <v>180</v>
      </c>
      <c r="F54">
        <v>-95.079</v>
      </c>
      <c r="G54" s="2">
        <v>-0.001200197</v>
      </c>
      <c r="H54" s="2">
        <v>0.00918097</v>
      </c>
      <c r="I54" s="2">
        <v>0.0001025151</v>
      </c>
      <c r="J54" s="1">
        <f t="shared" si="10"/>
        <v>34.174367799958546</v>
      </c>
      <c r="K54" s="3">
        <f t="shared" si="6"/>
        <v>0.3636822000414526</v>
      </c>
      <c r="L54" s="3"/>
    </row>
    <row r="55" spans="1:12" ht="12.75">
      <c r="A55">
        <v>4266224</v>
      </c>
      <c r="B55">
        <v>2600</v>
      </c>
      <c r="C55">
        <v>2596.305</v>
      </c>
      <c r="D55" s="3">
        <v>32.13508</v>
      </c>
      <c r="E55">
        <v>180</v>
      </c>
      <c r="F55">
        <v>-94.995</v>
      </c>
      <c r="G55" s="2">
        <v>-0.001203534</v>
      </c>
      <c r="H55" s="2">
        <v>0.008552914</v>
      </c>
      <c r="I55" s="2">
        <v>0.0002039018</v>
      </c>
      <c r="J55" s="1">
        <f t="shared" si="10"/>
        <v>31.734973316376706</v>
      </c>
      <c r="K55" s="3">
        <f t="shared" si="6"/>
        <v>0.4001066836232958</v>
      </c>
      <c r="L55" s="3"/>
    </row>
    <row r="56" spans="1:12" ht="12.75">
      <c r="A56">
        <v>4266228</v>
      </c>
      <c r="B56">
        <v>2400</v>
      </c>
      <c r="C56">
        <v>2396.878</v>
      </c>
      <c r="D56" s="3">
        <v>29.70228</v>
      </c>
      <c r="E56">
        <v>180</v>
      </c>
      <c r="F56">
        <v>-95.064</v>
      </c>
      <c r="G56" s="2">
        <v>-0.001191918</v>
      </c>
      <c r="H56" s="2">
        <v>0.007893523</v>
      </c>
      <c r="I56" s="2">
        <v>0.0001101057</v>
      </c>
      <c r="J56" s="1">
        <f t="shared" si="10"/>
        <v>29.29735118663269</v>
      </c>
      <c r="K56" s="3">
        <f t="shared" si="6"/>
        <v>0.40492881336730946</v>
      </c>
      <c r="L56" s="3"/>
    </row>
    <row r="57" spans="1:12" ht="12.75">
      <c r="A57">
        <v>4266232</v>
      </c>
      <c r="B57">
        <v>2200</v>
      </c>
      <c r="C57">
        <v>2197.301</v>
      </c>
      <c r="D57" s="3">
        <v>27.25735</v>
      </c>
      <c r="E57">
        <v>180</v>
      </c>
      <c r="F57">
        <v>-95.06</v>
      </c>
      <c r="G57" s="2">
        <v>-0.001187332</v>
      </c>
      <c r="H57" s="2">
        <v>0.007143698</v>
      </c>
      <c r="I57" s="2">
        <v>8.131962E-05</v>
      </c>
      <c r="J57" s="1">
        <f t="shared" si="10"/>
        <v>26.85789558740127</v>
      </c>
      <c r="K57" s="3">
        <f t="shared" si="6"/>
        <v>0.39945441259872894</v>
      </c>
      <c r="L57" s="3"/>
    </row>
    <row r="58" spans="1:12" ht="12.75">
      <c r="A58">
        <v>4266236</v>
      </c>
      <c r="B58">
        <v>2000</v>
      </c>
      <c r="C58">
        <v>1997.812</v>
      </c>
      <c r="D58" s="3">
        <v>24.80281</v>
      </c>
      <c r="E58">
        <v>180</v>
      </c>
      <c r="F58">
        <v>-95.061</v>
      </c>
      <c r="G58" s="2">
        <v>-0.001187961</v>
      </c>
      <c r="H58" s="2">
        <v>0.006636798</v>
      </c>
      <c r="I58" s="2">
        <v>7.393561E-05</v>
      </c>
      <c r="J58" s="1">
        <f t="shared" si="10"/>
        <v>24.41951562360246</v>
      </c>
      <c r="K58" s="3">
        <f t="shared" si="6"/>
        <v>0.38329437639754005</v>
      </c>
      <c r="L58" s="3"/>
    </row>
    <row r="59" spans="1:12" ht="12.75">
      <c r="A59">
        <v>4266240</v>
      </c>
      <c r="B59">
        <v>1800</v>
      </c>
      <c r="C59">
        <v>1798.261</v>
      </c>
      <c r="D59" s="3">
        <v>22.34176</v>
      </c>
      <c r="E59">
        <v>180</v>
      </c>
      <c r="F59">
        <v>-95.058</v>
      </c>
      <c r="G59" s="2">
        <v>-0.001180947</v>
      </c>
      <c r="H59" s="2">
        <v>0.005930681</v>
      </c>
      <c r="I59" s="2">
        <v>6.614184E-05</v>
      </c>
      <c r="J59" s="1">
        <f t="shared" si="10"/>
        <v>21.98037782574886</v>
      </c>
      <c r="K59" s="3">
        <f t="shared" si="6"/>
        <v>0.3613821742511405</v>
      </c>
      <c r="L59" s="3"/>
    </row>
    <row r="60" spans="1:12" ht="12.75">
      <c r="A60">
        <v>4266244</v>
      </c>
      <c r="B60">
        <v>1600</v>
      </c>
      <c r="C60">
        <v>1598.836</v>
      </c>
      <c r="D60" s="3">
        <v>19.87882</v>
      </c>
      <c r="E60">
        <v>180</v>
      </c>
      <c r="F60">
        <v>-95.055</v>
      </c>
      <c r="G60" s="2">
        <v>-0.001182179</v>
      </c>
      <c r="H60" s="2">
        <v>0.005256837</v>
      </c>
      <c r="I60" s="2">
        <v>7.095843E-05</v>
      </c>
      <c r="J60" s="1">
        <f t="shared" si="10"/>
        <v>19.542780142264668</v>
      </c>
      <c r="K60" s="3">
        <f t="shared" si="6"/>
        <v>0.33603985773533296</v>
      </c>
      <c r="L60" s="3"/>
    </row>
    <row r="61" spans="1:12" ht="12.75">
      <c r="A61">
        <v>4266248</v>
      </c>
      <c r="B61">
        <v>1400</v>
      </c>
      <c r="C61">
        <v>1399.339</v>
      </c>
      <c r="D61" s="3">
        <v>17.41222</v>
      </c>
      <c r="E61">
        <v>180</v>
      </c>
      <c r="F61">
        <v>-95.054</v>
      </c>
      <c r="G61" s="2">
        <v>-0.001177066</v>
      </c>
      <c r="H61" s="2">
        <v>0.004650787</v>
      </c>
      <c r="I61" s="2">
        <v>5.33469E-05</v>
      </c>
      <c r="J61" s="1">
        <f t="shared" si="10"/>
        <v>17.10430239342653</v>
      </c>
      <c r="K61" s="3">
        <f t="shared" si="6"/>
        <v>0.3079176065734721</v>
      </c>
      <c r="L61" s="3"/>
    </row>
    <row r="62" spans="1:12" ht="12.75">
      <c r="A62">
        <v>4266252</v>
      </c>
      <c r="B62">
        <v>1200</v>
      </c>
      <c r="C62">
        <v>1199.749</v>
      </c>
      <c r="D62" s="3">
        <v>14.94209</v>
      </c>
      <c r="E62">
        <v>180</v>
      </c>
      <c r="F62">
        <v>-95.058</v>
      </c>
      <c r="G62" s="2">
        <v>-0.001182198</v>
      </c>
      <c r="H62" s="2">
        <v>0.003926646</v>
      </c>
      <c r="I62" s="2">
        <v>6.43174E-05</v>
      </c>
      <c r="J62" s="1">
        <f t="shared" si="10"/>
        <v>14.66468789350621</v>
      </c>
      <c r="K62" s="3">
        <f t="shared" si="6"/>
        <v>0.27740210649379016</v>
      </c>
      <c r="L62" s="3"/>
    </row>
    <row r="63" spans="1:12" ht="12.75">
      <c r="A63">
        <v>4266256</v>
      </c>
      <c r="B63">
        <v>1000</v>
      </c>
      <c r="C63">
        <v>1000.316</v>
      </c>
      <c r="D63" s="3">
        <v>12.47387</v>
      </c>
      <c r="E63">
        <v>180</v>
      </c>
      <c r="F63">
        <v>-95.066</v>
      </c>
      <c r="G63" s="2">
        <v>-0.001187188</v>
      </c>
      <c r="H63" s="2">
        <v>0.003325459</v>
      </c>
      <c r="I63" s="2">
        <v>4.397201E-05</v>
      </c>
      <c r="J63" s="1">
        <f t="shared" si="10"/>
        <v>12.226992424982692</v>
      </c>
      <c r="K63" s="3">
        <f t="shared" si="6"/>
        <v>0.246877575017308</v>
      </c>
      <c r="L63" s="3"/>
    </row>
    <row r="64" spans="1:12" ht="12.75">
      <c r="A64">
        <v>4266260</v>
      </c>
      <c r="B64">
        <v>800</v>
      </c>
      <c r="C64">
        <v>800.815</v>
      </c>
      <c r="D64" s="3">
        <v>10.00456</v>
      </c>
      <c r="E64">
        <v>180</v>
      </c>
      <c r="F64">
        <v>-95.052</v>
      </c>
      <c r="G64" s="2">
        <v>-0.00118009</v>
      </c>
      <c r="H64" s="2">
        <v>0.002646377</v>
      </c>
      <c r="I64" s="2">
        <v>3.947153E-05</v>
      </c>
      <c r="J64" s="1">
        <f t="shared" si="10"/>
        <v>9.788465783624888</v>
      </c>
      <c r="K64" s="3">
        <f t="shared" si="6"/>
        <v>0.21609421637511161</v>
      </c>
      <c r="L64" s="3"/>
    </row>
    <row r="65" spans="1:12" ht="12.75">
      <c r="A65">
        <v>4266264</v>
      </c>
      <c r="B65">
        <v>600</v>
      </c>
      <c r="C65">
        <v>601.266</v>
      </c>
      <c r="D65" s="3">
        <v>7.533827</v>
      </c>
      <c r="E65">
        <v>180</v>
      </c>
      <c r="F65">
        <v>-95.06</v>
      </c>
      <c r="G65" s="2">
        <v>-0.001180658</v>
      </c>
      <c r="H65" s="2">
        <v>0.001971736</v>
      </c>
      <c r="I65" s="2">
        <v>2.895928E-05</v>
      </c>
      <c r="J65" s="1">
        <f t="shared" si="10"/>
        <v>7.34935243203112</v>
      </c>
      <c r="K65" s="3">
        <f t="shared" si="6"/>
        <v>0.18447456796887973</v>
      </c>
      <c r="L65" s="3"/>
    </row>
    <row r="66" spans="1:12" ht="12.75">
      <c r="A66">
        <v>4266268</v>
      </c>
      <c r="B66">
        <v>400</v>
      </c>
      <c r="C66">
        <v>401.715</v>
      </c>
      <c r="D66" s="3">
        <v>5.062929</v>
      </c>
      <c r="E66">
        <v>180</v>
      </c>
      <c r="F66">
        <v>-95.074</v>
      </c>
      <c r="G66" s="2">
        <v>-0.001181071</v>
      </c>
      <c r="H66" s="2">
        <v>0.001348972</v>
      </c>
      <c r="I66" s="2">
        <v>1.953963E-05</v>
      </c>
      <c r="J66" s="1">
        <f t="shared" si="10"/>
        <v>4.910214634177521</v>
      </c>
      <c r="K66" s="3">
        <f t="shared" si="6"/>
        <v>0.15271436582247855</v>
      </c>
      <c r="L66" s="3"/>
    </row>
    <row r="67" spans="1:12" ht="12.75">
      <c r="A67">
        <v>4266272</v>
      </c>
      <c r="B67">
        <v>300</v>
      </c>
      <c r="C67">
        <v>302.09</v>
      </c>
      <c r="D67" s="3">
        <v>3.829917</v>
      </c>
      <c r="E67">
        <v>180</v>
      </c>
      <c r="F67">
        <v>-95.071</v>
      </c>
      <c r="G67" s="2">
        <v>-0.001179865</v>
      </c>
      <c r="H67" s="2">
        <v>0.001001024</v>
      </c>
      <c r="I67" s="2">
        <v>1.206976E-05</v>
      </c>
      <c r="J67" s="1">
        <f t="shared" si="10"/>
        <v>3.692485316303069</v>
      </c>
      <c r="K67" s="3">
        <f t="shared" si="6"/>
        <v>0.13743168369693093</v>
      </c>
      <c r="L67" s="3"/>
    </row>
    <row r="68" spans="1:12" ht="12.75">
      <c r="A68">
        <v>4266276</v>
      </c>
      <c r="B68">
        <v>200</v>
      </c>
      <c r="C68">
        <v>202.37</v>
      </c>
      <c r="D68" s="3">
        <v>2.595606</v>
      </c>
      <c r="E68">
        <v>180</v>
      </c>
      <c r="F68">
        <v>-95.027</v>
      </c>
      <c r="G68" s="2">
        <v>-0.001179372</v>
      </c>
      <c r="H68" s="2">
        <v>0.0006795175</v>
      </c>
      <c r="I68" s="2">
        <v>1.313472E-05</v>
      </c>
      <c r="J68" s="1">
        <f t="shared" si="10"/>
        <v>2.473594801086604</v>
      </c>
      <c r="K68" s="3">
        <f t="shared" si="6"/>
        <v>0.12201119891339607</v>
      </c>
      <c r="L68" s="3"/>
    </row>
    <row r="69" spans="1:12" ht="12.75">
      <c r="A69">
        <v>4266280</v>
      </c>
      <c r="B69">
        <v>100</v>
      </c>
      <c r="C69">
        <v>102.539</v>
      </c>
      <c r="D69" s="3">
        <v>1.359732</v>
      </c>
      <c r="E69">
        <v>180</v>
      </c>
      <c r="F69">
        <v>-95.081</v>
      </c>
      <c r="G69" s="2">
        <v>-0.001177619</v>
      </c>
      <c r="H69" s="2">
        <v>0.0003574679</v>
      </c>
      <c r="I69" s="2">
        <v>6.772517E-06</v>
      </c>
      <c r="J69" s="1">
        <f t="shared" si="10"/>
        <v>1.25334751844947</v>
      </c>
      <c r="K69" s="3">
        <f t="shared" si="6"/>
        <v>0.10638448155052993</v>
      </c>
      <c r="L69" s="3"/>
    </row>
    <row r="70" spans="1:12" ht="12.75">
      <c r="A70">
        <v>4266284</v>
      </c>
      <c r="B70">
        <v>0</v>
      </c>
      <c r="C70">
        <v>-0.024</v>
      </c>
      <c r="D70" s="3">
        <v>0.08974863</v>
      </c>
      <c r="E70">
        <v>180</v>
      </c>
      <c r="F70">
        <v>-94.947</v>
      </c>
      <c r="G70" s="2">
        <v>-0.001177399</v>
      </c>
      <c r="H70" s="2">
        <v>1.874661E-05</v>
      </c>
      <c r="I70" s="2">
        <v>4.653893E-06</v>
      </c>
      <c r="J70" s="1">
        <f t="shared" si="10"/>
        <v>-0.0002933551179823022</v>
      </c>
      <c r="K70" s="3">
        <f t="shared" si="6"/>
        <v>0.0900419851179823</v>
      </c>
      <c r="L7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28" sqref="D28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12.00390625" style="0" bestFit="1" customWidth="1"/>
    <col min="11" max="11" width="10.8515625" style="0" bestFit="1" customWidth="1"/>
  </cols>
  <sheetData>
    <row r="1" spans="1:10" ht="12.75">
      <c r="A1" t="s">
        <v>9</v>
      </c>
      <c r="B1" t="s">
        <v>10</v>
      </c>
      <c r="C1">
        <v>2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4261508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1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</row>
    <row r="4" spans="1:11" ht="12.75">
      <c r="A4">
        <v>4261537</v>
      </c>
      <c r="B4">
        <v>0</v>
      </c>
      <c r="C4">
        <v>-0.247</v>
      </c>
      <c r="D4" s="3">
        <v>0.08770559</v>
      </c>
      <c r="E4">
        <v>180</v>
      </c>
      <c r="F4">
        <v>-99.093</v>
      </c>
      <c r="G4" s="2">
        <v>0.0002338702</v>
      </c>
      <c r="H4" s="2">
        <v>3.155856E-05</v>
      </c>
      <c r="I4" s="2">
        <v>4.504865E-06</v>
      </c>
      <c r="J4" s="1">
        <f aca="true" t="shared" si="0" ref="J4:J24">tf_IQB*C4</f>
        <v>-0.0030191130892345264</v>
      </c>
      <c r="K4" s="3">
        <f>D4-J4</f>
        <v>0.09072470308923453</v>
      </c>
    </row>
    <row r="5" spans="1:11" ht="12.75">
      <c r="A5">
        <v>4261541</v>
      </c>
      <c r="B5">
        <v>100</v>
      </c>
      <c r="C5">
        <v>99.826</v>
      </c>
      <c r="D5" s="3">
        <v>1.286516</v>
      </c>
      <c r="E5">
        <v>180</v>
      </c>
      <c r="F5">
        <v>-99.047</v>
      </c>
      <c r="G5" s="2">
        <v>0.0002316282</v>
      </c>
      <c r="H5" s="2">
        <v>0.0005046212</v>
      </c>
      <c r="I5" s="2">
        <v>4.721081E-06</v>
      </c>
      <c r="J5" s="1">
        <f t="shared" si="0"/>
        <v>1.220186166987554</v>
      </c>
      <c r="K5" s="3">
        <f>D5-J5</f>
        <v>0.066329833012446</v>
      </c>
    </row>
    <row r="6" spans="1:11" ht="12.75">
      <c r="A6">
        <v>4261545</v>
      </c>
      <c r="B6">
        <v>200</v>
      </c>
      <c r="C6">
        <v>199.69</v>
      </c>
      <c r="D6" s="3">
        <v>2.50036</v>
      </c>
      <c r="E6">
        <v>180</v>
      </c>
      <c r="F6">
        <v>-99.048</v>
      </c>
      <c r="G6" s="2">
        <v>0.0002336798</v>
      </c>
      <c r="H6" s="2">
        <v>0.0009822981</v>
      </c>
      <c r="I6" s="2">
        <v>4.678195E-06</v>
      </c>
      <c r="J6" s="1">
        <f t="shared" si="0"/>
        <v>2.4408368129119133</v>
      </c>
      <c r="K6" s="3">
        <f aca="true" t="shared" si="1" ref="K6:K24">D6-J6</f>
        <v>0.05952318708808679</v>
      </c>
    </row>
    <row r="7" spans="1:11" ht="12.75">
      <c r="A7">
        <v>4261549</v>
      </c>
      <c r="B7">
        <v>300</v>
      </c>
      <c r="C7">
        <v>299.526</v>
      </c>
      <c r="D7" s="3">
        <v>3.720219</v>
      </c>
      <c r="E7">
        <v>180</v>
      </c>
      <c r="F7">
        <v>-99.052</v>
      </c>
      <c r="G7" s="2">
        <v>0.0002323031</v>
      </c>
      <c r="H7" s="2">
        <v>0.001466891</v>
      </c>
      <c r="I7" s="2">
        <v>4.608939E-06</v>
      </c>
      <c r="J7" s="1">
        <f t="shared" si="0"/>
        <v>3.661145211198627</v>
      </c>
      <c r="K7" s="3">
        <f t="shared" si="1"/>
        <v>0.05907378880137326</v>
      </c>
    </row>
    <row r="8" spans="1:11" ht="12.75">
      <c r="A8">
        <v>4261553</v>
      </c>
      <c r="B8">
        <v>400</v>
      </c>
      <c r="C8">
        <v>399.485</v>
      </c>
      <c r="D8" s="3">
        <v>4.945305</v>
      </c>
      <c r="E8">
        <v>180</v>
      </c>
      <c r="F8">
        <v>-99.05</v>
      </c>
      <c r="G8" s="2">
        <v>0.0002328689</v>
      </c>
      <c r="H8" s="2">
        <v>0.001945831</v>
      </c>
      <c r="I8" s="2">
        <v>4.582375E-06</v>
      </c>
      <c r="J8" s="1">
        <f t="shared" si="0"/>
        <v>4.882957054465</v>
      </c>
      <c r="K8" s="3">
        <f t="shared" si="1"/>
        <v>0.06234794553500045</v>
      </c>
    </row>
    <row r="9" spans="1:11" ht="12.75">
      <c r="A9">
        <v>4261557</v>
      </c>
      <c r="B9">
        <v>500</v>
      </c>
      <c r="C9">
        <v>499.349</v>
      </c>
      <c r="D9" s="3">
        <v>6.172353</v>
      </c>
      <c r="E9">
        <v>180</v>
      </c>
      <c r="F9">
        <v>-99.051</v>
      </c>
      <c r="G9" s="2">
        <v>0.0002335873</v>
      </c>
      <c r="H9" s="2">
        <v>0.002427986</v>
      </c>
      <c r="I9" s="2">
        <v>5.021099E-06</v>
      </c>
      <c r="J9" s="1">
        <f t="shared" si="0"/>
        <v>6.103607700389358</v>
      </c>
      <c r="K9" s="3">
        <f t="shared" si="1"/>
        <v>0.06874529961064191</v>
      </c>
    </row>
    <row r="10" spans="1:11" ht="12.75">
      <c r="A10">
        <v>4261561</v>
      </c>
      <c r="B10">
        <v>600</v>
      </c>
      <c r="C10">
        <v>599.194</v>
      </c>
      <c r="D10" s="3">
        <v>7.40155</v>
      </c>
      <c r="E10">
        <v>180</v>
      </c>
      <c r="F10">
        <v>-99.054</v>
      </c>
      <c r="G10" s="2">
        <v>0.000228337</v>
      </c>
      <c r="H10" s="2">
        <v>0.002915167</v>
      </c>
      <c r="I10" s="2">
        <v>4.877083E-06</v>
      </c>
      <c r="J10" s="1">
        <f t="shared" si="0"/>
        <v>7.324026106845315</v>
      </c>
      <c r="K10" s="3">
        <f t="shared" si="1"/>
        <v>0.07752389315468555</v>
      </c>
    </row>
    <row r="11" spans="1:11" ht="12.75">
      <c r="A11">
        <v>4261565</v>
      </c>
      <c r="B11">
        <v>700</v>
      </c>
      <c r="C11">
        <v>699.068</v>
      </c>
      <c r="D11" s="3">
        <v>8.632503</v>
      </c>
      <c r="E11">
        <v>180</v>
      </c>
      <c r="F11">
        <v>-99.052</v>
      </c>
      <c r="G11" s="2">
        <v>0.0002305846</v>
      </c>
      <c r="H11" s="2">
        <v>0.003397982</v>
      </c>
      <c r="I11" s="2">
        <v>5.111644E-06</v>
      </c>
      <c r="J11" s="1">
        <f t="shared" si="0"/>
        <v>8.544798984068834</v>
      </c>
      <c r="K11" s="3">
        <f t="shared" si="1"/>
        <v>0.08770401593116617</v>
      </c>
    </row>
    <row r="12" spans="1:11" ht="12.75">
      <c r="A12">
        <v>4261569</v>
      </c>
      <c r="B12">
        <v>800</v>
      </c>
      <c r="C12">
        <v>798.923</v>
      </c>
      <c r="D12" s="3">
        <v>9.863817</v>
      </c>
      <c r="E12">
        <v>180</v>
      </c>
      <c r="F12">
        <v>-99.052</v>
      </c>
      <c r="G12" s="2">
        <v>0.0002288755</v>
      </c>
      <c r="H12" s="2">
        <v>0.003884039</v>
      </c>
      <c r="I12" s="2">
        <v>5.121883E-06</v>
      </c>
      <c r="J12" s="1">
        <f t="shared" si="0"/>
        <v>9.76533962182395</v>
      </c>
      <c r="K12" s="3">
        <f t="shared" si="1"/>
        <v>0.09847737817604951</v>
      </c>
    </row>
    <row r="13" spans="1:11" ht="12.75">
      <c r="A13">
        <v>4261573</v>
      </c>
      <c r="B13">
        <v>900</v>
      </c>
      <c r="C13">
        <v>898.762</v>
      </c>
      <c r="D13" s="3">
        <v>11.09622</v>
      </c>
      <c r="E13">
        <v>180</v>
      </c>
      <c r="F13">
        <v>-99.051</v>
      </c>
      <c r="G13" s="2">
        <v>0.000229604</v>
      </c>
      <c r="H13" s="2">
        <v>0.004369061</v>
      </c>
      <c r="I13" s="2">
        <v>6.887119E-06</v>
      </c>
      <c r="J13" s="1">
        <f t="shared" si="0"/>
        <v>10.98568468950041</v>
      </c>
      <c r="K13" s="3">
        <f t="shared" si="1"/>
        <v>0.11053531049959098</v>
      </c>
    </row>
    <row r="14" spans="1:11" ht="12.75">
      <c r="A14">
        <v>4261577</v>
      </c>
      <c r="B14">
        <v>1000</v>
      </c>
      <c r="C14">
        <v>998.642</v>
      </c>
      <c r="D14" s="3">
        <v>12.32847</v>
      </c>
      <c r="E14">
        <v>180</v>
      </c>
      <c r="F14">
        <v>-99.051</v>
      </c>
      <c r="G14" s="2">
        <v>0.0002311168</v>
      </c>
      <c r="H14" s="2">
        <v>0.004853968</v>
      </c>
      <c r="I14" s="2">
        <v>5.847884E-06</v>
      </c>
      <c r="J14" s="1">
        <f t="shared" si="0"/>
        <v>12.206530905503426</v>
      </c>
      <c r="K14" s="3">
        <f t="shared" si="1"/>
        <v>0.12193909449657347</v>
      </c>
    </row>
    <row r="15" spans="1:11" ht="12.75">
      <c r="A15">
        <v>4261583</v>
      </c>
      <c r="B15">
        <v>900</v>
      </c>
      <c r="C15">
        <v>898.791</v>
      </c>
      <c r="D15" s="3">
        <v>11.12982</v>
      </c>
      <c r="E15">
        <v>180</v>
      </c>
      <c r="F15">
        <v>-99.051</v>
      </c>
      <c r="G15" s="2">
        <v>0.0002297727</v>
      </c>
      <c r="H15" s="2">
        <v>0.004385833</v>
      </c>
      <c r="I15" s="2">
        <v>6.564919E-06</v>
      </c>
      <c r="J15" s="1">
        <f t="shared" si="0"/>
        <v>10.986039160267973</v>
      </c>
      <c r="K15" s="3">
        <f t="shared" si="1"/>
        <v>0.1437808397320275</v>
      </c>
    </row>
    <row r="16" spans="1:11" ht="12.75">
      <c r="A16">
        <v>4261587</v>
      </c>
      <c r="B16">
        <v>800</v>
      </c>
      <c r="C16">
        <v>798.913</v>
      </c>
      <c r="D16" s="3">
        <v>9.913984</v>
      </c>
      <c r="E16">
        <v>180</v>
      </c>
      <c r="F16">
        <v>-99.051</v>
      </c>
      <c r="G16" s="2">
        <v>0.0002314094</v>
      </c>
      <c r="H16" s="2">
        <v>0.003903463</v>
      </c>
      <c r="I16" s="2">
        <v>5.367783E-06</v>
      </c>
      <c r="J16" s="1">
        <f t="shared" si="0"/>
        <v>9.765217390524791</v>
      </c>
      <c r="K16" s="3">
        <f t="shared" si="1"/>
        <v>0.14876660947520826</v>
      </c>
    </row>
    <row r="17" spans="1:11" ht="12.75">
      <c r="A17">
        <v>4261591</v>
      </c>
      <c r="B17">
        <v>700</v>
      </c>
      <c r="C17">
        <v>699.065</v>
      </c>
      <c r="D17" s="3">
        <v>8.692177</v>
      </c>
      <c r="E17">
        <v>180</v>
      </c>
      <c r="F17">
        <v>-99.053</v>
      </c>
      <c r="G17" s="2">
        <v>0.000231424</v>
      </c>
      <c r="H17" s="2">
        <v>0.003424829</v>
      </c>
      <c r="I17" s="2">
        <v>5.471212E-06</v>
      </c>
      <c r="J17" s="1">
        <f t="shared" si="0"/>
        <v>8.544762314679087</v>
      </c>
      <c r="K17" s="3">
        <f t="shared" si="1"/>
        <v>0.1474146853209124</v>
      </c>
    </row>
    <row r="18" spans="1:11" ht="12.75">
      <c r="A18">
        <v>4261595</v>
      </c>
      <c r="B18">
        <v>600</v>
      </c>
      <c r="C18">
        <v>599.204</v>
      </c>
      <c r="D18" s="3">
        <v>7.465809</v>
      </c>
      <c r="E18">
        <v>180</v>
      </c>
      <c r="F18">
        <v>-99.051</v>
      </c>
      <c r="G18" s="2">
        <v>0.0002306357</v>
      </c>
      <c r="H18" s="2">
        <v>0.002942617</v>
      </c>
      <c r="I18" s="2">
        <v>5.028606E-06</v>
      </c>
      <c r="J18" s="1">
        <f t="shared" si="0"/>
        <v>7.324148338144474</v>
      </c>
      <c r="K18" s="3">
        <f t="shared" si="1"/>
        <v>0.14166066185552584</v>
      </c>
    </row>
    <row r="19" spans="1:11" ht="12.75">
      <c r="A19">
        <v>4261599</v>
      </c>
      <c r="B19">
        <v>500</v>
      </c>
      <c r="C19">
        <v>499.349</v>
      </c>
      <c r="D19" s="3">
        <v>6.237603</v>
      </c>
      <c r="E19">
        <v>180</v>
      </c>
      <c r="F19">
        <v>-99.052</v>
      </c>
      <c r="G19" s="2">
        <v>0.0002302094</v>
      </c>
      <c r="H19" s="2">
        <v>0.002453883</v>
      </c>
      <c r="I19" s="2">
        <v>5.062085E-06</v>
      </c>
      <c r="J19" s="1">
        <f t="shared" si="0"/>
        <v>6.103607700389358</v>
      </c>
      <c r="K19" s="3">
        <f t="shared" si="1"/>
        <v>0.13399529961064172</v>
      </c>
    </row>
    <row r="20" spans="1:11" ht="12.75">
      <c r="A20">
        <v>4261603</v>
      </c>
      <c r="B20">
        <v>400</v>
      </c>
      <c r="C20">
        <v>399.455</v>
      </c>
      <c r="D20" s="3">
        <v>5.008415</v>
      </c>
      <c r="E20">
        <v>180</v>
      </c>
      <c r="F20">
        <v>-99.051</v>
      </c>
      <c r="G20" s="2">
        <v>0.0002323642</v>
      </c>
      <c r="H20" s="2">
        <v>0.001973177</v>
      </c>
      <c r="I20" s="2">
        <v>4.780295E-06</v>
      </c>
      <c r="J20" s="1">
        <f t="shared" si="0"/>
        <v>4.882590360567521</v>
      </c>
      <c r="K20" s="3">
        <f t="shared" si="1"/>
        <v>0.12582463943247912</v>
      </c>
    </row>
    <row r="21" spans="1:11" ht="12.75">
      <c r="A21">
        <v>4261607</v>
      </c>
      <c r="B21">
        <v>300</v>
      </c>
      <c r="C21">
        <v>299.536</v>
      </c>
      <c r="D21" s="3">
        <v>3.778403</v>
      </c>
      <c r="E21">
        <v>180</v>
      </c>
      <c r="F21">
        <v>-99.052</v>
      </c>
      <c r="G21" s="2">
        <v>0.0002312741</v>
      </c>
      <c r="H21" s="2">
        <v>0.001485108</v>
      </c>
      <c r="I21" s="2">
        <v>4.829617E-06</v>
      </c>
      <c r="J21" s="1">
        <f t="shared" si="0"/>
        <v>3.661267442497786</v>
      </c>
      <c r="K21" s="3">
        <f t="shared" si="1"/>
        <v>0.11713555750221394</v>
      </c>
    </row>
    <row r="22" spans="1:11" ht="12.75">
      <c r="A22">
        <v>4261611</v>
      </c>
      <c r="B22">
        <v>200</v>
      </c>
      <c r="C22">
        <v>199.671</v>
      </c>
      <c r="D22" s="3">
        <v>2.549275</v>
      </c>
      <c r="E22">
        <v>180</v>
      </c>
      <c r="F22">
        <v>-99.058</v>
      </c>
      <c r="G22" s="2">
        <v>0.0002316915</v>
      </c>
      <c r="H22" s="2">
        <v>0.001004839</v>
      </c>
      <c r="I22" s="2">
        <v>4.896359E-06</v>
      </c>
      <c r="J22" s="1">
        <f t="shared" si="0"/>
        <v>2.4406045734435104</v>
      </c>
      <c r="K22" s="3">
        <f t="shared" si="1"/>
        <v>0.10867042655648973</v>
      </c>
    </row>
    <row r="23" spans="1:11" ht="12.75">
      <c r="A23">
        <v>4261615</v>
      </c>
      <c r="B23">
        <v>100</v>
      </c>
      <c r="C23">
        <v>99.793</v>
      </c>
      <c r="D23" s="3">
        <v>1.320359</v>
      </c>
      <c r="E23">
        <v>180</v>
      </c>
      <c r="F23">
        <v>-99.053</v>
      </c>
      <c r="G23" s="2">
        <v>0.0002316875</v>
      </c>
      <c r="H23" s="2">
        <v>0.0005166622</v>
      </c>
      <c r="I23" s="2">
        <v>4.944451E-06</v>
      </c>
      <c r="J23" s="1">
        <f t="shared" si="0"/>
        <v>1.2197828037003284</v>
      </c>
      <c r="K23" s="3">
        <f t="shared" si="1"/>
        <v>0.10057619629967163</v>
      </c>
    </row>
    <row r="24" spans="1:11" ht="12.75">
      <c r="A24">
        <v>4261619</v>
      </c>
      <c r="B24">
        <v>0</v>
      </c>
      <c r="C24">
        <v>-0.256</v>
      </c>
      <c r="D24" s="3">
        <v>0.08788188</v>
      </c>
      <c r="E24">
        <v>180</v>
      </c>
      <c r="F24">
        <v>-99.065</v>
      </c>
      <c r="G24" s="2">
        <v>0.0002311069</v>
      </c>
      <c r="H24" s="2">
        <v>3.722986E-05</v>
      </c>
      <c r="I24" s="2">
        <v>4.931545E-06</v>
      </c>
      <c r="J24" s="1">
        <f t="shared" si="0"/>
        <v>-0.00312912125847789</v>
      </c>
      <c r="K24" s="3">
        <f t="shared" si="1"/>
        <v>0.09101100125847789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28" sqref="J28"/>
    </sheetView>
  </sheetViews>
  <sheetFormatPr defaultColWidth="9.140625" defaultRowHeight="12.75"/>
  <cols>
    <col min="1" max="1" width="10.57421875" style="0" bestFit="1" customWidth="1"/>
    <col min="2" max="2" width="8.8515625" style="0" bestFit="1" customWidth="1"/>
    <col min="3" max="3" width="10.57421875" style="0" bestFit="1" customWidth="1"/>
    <col min="4" max="4" width="12.00390625" style="0" bestFit="1" customWidth="1"/>
    <col min="5" max="5" width="9.8515625" style="0" bestFit="1" customWidth="1"/>
    <col min="6" max="6" width="9.28125" style="0" bestFit="1" customWidth="1"/>
    <col min="7" max="8" width="9.421875" style="0" bestFit="1" customWidth="1"/>
    <col min="9" max="9" width="9.00390625" style="0" bestFit="1" customWidth="1"/>
    <col min="10" max="10" width="8.57421875" style="0" bestFit="1" customWidth="1"/>
    <col min="11" max="11" width="10.8515625" style="0" bestFit="1" customWidth="1"/>
  </cols>
  <sheetData>
    <row r="1" spans="1:12" ht="12.75">
      <c r="A1" t="s">
        <v>9</v>
      </c>
      <c r="B1" t="s">
        <v>10</v>
      </c>
      <c r="C1">
        <v>10</v>
      </c>
      <c r="D1">
        <v>2005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>
        <v>4262483</v>
      </c>
      <c r="L1" s="4" t="s">
        <v>93</v>
      </c>
    </row>
    <row r="2" spans="1:4" ht="12.75">
      <c r="A2" t="s">
        <v>9</v>
      </c>
      <c r="B2" t="s">
        <v>16</v>
      </c>
      <c r="C2" t="s">
        <v>17</v>
      </c>
      <c r="D2" t="s">
        <v>18</v>
      </c>
    </row>
    <row r="3" spans="1:11" ht="12.75">
      <c r="A3" t="s">
        <v>19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</row>
    <row r="4" spans="1:11" ht="12.75">
      <c r="A4">
        <v>4262512</v>
      </c>
      <c r="B4">
        <v>0</v>
      </c>
      <c r="C4">
        <v>-0.305</v>
      </c>
      <c r="D4" s="3">
        <v>0.08702848</v>
      </c>
      <c r="E4">
        <v>180</v>
      </c>
      <c r="F4">
        <v>-71.198</v>
      </c>
      <c r="G4" s="2">
        <v>0.0002261408</v>
      </c>
      <c r="H4" s="2">
        <v>5.84697E-05</v>
      </c>
      <c r="I4" s="2">
        <v>4.255421E-06</v>
      </c>
      <c r="J4" s="1">
        <f aca="true" t="shared" si="0" ref="J4:J24">tf_IQB*C4</f>
        <v>-0.003728054624358423</v>
      </c>
      <c r="K4" s="3">
        <f>D4-J4</f>
        <v>0.09075653462435843</v>
      </c>
    </row>
    <row r="5" spans="1:11" ht="12.75">
      <c r="A5">
        <v>4262516</v>
      </c>
      <c r="B5">
        <v>100</v>
      </c>
      <c r="C5">
        <v>99.797</v>
      </c>
      <c r="D5" s="3">
        <v>1.285263</v>
      </c>
      <c r="E5">
        <v>180</v>
      </c>
      <c r="F5">
        <v>-71.245</v>
      </c>
      <c r="G5" s="2">
        <v>0.0002264828</v>
      </c>
      <c r="H5" s="2">
        <v>0.0008353456</v>
      </c>
      <c r="I5" s="2">
        <v>4.640195E-06</v>
      </c>
      <c r="J5" s="1">
        <f t="shared" si="0"/>
        <v>1.219831696219992</v>
      </c>
      <c r="K5" s="3">
        <f>D5-J5</f>
        <v>0.06543130378000805</v>
      </c>
    </row>
    <row r="6" spans="1:11" ht="12.75">
      <c r="A6">
        <v>4262520</v>
      </c>
      <c r="B6">
        <v>200</v>
      </c>
      <c r="C6">
        <v>199.638</v>
      </c>
      <c r="D6" s="3">
        <v>2.498385</v>
      </c>
      <c r="E6">
        <v>180</v>
      </c>
      <c r="F6">
        <v>-71.241</v>
      </c>
      <c r="G6" s="2">
        <v>0.0002262943</v>
      </c>
      <c r="H6" s="2">
        <v>0.001636359</v>
      </c>
      <c r="I6" s="2">
        <v>4.66117E-06</v>
      </c>
      <c r="J6" s="1">
        <f t="shared" si="0"/>
        <v>2.440201210156285</v>
      </c>
      <c r="K6" s="3">
        <f aca="true" t="shared" si="1" ref="K6:K24">D6-J6</f>
        <v>0.05818378984371497</v>
      </c>
    </row>
    <row r="7" spans="1:11" ht="12.75">
      <c r="A7">
        <v>4262524</v>
      </c>
      <c r="B7">
        <v>300</v>
      </c>
      <c r="C7">
        <v>299.519</v>
      </c>
      <c r="D7" s="3">
        <v>3.717589</v>
      </c>
      <c r="E7">
        <v>180</v>
      </c>
      <c r="F7">
        <v>-71.244</v>
      </c>
      <c r="G7" s="2">
        <v>0.0002259812</v>
      </c>
      <c r="H7" s="2">
        <v>0.002434106</v>
      </c>
      <c r="I7" s="2">
        <v>4.648959E-06</v>
      </c>
      <c r="J7" s="1">
        <f t="shared" si="0"/>
        <v>3.661059649289215</v>
      </c>
      <c r="K7" s="3">
        <f t="shared" si="1"/>
        <v>0.05652935071078469</v>
      </c>
    </row>
    <row r="8" spans="1:11" ht="12.75">
      <c r="A8">
        <v>4262528</v>
      </c>
      <c r="B8">
        <v>400</v>
      </c>
      <c r="C8">
        <v>399.472</v>
      </c>
      <c r="D8" s="3">
        <v>4.942478</v>
      </c>
      <c r="E8">
        <v>180</v>
      </c>
      <c r="F8">
        <v>-71.244</v>
      </c>
      <c r="G8" s="2">
        <v>0.0002259217</v>
      </c>
      <c r="H8" s="2">
        <v>0.003236253</v>
      </c>
      <c r="I8" s="2">
        <v>4.968812E-06</v>
      </c>
      <c r="J8" s="1">
        <f t="shared" si="0"/>
        <v>4.882798153776092</v>
      </c>
      <c r="K8" s="3">
        <f t="shared" si="1"/>
        <v>0.05967984622390876</v>
      </c>
    </row>
    <row r="9" spans="1:11" ht="12.75">
      <c r="A9">
        <v>4262532</v>
      </c>
      <c r="B9">
        <v>500</v>
      </c>
      <c r="C9">
        <v>499.32</v>
      </c>
      <c r="D9" s="3">
        <v>6.169164</v>
      </c>
      <c r="E9">
        <v>180</v>
      </c>
      <c r="F9">
        <v>-71.245</v>
      </c>
      <c r="G9" s="2">
        <v>0.0002235713</v>
      </c>
      <c r="H9" s="2">
        <v>0.004031876</v>
      </c>
      <c r="I9" s="2">
        <v>5.188884E-06</v>
      </c>
      <c r="J9" s="1">
        <f t="shared" si="0"/>
        <v>6.103253229621797</v>
      </c>
      <c r="K9" s="3">
        <f t="shared" si="1"/>
        <v>0.06591077037820359</v>
      </c>
    </row>
    <row r="10" spans="1:11" ht="12.75">
      <c r="A10">
        <v>4262536</v>
      </c>
      <c r="B10">
        <v>600</v>
      </c>
      <c r="C10">
        <v>599.181</v>
      </c>
      <c r="D10" s="3">
        <v>7.39786</v>
      </c>
      <c r="E10">
        <v>180</v>
      </c>
      <c r="F10">
        <v>-71.247</v>
      </c>
      <c r="G10" s="2">
        <v>0.0002242892</v>
      </c>
      <c r="H10" s="2">
        <v>0.004842921</v>
      </c>
      <c r="I10" s="2">
        <v>5.328353E-06</v>
      </c>
      <c r="J10" s="1">
        <f t="shared" si="0"/>
        <v>7.323867206156408</v>
      </c>
      <c r="K10" s="3">
        <f t="shared" si="1"/>
        <v>0.07399279384359136</v>
      </c>
    </row>
    <row r="11" spans="1:11" ht="12.75">
      <c r="A11">
        <v>4262540</v>
      </c>
      <c r="B11">
        <v>700</v>
      </c>
      <c r="C11">
        <v>699.046</v>
      </c>
      <c r="D11" s="3">
        <v>8.628278</v>
      </c>
      <c r="E11">
        <v>180</v>
      </c>
      <c r="F11">
        <v>-71.246</v>
      </c>
      <c r="G11" s="2">
        <v>0.0002242119</v>
      </c>
      <c r="H11" s="2">
        <v>0.005643608</v>
      </c>
      <c r="I11" s="2">
        <v>5.349528E-06</v>
      </c>
      <c r="J11" s="1">
        <f t="shared" si="0"/>
        <v>8.544530075210684</v>
      </c>
      <c r="K11" s="3">
        <f t="shared" si="1"/>
        <v>0.08374792478931603</v>
      </c>
    </row>
    <row r="12" spans="1:11" ht="12.75">
      <c r="A12">
        <v>4262544</v>
      </c>
      <c r="B12">
        <v>800</v>
      </c>
      <c r="C12">
        <v>798.907</v>
      </c>
      <c r="D12" s="3">
        <v>9.859248</v>
      </c>
      <c r="E12">
        <v>180</v>
      </c>
      <c r="F12">
        <v>-71.245</v>
      </c>
      <c r="G12" s="2">
        <v>0.0002253869</v>
      </c>
      <c r="H12" s="2">
        <v>0.006452473</v>
      </c>
      <c r="I12" s="2">
        <v>5.481927E-06</v>
      </c>
      <c r="J12" s="1">
        <f t="shared" si="0"/>
        <v>9.765144051745295</v>
      </c>
      <c r="K12" s="3">
        <f t="shared" si="1"/>
        <v>0.0941039482547037</v>
      </c>
    </row>
    <row r="13" spans="1:11" ht="12.75">
      <c r="A13">
        <v>4262548</v>
      </c>
      <c r="B13">
        <v>900</v>
      </c>
      <c r="C13">
        <v>898.771</v>
      </c>
      <c r="D13" s="3">
        <v>11.09051</v>
      </c>
      <c r="E13">
        <v>180</v>
      </c>
      <c r="F13">
        <v>-71.245</v>
      </c>
      <c r="G13" s="2">
        <v>0.0002250656</v>
      </c>
      <c r="H13" s="2">
        <v>0.007249931</v>
      </c>
      <c r="I13" s="2">
        <v>5.90523E-06</v>
      </c>
      <c r="J13" s="1">
        <f t="shared" si="0"/>
        <v>10.985794697669654</v>
      </c>
      <c r="K13" s="3">
        <f t="shared" si="1"/>
        <v>0.1047153023303462</v>
      </c>
    </row>
    <row r="14" spans="1:11" ht="12.75">
      <c r="A14">
        <v>4262552</v>
      </c>
      <c r="B14">
        <v>1000</v>
      </c>
      <c r="C14">
        <v>998.633</v>
      </c>
      <c r="D14" s="3">
        <v>12.32145</v>
      </c>
      <c r="E14">
        <v>180</v>
      </c>
      <c r="F14">
        <v>-71.246</v>
      </c>
      <c r="G14" s="2">
        <v>0.0002253247</v>
      </c>
      <c r="H14" s="2">
        <v>0.00805415</v>
      </c>
      <c r="I14" s="2">
        <v>6.135448E-06</v>
      </c>
      <c r="J14" s="1">
        <f t="shared" si="0"/>
        <v>12.206420897334182</v>
      </c>
      <c r="K14" s="3">
        <f t="shared" si="1"/>
        <v>0.11502910266581878</v>
      </c>
    </row>
    <row r="15" spans="1:11" ht="12.75">
      <c r="A15">
        <v>4262558</v>
      </c>
      <c r="B15">
        <v>900</v>
      </c>
      <c r="C15">
        <v>898.775</v>
      </c>
      <c r="D15" s="3">
        <v>11.12396</v>
      </c>
      <c r="E15">
        <v>180</v>
      </c>
      <c r="F15">
        <v>-71.244</v>
      </c>
      <c r="G15" s="2">
        <v>0.0002252379</v>
      </c>
      <c r="H15" s="2">
        <v>0.007271815</v>
      </c>
      <c r="I15" s="2">
        <v>5.812799E-06</v>
      </c>
      <c r="J15" s="1">
        <f t="shared" si="0"/>
        <v>10.985843590189317</v>
      </c>
      <c r="K15" s="3">
        <f t="shared" si="1"/>
        <v>0.1381164098106833</v>
      </c>
    </row>
    <row r="16" spans="1:11" ht="12.75">
      <c r="A16">
        <v>4262562</v>
      </c>
      <c r="B16">
        <v>800</v>
      </c>
      <c r="C16">
        <v>798.92</v>
      </c>
      <c r="D16" s="3">
        <v>9.908733</v>
      </c>
      <c r="E16">
        <v>180</v>
      </c>
      <c r="F16">
        <v>-71.244</v>
      </c>
      <c r="G16" s="2">
        <v>0.0002244504</v>
      </c>
      <c r="H16" s="2">
        <v>0.006477555</v>
      </c>
      <c r="I16" s="2">
        <v>5.589804E-06</v>
      </c>
      <c r="J16" s="1">
        <f t="shared" si="0"/>
        <v>9.765302952434201</v>
      </c>
      <c r="K16" s="3">
        <f t="shared" si="1"/>
        <v>0.1434300475657988</v>
      </c>
    </row>
    <row r="17" spans="1:11" ht="12.75">
      <c r="A17">
        <v>4262566</v>
      </c>
      <c r="B17">
        <v>700</v>
      </c>
      <c r="C17">
        <v>699.059</v>
      </c>
      <c r="D17" s="3">
        <v>8.687223</v>
      </c>
      <c r="E17">
        <v>180</v>
      </c>
      <c r="F17">
        <v>-71.245</v>
      </c>
      <c r="G17" s="2">
        <v>0.0002251494</v>
      </c>
      <c r="H17" s="2">
        <v>0.005679291</v>
      </c>
      <c r="I17" s="2">
        <v>5.174932E-06</v>
      </c>
      <c r="J17" s="1">
        <f t="shared" si="0"/>
        <v>8.54468897589959</v>
      </c>
      <c r="K17" s="3">
        <f t="shared" si="1"/>
        <v>0.14253402410041005</v>
      </c>
    </row>
    <row r="18" spans="1:11" ht="12.75">
      <c r="A18">
        <v>4262570</v>
      </c>
      <c r="B18">
        <v>600</v>
      </c>
      <c r="C18">
        <v>599.194</v>
      </c>
      <c r="D18" s="3">
        <v>7.461741</v>
      </c>
      <c r="E18">
        <v>180</v>
      </c>
      <c r="F18">
        <v>-71.245</v>
      </c>
      <c r="G18" s="2">
        <v>0.0002249061</v>
      </c>
      <c r="H18" s="2">
        <v>0.004879034</v>
      </c>
      <c r="I18" s="2">
        <v>5.213893E-06</v>
      </c>
      <c r="J18" s="1">
        <f t="shared" si="0"/>
        <v>7.324026106845315</v>
      </c>
      <c r="K18" s="3">
        <f t="shared" si="1"/>
        <v>0.13771489315468521</v>
      </c>
    </row>
    <row r="19" spans="1:11" ht="12.75">
      <c r="A19">
        <v>4262574</v>
      </c>
      <c r="B19">
        <v>500</v>
      </c>
      <c r="C19">
        <v>499.33</v>
      </c>
      <c r="D19" s="3">
        <v>6.233483</v>
      </c>
      <c r="E19">
        <v>180</v>
      </c>
      <c r="F19">
        <v>-71.243</v>
      </c>
      <c r="G19" s="2">
        <v>0.0002261307</v>
      </c>
      <c r="H19" s="2">
        <v>0.00407548</v>
      </c>
      <c r="I19" s="2">
        <v>5.050445E-06</v>
      </c>
      <c r="J19" s="1">
        <f t="shared" si="0"/>
        <v>6.103375460920955</v>
      </c>
      <c r="K19" s="3">
        <f t="shared" si="1"/>
        <v>0.13010753907904427</v>
      </c>
    </row>
    <row r="20" spans="1:11" ht="12.75">
      <c r="A20">
        <v>4262578</v>
      </c>
      <c r="B20">
        <v>400</v>
      </c>
      <c r="C20">
        <v>399.488</v>
      </c>
      <c r="D20" s="3">
        <v>5.004473</v>
      </c>
      <c r="E20">
        <v>180</v>
      </c>
      <c r="F20">
        <v>-71.245</v>
      </c>
      <c r="G20" s="2">
        <v>0.0002266394</v>
      </c>
      <c r="H20" s="2">
        <v>0.003270196</v>
      </c>
      <c r="I20" s="2">
        <v>4.827311E-06</v>
      </c>
      <c r="J20" s="1">
        <f t="shared" si="0"/>
        <v>4.882993723854747</v>
      </c>
      <c r="K20" s="3">
        <f t="shared" si="1"/>
        <v>0.12147927614525322</v>
      </c>
    </row>
    <row r="21" spans="1:11" ht="12.75">
      <c r="A21">
        <v>4262582</v>
      </c>
      <c r="B21">
        <v>300</v>
      </c>
      <c r="C21">
        <v>299.526</v>
      </c>
      <c r="D21" s="3">
        <v>3.774292</v>
      </c>
      <c r="E21">
        <v>180</v>
      </c>
      <c r="F21">
        <v>-71.246</v>
      </c>
      <c r="G21" s="2">
        <v>0.0002285698</v>
      </c>
      <c r="H21" s="2">
        <v>0.002469078</v>
      </c>
      <c r="I21" s="2">
        <v>4.787205E-06</v>
      </c>
      <c r="J21" s="1">
        <f t="shared" si="0"/>
        <v>3.661145211198627</v>
      </c>
      <c r="K21" s="3">
        <f t="shared" si="1"/>
        <v>0.11314678880137308</v>
      </c>
    </row>
    <row r="22" spans="1:11" ht="12.75">
      <c r="A22">
        <v>4262586</v>
      </c>
      <c r="B22">
        <v>200</v>
      </c>
      <c r="C22">
        <v>199.681</v>
      </c>
      <c r="D22" s="3">
        <v>2.545962</v>
      </c>
      <c r="E22">
        <v>180</v>
      </c>
      <c r="F22">
        <v>-71.242</v>
      </c>
      <c r="G22" s="2">
        <v>0.0002269961</v>
      </c>
      <c r="H22" s="2">
        <v>0.001668504</v>
      </c>
      <c r="I22" s="2">
        <v>4.997513E-06</v>
      </c>
      <c r="J22" s="1">
        <f t="shared" si="0"/>
        <v>2.44072680474267</v>
      </c>
      <c r="K22" s="3">
        <f t="shared" si="1"/>
        <v>0.10523519525732983</v>
      </c>
    </row>
    <row r="23" spans="1:11" ht="12.75">
      <c r="A23">
        <v>4262590</v>
      </c>
      <c r="B23">
        <v>100</v>
      </c>
      <c r="C23">
        <v>99.813</v>
      </c>
      <c r="D23" s="3">
        <v>1.317889</v>
      </c>
      <c r="E23">
        <v>180</v>
      </c>
      <c r="F23">
        <v>-71.242</v>
      </c>
      <c r="G23" s="2">
        <v>0.0002275195</v>
      </c>
      <c r="H23" s="2">
        <v>0.0008578507</v>
      </c>
      <c r="I23" s="2">
        <v>4.707405E-06</v>
      </c>
      <c r="J23" s="1">
        <f t="shared" si="0"/>
        <v>1.2200272662986469</v>
      </c>
      <c r="K23" s="3">
        <f t="shared" si="1"/>
        <v>0.0978617337013532</v>
      </c>
    </row>
    <row r="24" spans="1:11" ht="12.75">
      <c r="A24">
        <v>4262594</v>
      </c>
      <c r="B24">
        <v>0</v>
      </c>
      <c r="C24">
        <v>-0.256</v>
      </c>
      <c r="D24" s="3">
        <v>0.0871877</v>
      </c>
      <c r="E24">
        <v>180</v>
      </c>
      <c r="F24">
        <v>-71.235</v>
      </c>
      <c r="G24" s="2">
        <v>0.0002301227</v>
      </c>
      <c r="H24" s="2">
        <v>5.21643E-05</v>
      </c>
      <c r="I24" s="2">
        <v>4.466698E-06</v>
      </c>
      <c r="J24" s="1">
        <f t="shared" si="0"/>
        <v>-0.00312912125847789</v>
      </c>
      <c r="K24" s="3">
        <f t="shared" si="1"/>
        <v>0.0903168212584779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58"/>
  <sheetViews>
    <sheetView workbookViewId="0" topLeftCell="D1">
      <selection activeCell="O40" sqref="O40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  <col min="25" max="25" width="9.8515625" style="0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4266288</v>
      </c>
    </row>
    <row r="3" spans="1:23" ht="12.75">
      <c r="A3" t="s">
        <v>36</v>
      </c>
      <c r="B3">
        <v>4266317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  <c r="V3" s="9" t="s">
        <v>112</v>
      </c>
      <c r="W3" s="9" t="s">
        <v>113</v>
      </c>
    </row>
    <row r="4" spans="1:23" ht="12.75">
      <c r="A4" t="s">
        <v>37</v>
      </c>
      <c r="B4">
        <v>1487666</v>
      </c>
      <c r="G4">
        <v>0</v>
      </c>
      <c r="I4" s="6">
        <f aca="true" ca="1" t="shared" si="0" ref="I4:J17">OFFSET($A$1,I$1+$H$1*$G4-1,1)</f>
        <v>202.37</v>
      </c>
      <c r="J4" s="8">
        <f ca="1" t="shared" si="0"/>
        <v>2.53638</v>
      </c>
      <c r="K4" s="7">
        <f aca="true" ca="1" t="shared" si="1" ref="K4:O17">OFFSET($A$1,K$1+$H$1*$G4-1,2)*10000</f>
        <v>-0.10782</v>
      </c>
      <c r="L4" s="7">
        <f ca="1" t="shared" si="1"/>
        <v>-0.0132911</v>
      </c>
      <c r="M4" s="7">
        <f ca="1" t="shared" si="1"/>
        <v>-0.0728468</v>
      </c>
      <c r="N4" s="7">
        <f ca="1" t="shared" si="1"/>
        <v>0.557028</v>
      </c>
      <c r="O4" s="7">
        <f ca="1" t="shared" si="1"/>
        <v>-0.0145404</v>
      </c>
      <c r="P4" s="7">
        <f aca="true" ca="1" t="shared" si="2" ref="P4:T17">OFFSET($A$1,P$1+$H$1*$G4-1,3)*10000</f>
        <v>-0.625955</v>
      </c>
      <c r="Q4" s="7">
        <f ca="1" t="shared" si="2"/>
        <v>0.19406500000000002</v>
      </c>
      <c r="R4" s="7">
        <f ca="1" t="shared" si="2"/>
        <v>0.10912300000000001</v>
      </c>
      <c r="S4" s="7">
        <f ca="1" t="shared" si="2"/>
        <v>-0.011401600000000001</v>
      </c>
      <c r="T4" s="7">
        <f ca="1" t="shared" si="2"/>
        <v>-0.00016927</v>
      </c>
      <c r="V4" s="7">
        <f>32*N4</f>
        <v>17.824896</v>
      </c>
      <c r="W4" s="7">
        <f aca="true" t="shared" si="3" ref="W4:W17">V4+512*O4</f>
        <v>10.380211199999998</v>
      </c>
    </row>
    <row r="5" spans="1:23" ht="12.75">
      <c r="A5" t="s">
        <v>38</v>
      </c>
      <c r="B5">
        <v>2</v>
      </c>
      <c r="G5">
        <v>1</v>
      </c>
      <c r="I5" s="6">
        <f ca="1" t="shared" si="0"/>
        <v>426.71</v>
      </c>
      <c r="J5" s="8">
        <f ca="1" t="shared" si="0"/>
        <v>5.28455</v>
      </c>
      <c r="K5" s="7">
        <f ca="1" t="shared" si="1"/>
        <v>-0.501541</v>
      </c>
      <c r="L5" s="7">
        <f ca="1" t="shared" si="1"/>
        <v>0.0124193</v>
      </c>
      <c r="M5" s="7">
        <f ca="1" t="shared" si="1"/>
        <v>-0.0716218</v>
      </c>
      <c r="N5" s="7">
        <f ca="1" t="shared" si="1"/>
        <v>0.6386029999999999</v>
      </c>
      <c r="O5" s="7">
        <f ca="1" t="shared" si="1"/>
        <v>-0.0157371</v>
      </c>
      <c r="P5" s="7">
        <f ca="1" t="shared" si="2"/>
        <v>-0.7401080000000001</v>
      </c>
      <c r="Q5" s="7">
        <f ca="1" t="shared" si="2"/>
        <v>0.176194</v>
      </c>
      <c r="R5" s="7">
        <f ca="1" t="shared" si="2"/>
        <v>0.114838</v>
      </c>
      <c r="S5" s="7">
        <f ca="1" t="shared" si="2"/>
        <v>-0.0117099</v>
      </c>
      <c r="T5" s="7">
        <f ca="1" t="shared" si="2"/>
        <v>-8.285870000000001E-05</v>
      </c>
      <c r="V5" s="7">
        <f aca="true" t="shared" si="4" ref="V5:V17">32*N5</f>
        <v>20.435295999999997</v>
      </c>
      <c r="W5" s="7">
        <f t="shared" si="3"/>
        <v>12.377900799999997</v>
      </c>
    </row>
    <row r="6" spans="1:23" ht="12.75">
      <c r="A6" t="s">
        <v>39</v>
      </c>
      <c r="B6">
        <v>0.00384</v>
      </c>
      <c r="G6">
        <v>2</v>
      </c>
      <c r="I6" s="6">
        <f ca="1" t="shared" si="0"/>
        <v>1000.31</v>
      </c>
      <c r="J6" s="8">
        <f ca="1" t="shared" si="0"/>
        <v>12.3605</v>
      </c>
      <c r="K6" s="7">
        <f ca="1" t="shared" si="1"/>
        <v>-0.582163</v>
      </c>
      <c r="L6" s="7">
        <f ca="1" t="shared" si="1"/>
        <v>0.0302691</v>
      </c>
      <c r="M6" s="7">
        <f ca="1" t="shared" si="1"/>
        <v>-0.0654817</v>
      </c>
      <c r="N6" s="7">
        <f ca="1" t="shared" si="1"/>
        <v>0.68683</v>
      </c>
      <c r="O6" s="7">
        <f ca="1" t="shared" si="1"/>
        <v>-0.0160337</v>
      </c>
      <c r="P6" s="7">
        <f ca="1" t="shared" si="2"/>
        <v>-0.783681</v>
      </c>
      <c r="Q6" s="7">
        <f ca="1" t="shared" si="2"/>
        <v>0.166255</v>
      </c>
      <c r="R6" s="7">
        <f ca="1" t="shared" si="2"/>
        <v>0.117005</v>
      </c>
      <c r="S6" s="7">
        <f ca="1" t="shared" si="2"/>
        <v>-0.0117254</v>
      </c>
      <c r="T6" s="7">
        <f ca="1" t="shared" si="2"/>
        <v>0.000135242</v>
      </c>
      <c r="V6" s="7">
        <f t="shared" si="4"/>
        <v>21.97856</v>
      </c>
      <c r="W6" s="7">
        <f t="shared" si="3"/>
        <v>13.769305600000001</v>
      </c>
    </row>
    <row r="7" spans="1:23" ht="12.75">
      <c r="A7" t="s">
        <v>40</v>
      </c>
      <c r="B7">
        <v>0.02367</v>
      </c>
      <c r="G7">
        <v>3</v>
      </c>
      <c r="I7" s="6">
        <f ca="1" t="shared" si="0"/>
        <v>1499.05</v>
      </c>
      <c r="J7" s="8">
        <f ca="1" t="shared" si="0"/>
        <v>18.5245</v>
      </c>
      <c r="K7" s="7">
        <f ca="1" t="shared" si="1"/>
        <v>-0.555288</v>
      </c>
      <c r="L7" s="7">
        <f ca="1" t="shared" si="1"/>
        <v>0.0165717</v>
      </c>
      <c r="M7" s="7">
        <f ca="1" t="shared" si="1"/>
        <v>-0.0621459</v>
      </c>
      <c r="N7" s="7">
        <f ca="1" t="shared" si="1"/>
        <v>0.660001</v>
      </c>
      <c r="O7" s="7">
        <f ca="1" t="shared" si="1"/>
        <v>-0.0162812</v>
      </c>
      <c r="P7" s="7">
        <f ca="1" t="shared" si="2"/>
        <v>-0.800009</v>
      </c>
      <c r="Q7" s="7">
        <f ca="1" t="shared" si="2"/>
        <v>0.165966</v>
      </c>
      <c r="R7" s="7">
        <f ca="1" t="shared" si="2"/>
        <v>0.116699</v>
      </c>
      <c r="S7" s="7">
        <f ca="1" t="shared" si="2"/>
        <v>-0.012138600000000001</v>
      </c>
      <c r="T7" s="7">
        <f ca="1" t="shared" si="2"/>
        <v>-9.937169999999999E-05</v>
      </c>
      <c r="V7" s="7">
        <f t="shared" si="4"/>
        <v>21.120032</v>
      </c>
      <c r="W7" s="7">
        <f t="shared" si="3"/>
        <v>12.784057599999999</v>
      </c>
    </row>
    <row r="8" spans="1:23" ht="12.75">
      <c r="A8" t="s">
        <v>41</v>
      </c>
      <c r="B8">
        <v>202.37</v>
      </c>
      <c r="G8">
        <v>4</v>
      </c>
      <c r="I8" s="6">
        <f ca="1" t="shared" si="0"/>
        <v>1997.81</v>
      </c>
      <c r="J8" s="8">
        <f ca="1" t="shared" si="0"/>
        <v>24.6736</v>
      </c>
      <c r="K8" s="7">
        <f ca="1" t="shared" si="1"/>
        <v>-0.540166</v>
      </c>
      <c r="L8" s="7">
        <f ca="1" t="shared" si="1"/>
        <v>-0.000680327</v>
      </c>
      <c r="M8" s="7">
        <f ca="1" t="shared" si="1"/>
        <v>-0.060166899999999995</v>
      </c>
      <c r="N8" s="7">
        <f ca="1" t="shared" si="1"/>
        <v>0.591021</v>
      </c>
      <c r="O8" s="7">
        <f ca="1" t="shared" si="1"/>
        <v>-0.016592600000000002</v>
      </c>
      <c r="P8" s="7">
        <f ca="1" t="shared" si="2"/>
        <v>-0.815374</v>
      </c>
      <c r="Q8" s="7">
        <f ca="1" t="shared" si="2"/>
        <v>0.16535799999999998</v>
      </c>
      <c r="R8" s="7">
        <f ca="1" t="shared" si="2"/>
        <v>0.11147499999999999</v>
      </c>
      <c r="S8" s="7">
        <f ca="1" t="shared" si="2"/>
        <v>-0.013482000000000001</v>
      </c>
      <c r="T8" s="7">
        <f ca="1" t="shared" si="2"/>
        <v>0.000163886</v>
      </c>
      <c r="V8" s="7">
        <f t="shared" si="4"/>
        <v>18.912672</v>
      </c>
      <c r="W8" s="7">
        <f t="shared" si="3"/>
        <v>10.4172608</v>
      </c>
    </row>
    <row r="9" spans="1:23" ht="12.75">
      <c r="A9" t="s">
        <v>42</v>
      </c>
      <c r="B9">
        <v>-95.0758</v>
      </c>
      <c r="G9">
        <v>5</v>
      </c>
      <c r="I9" s="6">
        <f ca="1" t="shared" si="0"/>
        <v>2396.87</v>
      </c>
      <c r="J9" s="8">
        <f ca="1" t="shared" si="0"/>
        <v>29.5588</v>
      </c>
      <c r="K9" s="7">
        <f ca="1" t="shared" si="1"/>
        <v>-0.544821</v>
      </c>
      <c r="L9" s="7">
        <f ca="1" t="shared" si="1"/>
        <v>-0.00945285</v>
      </c>
      <c r="M9" s="7">
        <f ca="1" t="shared" si="1"/>
        <v>-0.0556433</v>
      </c>
      <c r="N9" s="7">
        <f ca="1" t="shared" si="1"/>
        <v>0.5035580000000001</v>
      </c>
      <c r="O9" s="7">
        <f ca="1" t="shared" si="1"/>
        <v>-0.0172025</v>
      </c>
      <c r="P9" s="7">
        <f ca="1" t="shared" si="2"/>
        <v>-0.781335</v>
      </c>
      <c r="Q9" s="7">
        <f ca="1" t="shared" si="2"/>
        <v>0.158093</v>
      </c>
      <c r="R9" s="7">
        <f ca="1" t="shared" si="2"/>
        <v>0.105063</v>
      </c>
      <c r="S9" s="7">
        <f ca="1" t="shared" si="2"/>
        <v>-0.0144028</v>
      </c>
      <c r="T9" s="7">
        <f ca="1" t="shared" si="2"/>
        <v>0.00020065800000000002</v>
      </c>
      <c r="V9" s="7">
        <f t="shared" si="4"/>
        <v>16.113856000000002</v>
      </c>
      <c r="W9" s="7">
        <f t="shared" si="3"/>
        <v>7.3061760000000024</v>
      </c>
    </row>
    <row r="10" spans="1:23" ht="12.75">
      <c r="A10" t="s">
        <v>43</v>
      </c>
      <c r="B10" s="2">
        <v>2.53638</v>
      </c>
      <c r="G10">
        <v>6</v>
      </c>
      <c r="I10" s="6">
        <f ca="1" t="shared" si="0"/>
        <v>2795.87</v>
      </c>
      <c r="J10" s="8">
        <f ca="1" t="shared" si="0"/>
        <v>34.3717</v>
      </c>
      <c r="K10" s="7">
        <f ca="1" t="shared" si="1"/>
        <v>-0.572445</v>
      </c>
      <c r="L10" s="7">
        <f ca="1" t="shared" si="1"/>
        <v>-0.0111314</v>
      </c>
      <c r="M10" s="7">
        <f ca="1" t="shared" si="1"/>
        <v>-0.049589</v>
      </c>
      <c r="N10" s="7">
        <f ca="1" t="shared" si="1"/>
        <v>0.383752</v>
      </c>
      <c r="O10" s="7">
        <f ca="1" t="shared" si="1"/>
        <v>-0.0178443</v>
      </c>
      <c r="P10" s="7">
        <f ca="1" t="shared" si="2"/>
        <v>-0.741113</v>
      </c>
      <c r="Q10" s="7">
        <f ca="1" t="shared" si="2"/>
        <v>0.149827</v>
      </c>
      <c r="R10" s="7">
        <f ca="1" t="shared" si="2"/>
        <v>0.0968918</v>
      </c>
      <c r="S10" s="7">
        <f ca="1" t="shared" si="2"/>
        <v>-0.0131568</v>
      </c>
      <c r="T10" s="7">
        <f ca="1" t="shared" si="2"/>
        <v>0.000227133</v>
      </c>
      <c r="V10" s="7">
        <f t="shared" si="4"/>
        <v>12.280064</v>
      </c>
      <c r="W10" s="7">
        <f t="shared" si="3"/>
        <v>3.143782399999999</v>
      </c>
    </row>
    <row r="11" spans="1:23" ht="12.75">
      <c r="A11" t="s">
        <v>44</v>
      </c>
      <c r="B11" s="2">
        <v>0</v>
      </c>
      <c r="G11">
        <v>7</v>
      </c>
      <c r="I11" s="6">
        <f ca="1" t="shared" si="0"/>
        <v>3194.9</v>
      </c>
      <c r="J11" s="8">
        <f ca="1" t="shared" si="0"/>
        <v>38.9749</v>
      </c>
      <c r="K11" s="7">
        <f ca="1" t="shared" si="1"/>
        <v>-0.508026</v>
      </c>
      <c r="L11" s="7">
        <f ca="1" t="shared" si="1"/>
        <v>-0.011518299999999999</v>
      </c>
      <c r="M11" s="7">
        <f ca="1" t="shared" si="1"/>
        <v>-0.0409843</v>
      </c>
      <c r="N11" s="7">
        <f ca="1" t="shared" si="1"/>
        <v>0.221005</v>
      </c>
      <c r="O11" s="7">
        <f ca="1" t="shared" si="1"/>
        <v>-0.018895099999999998</v>
      </c>
      <c r="P11" s="7">
        <f ca="1" t="shared" si="2"/>
        <v>-0.716856</v>
      </c>
      <c r="Q11" s="7">
        <f ca="1" t="shared" si="2"/>
        <v>0.13883199999999998</v>
      </c>
      <c r="R11" s="7">
        <f ca="1" t="shared" si="2"/>
        <v>0.0892463</v>
      </c>
      <c r="S11" s="7">
        <f ca="1" t="shared" si="2"/>
        <v>-0.0162929</v>
      </c>
      <c r="T11" s="7">
        <f ca="1" t="shared" si="2"/>
        <v>0.000207548</v>
      </c>
      <c r="V11" s="7">
        <f t="shared" si="4"/>
        <v>7.07216</v>
      </c>
      <c r="W11" s="7">
        <f t="shared" si="3"/>
        <v>-2.6021311999999988</v>
      </c>
    </row>
    <row r="12" spans="1:23" ht="12.75">
      <c r="A12" t="s">
        <v>45</v>
      </c>
      <c r="B12" s="2">
        <v>0</v>
      </c>
      <c r="G12">
        <v>8</v>
      </c>
      <c r="I12" s="6">
        <f ca="1" t="shared" si="0"/>
        <v>3593.83</v>
      </c>
      <c r="J12" s="8">
        <f ca="1" t="shared" si="0"/>
        <v>43.1401</v>
      </c>
      <c r="K12" s="7">
        <f ca="1" t="shared" si="1"/>
        <v>-0.459385</v>
      </c>
      <c r="L12" s="7">
        <f ca="1" t="shared" si="1"/>
        <v>-0.00805137</v>
      </c>
      <c r="M12" s="7">
        <f ca="1" t="shared" si="1"/>
        <v>-0.0332178</v>
      </c>
      <c r="N12" s="7">
        <f ca="1" t="shared" si="1"/>
        <v>-0.0271507</v>
      </c>
      <c r="O12" s="7">
        <f ca="1" t="shared" si="1"/>
        <v>-0.021721</v>
      </c>
      <c r="P12" s="7">
        <f ca="1" t="shared" si="2"/>
        <v>-0.741345</v>
      </c>
      <c r="Q12" s="7">
        <f ca="1" t="shared" si="2"/>
        <v>0.130985</v>
      </c>
      <c r="R12" s="7">
        <f ca="1" t="shared" si="2"/>
        <v>0.0850381</v>
      </c>
      <c r="S12" s="7">
        <f ca="1" t="shared" si="2"/>
        <v>-0.0183466</v>
      </c>
      <c r="T12" s="7">
        <f ca="1" t="shared" si="2"/>
        <v>0.000209499</v>
      </c>
      <c r="V12" s="7">
        <f t="shared" si="4"/>
        <v>-0.8688224</v>
      </c>
      <c r="W12" s="7">
        <f t="shared" si="3"/>
        <v>-11.989974400000001</v>
      </c>
    </row>
    <row r="13" spans="1:23" ht="12.75">
      <c r="A13" t="s">
        <v>9</v>
      </c>
      <c r="G13">
        <v>9</v>
      </c>
      <c r="I13" s="6">
        <f ca="1" t="shared" si="0"/>
        <v>3992.84</v>
      </c>
      <c r="J13" s="8">
        <f ca="1" t="shared" si="0"/>
        <v>46.7868</v>
      </c>
      <c r="K13" s="7">
        <f ca="1" t="shared" si="1"/>
        <v>-0.542427</v>
      </c>
      <c r="L13" s="7">
        <f ca="1" t="shared" si="1"/>
        <v>0.00194673</v>
      </c>
      <c r="M13" s="7">
        <f ca="1" t="shared" si="1"/>
        <v>-0.031679900000000004</v>
      </c>
      <c r="N13" s="7">
        <f ca="1" t="shared" si="1"/>
        <v>-0.35991100000000004</v>
      </c>
      <c r="O13" s="7">
        <f ca="1" t="shared" si="1"/>
        <v>-0.026110200000000004</v>
      </c>
      <c r="P13" s="7">
        <f ca="1" t="shared" si="2"/>
        <v>-0.8564</v>
      </c>
      <c r="Q13" s="7">
        <f ca="1" t="shared" si="2"/>
        <v>0.133547</v>
      </c>
      <c r="R13" s="7">
        <f ca="1" t="shared" si="2"/>
        <v>0.085333</v>
      </c>
      <c r="S13" s="7">
        <f ca="1" t="shared" si="2"/>
        <v>-0.0188676</v>
      </c>
      <c r="T13" s="7">
        <f ca="1" t="shared" si="2"/>
        <v>0.000277295</v>
      </c>
      <c r="V13" s="7">
        <f t="shared" si="4"/>
        <v>-11.517152000000001</v>
      </c>
      <c r="W13" s="7">
        <f t="shared" si="3"/>
        <v>-24.885574400000003</v>
      </c>
    </row>
    <row r="14" spans="1:23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G14">
        <v>10</v>
      </c>
      <c r="I14" s="6">
        <f ca="1" t="shared" si="0"/>
        <v>2995.4</v>
      </c>
      <c r="J14" s="8">
        <f ca="1" t="shared" si="0"/>
        <v>36.8849</v>
      </c>
      <c r="K14" s="7">
        <f ca="1" t="shared" si="1"/>
        <v>-0.479914</v>
      </c>
      <c r="L14" s="7">
        <f ca="1" t="shared" si="1"/>
        <v>-0.00878025</v>
      </c>
      <c r="M14" s="7">
        <f ca="1" t="shared" si="1"/>
        <v>-0.0423631</v>
      </c>
      <c r="N14" s="7">
        <f ca="1" t="shared" si="1"/>
        <v>0.31631000000000004</v>
      </c>
      <c r="O14" s="7">
        <f ca="1" t="shared" si="1"/>
        <v>-0.0182791</v>
      </c>
      <c r="P14" s="7">
        <f ca="1" t="shared" si="2"/>
        <v>-0.645074</v>
      </c>
      <c r="Q14" s="7">
        <f ca="1" t="shared" si="2"/>
        <v>0.144018</v>
      </c>
      <c r="R14" s="7">
        <f ca="1" t="shared" si="2"/>
        <v>0.0901288</v>
      </c>
      <c r="S14" s="7">
        <f ca="1" t="shared" si="2"/>
        <v>-0.0169715</v>
      </c>
      <c r="T14" s="7">
        <f ca="1" t="shared" si="2"/>
        <v>0.000282692</v>
      </c>
      <c r="V14" s="7">
        <f t="shared" si="4"/>
        <v>10.121920000000001</v>
      </c>
      <c r="W14" s="7">
        <f t="shared" si="3"/>
        <v>0.7630208000000014</v>
      </c>
    </row>
    <row r="15" spans="1:23" ht="12.75">
      <c r="A15" t="s">
        <v>51</v>
      </c>
      <c r="B15">
        <v>-95.1</v>
      </c>
      <c r="G15">
        <v>11</v>
      </c>
      <c r="I15" s="6">
        <f ca="1" t="shared" si="0"/>
        <v>1997.85</v>
      </c>
      <c r="J15" s="8">
        <f ca="1" t="shared" si="0"/>
        <v>24.8045</v>
      </c>
      <c r="K15" s="7">
        <f ca="1" t="shared" si="1"/>
        <v>-0.429007</v>
      </c>
      <c r="L15" s="7">
        <f ca="1" t="shared" si="1"/>
        <v>-0.009532810000000001</v>
      </c>
      <c r="M15" s="7">
        <f ca="1" t="shared" si="1"/>
        <v>-0.05667440000000001</v>
      </c>
      <c r="N15" s="7">
        <f ca="1" t="shared" si="1"/>
        <v>0.577195</v>
      </c>
      <c r="O15" s="7">
        <f ca="1" t="shared" si="1"/>
        <v>-0.0165086</v>
      </c>
      <c r="P15" s="7">
        <f ca="1" t="shared" si="2"/>
        <v>-0.7253229999999999</v>
      </c>
      <c r="Q15" s="7">
        <f ca="1" t="shared" si="2"/>
        <v>0.168761</v>
      </c>
      <c r="R15" s="7">
        <f ca="1" t="shared" si="2"/>
        <v>0.110424</v>
      </c>
      <c r="S15" s="7">
        <f ca="1" t="shared" si="2"/>
        <v>-0.0133033</v>
      </c>
      <c r="T15" s="7">
        <f ca="1" t="shared" si="2"/>
        <v>0.00019705700000000002</v>
      </c>
      <c r="V15" s="7">
        <f t="shared" si="4"/>
        <v>18.47024</v>
      </c>
      <c r="W15" s="7">
        <f t="shared" si="3"/>
        <v>10.017836800000001</v>
      </c>
    </row>
    <row r="16" spans="1:23" ht="12.75">
      <c r="A16" t="s">
        <v>52</v>
      </c>
      <c r="B16">
        <v>0</v>
      </c>
      <c r="G16">
        <v>12</v>
      </c>
      <c r="I16" s="6">
        <f ca="1" t="shared" si="0"/>
        <v>1000.33</v>
      </c>
      <c r="J16" s="8">
        <f ca="1" t="shared" si="0"/>
        <v>12.4773</v>
      </c>
      <c r="K16" s="7">
        <f ca="1" t="shared" si="1"/>
        <v>-0.378787</v>
      </c>
      <c r="L16" s="7">
        <f ca="1" t="shared" si="1"/>
        <v>-0.012011</v>
      </c>
      <c r="M16" s="7">
        <f ca="1" t="shared" si="1"/>
        <v>-0.065457</v>
      </c>
      <c r="N16" s="7">
        <f ca="1" t="shared" si="1"/>
        <v>0.632341</v>
      </c>
      <c r="O16" s="7">
        <f ca="1" t="shared" si="1"/>
        <v>-0.0157395</v>
      </c>
      <c r="P16" s="7">
        <f ca="1" t="shared" si="2"/>
        <v>-0.686791</v>
      </c>
      <c r="Q16" s="7">
        <f ca="1" t="shared" si="2"/>
        <v>0.17572100000000002</v>
      </c>
      <c r="R16" s="7">
        <f ca="1" t="shared" si="2"/>
        <v>0.115001</v>
      </c>
      <c r="S16" s="7">
        <f ca="1" t="shared" si="2"/>
        <v>-0.0105554</v>
      </c>
      <c r="T16" s="7">
        <f ca="1" t="shared" si="2"/>
        <v>-8.16978E-05</v>
      </c>
      <c r="V16" s="7">
        <f t="shared" si="4"/>
        <v>20.234912</v>
      </c>
      <c r="W16" s="7">
        <f t="shared" si="3"/>
        <v>12.176288000000001</v>
      </c>
    </row>
    <row r="17" spans="1:23" ht="12.75">
      <c r="A17" t="s">
        <v>9</v>
      </c>
      <c r="G17">
        <v>13</v>
      </c>
      <c r="I17" s="6">
        <f ca="1" t="shared" si="0"/>
        <v>202.39</v>
      </c>
      <c r="J17" s="8">
        <f ca="1" t="shared" si="0"/>
        <v>2.59547</v>
      </c>
      <c r="K17" s="7">
        <f ca="1" t="shared" si="1"/>
        <v>0.202435</v>
      </c>
      <c r="L17" s="7">
        <f ca="1" t="shared" si="1"/>
        <v>-0.053193</v>
      </c>
      <c r="M17" s="7">
        <f ca="1" t="shared" si="1"/>
        <v>-0.0716734</v>
      </c>
      <c r="N17" s="7">
        <f ca="1" t="shared" si="1"/>
        <v>0.536029</v>
      </c>
      <c r="O17" s="7">
        <f ca="1" t="shared" si="1"/>
        <v>-0.014728</v>
      </c>
      <c r="P17" s="7">
        <f ca="1" t="shared" si="2"/>
        <v>-0.44662</v>
      </c>
      <c r="Q17" s="7">
        <f ca="1" t="shared" si="2"/>
        <v>0.203135</v>
      </c>
      <c r="R17" s="7">
        <f ca="1" t="shared" si="2"/>
        <v>0.10604100000000001</v>
      </c>
      <c r="S17" s="7">
        <f ca="1" t="shared" si="2"/>
        <v>-0.00953936</v>
      </c>
      <c r="T17" s="7">
        <f ca="1" t="shared" si="2"/>
        <v>0.00018016</v>
      </c>
      <c r="V17" s="7">
        <f t="shared" si="4"/>
        <v>17.152928</v>
      </c>
      <c r="W17" s="7">
        <f t="shared" si="3"/>
        <v>9.612192</v>
      </c>
    </row>
    <row r="18" spans="1:20" ht="12.75">
      <c r="A18" t="s">
        <v>53</v>
      </c>
      <c r="I18" s="6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t="s">
        <v>54</v>
      </c>
      <c r="B19">
        <v>1</v>
      </c>
      <c r="I19" s="6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4" ht="12.75">
      <c r="A20" t="s">
        <v>55</v>
      </c>
      <c r="B20">
        <v>1</v>
      </c>
      <c r="I20" s="6"/>
      <c r="J20" s="6"/>
      <c r="K20" s="11">
        <v>3</v>
      </c>
      <c r="L20" s="11">
        <v>4</v>
      </c>
      <c r="M20" s="11">
        <v>5</v>
      </c>
      <c r="N20" s="11">
        <v>6</v>
      </c>
      <c r="O20" s="7"/>
      <c r="P20" s="7"/>
      <c r="T20" s="11">
        <v>3</v>
      </c>
      <c r="U20" s="11">
        <v>4</v>
      </c>
      <c r="V20" s="11">
        <v>5</v>
      </c>
      <c r="W20" s="11">
        <v>6</v>
      </c>
      <c r="X20" s="11">
        <v>10</v>
      </c>
    </row>
    <row r="21" spans="1:24" ht="12.75">
      <c r="A21" t="s">
        <v>56</v>
      </c>
      <c r="B21">
        <v>1</v>
      </c>
      <c r="H21" t="s">
        <v>83</v>
      </c>
      <c r="I21" s="6"/>
      <c r="J21" s="6"/>
      <c r="K21" s="9" t="s">
        <v>70</v>
      </c>
      <c r="L21" s="9" t="s">
        <v>71</v>
      </c>
      <c r="M21" s="9" t="s">
        <v>72</v>
      </c>
      <c r="N21" s="9" t="s">
        <v>73</v>
      </c>
      <c r="O21" s="7"/>
      <c r="P21" s="7"/>
      <c r="T21" s="9" t="s">
        <v>70</v>
      </c>
      <c r="U21" s="9" t="s">
        <v>71</v>
      </c>
      <c r="V21" s="9" t="s">
        <v>72</v>
      </c>
      <c r="W21" s="9" t="s">
        <v>73</v>
      </c>
      <c r="X21" s="9" t="s">
        <v>74</v>
      </c>
    </row>
    <row r="22" spans="1:24" ht="12.75">
      <c r="A22" t="s">
        <v>57</v>
      </c>
      <c r="B22">
        <v>1</v>
      </c>
      <c r="H22" t="s">
        <v>69</v>
      </c>
      <c r="I22" s="6">
        <f>I6</f>
        <v>1000.31</v>
      </c>
      <c r="J22" s="6"/>
      <c r="K22" s="7">
        <f>K6</f>
        <v>-0.582163</v>
      </c>
      <c r="L22" s="7">
        <f>L6</f>
        <v>0.0302691</v>
      </c>
      <c r="M22" s="7">
        <f>M6</f>
        <v>-0.0654817</v>
      </c>
      <c r="N22" s="7">
        <f>N6</f>
        <v>0.68683</v>
      </c>
      <c r="O22" s="7"/>
      <c r="P22" s="7"/>
      <c r="Q22" t="s">
        <v>91</v>
      </c>
      <c r="R22" s="10">
        <f>(I37-I36)</f>
        <v>0.1</v>
      </c>
      <c r="T22" s="7">
        <f>K22</f>
        <v>-0.582163</v>
      </c>
      <c r="U22" s="7">
        <f>L22</f>
        <v>0.0302691</v>
      </c>
      <c r="V22" s="7">
        <f>M22</f>
        <v>-0.0654817</v>
      </c>
      <c r="W22" s="7">
        <f>N22</f>
        <v>0.68683</v>
      </c>
      <c r="X22" s="7">
        <f>O6</f>
        <v>-0.0160337</v>
      </c>
    </row>
    <row r="23" spans="1:26" ht="12.75">
      <c r="A23" t="s">
        <v>58</v>
      </c>
      <c r="B23">
        <v>0</v>
      </c>
      <c r="I23" s="9" t="s">
        <v>84</v>
      </c>
      <c r="J23" s="9"/>
      <c r="K23" s="7"/>
      <c r="L23" s="7"/>
      <c r="M23" s="7"/>
      <c r="N23" s="7"/>
      <c r="O23" s="12" t="s">
        <v>88</v>
      </c>
      <c r="P23" s="7"/>
      <c r="Q23" t="s">
        <v>92</v>
      </c>
      <c r="T23" s="7"/>
      <c r="U23" s="7"/>
      <c r="V23" s="7"/>
      <c r="W23" s="7"/>
      <c r="Y23" t="s">
        <v>89</v>
      </c>
      <c r="Z23" t="s">
        <v>150</v>
      </c>
    </row>
    <row r="24" spans="1:25" ht="12.75">
      <c r="A24" t="s">
        <v>59</v>
      </c>
      <c r="B24">
        <v>0</v>
      </c>
      <c r="I24" s="10">
        <v>-1.2</v>
      </c>
      <c r="J24" s="10"/>
      <c r="K24" s="7">
        <f>(K$20-1)*K$22*$I24^(K$20-2)</f>
        <v>1.3971912</v>
      </c>
      <c r="L24" s="7">
        <f>(L$20-1)*L$22*$I24^(L$20-2)</f>
        <v>0.130762512</v>
      </c>
      <c r="M24" s="7">
        <f>(M$20-1)*M$22*$I24^(M$20-2)</f>
        <v>0.4526095104</v>
      </c>
      <c r="N24" s="7">
        <f>(N$20-1)*N$22*$I24^(N$20-2)</f>
        <v>7.12105344</v>
      </c>
      <c r="O24" s="7">
        <f>SUM(K24:N24)</f>
        <v>9.1016166624</v>
      </c>
      <c r="P24" s="7"/>
      <c r="Q24" s="7">
        <f aca="true" t="shared" si="5" ref="Q24:Q34">-O24+Q25</f>
        <v>-32.11427755120003</v>
      </c>
      <c r="R24" s="7">
        <f aca="true" t="shared" si="6" ref="R24:R35">Q24*$R$22</f>
        <v>-3.2114277551200034</v>
      </c>
      <c r="T24" s="7">
        <f>T$22*$I24^(T$20-1)</f>
        <v>-0.83831472</v>
      </c>
      <c r="U24" s="7">
        <f aca="true" t="shared" si="7" ref="T24:X39">U$22*$I24^(U$20-1)</f>
        <v>-0.0523050048</v>
      </c>
      <c r="V24" s="7">
        <f t="shared" si="7"/>
        <v>-0.13578285312</v>
      </c>
      <c r="W24" s="7">
        <f>W$22*$I24^(W$20-1)</f>
        <v>-1.7090528256</v>
      </c>
      <c r="X24" s="7">
        <f t="shared" si="7"/>
        <v>0.0827303702298624</v>
      </c>
      <c r="Y24" s="7">
        <f>SUM(T24:W24)</f>
        <v>-2.7354554035199996</v>
      </c>
    </row>
    <row r="25" spans="1:25" ht="12.75">
      <c r="A25" t="s">
        <v>60</v>
      </c>
      <c r="B25">
        <v>0</v>
      </c>
      <c r="I25">
        <v>-1.1</v>
      </c>
      <c r="K25" s="7">
        <f aca="true" t="shared" si="8" ref="K25:N48">(K$20-1)*K$22*$I25^(K$20-2)</f>
        <v>1.2807586</v>
      </c>
      <c r="L25" s="7">
        <f t="shared" si="8"/>
        <v>0.10987683300000002</v>
      </c>
      <c r="M25" s="7">
        <f t="shared" si="8"/>
        <v>0.34862457080000014</v>
      </c>
      <c r="N25" s="7">
        <f t="shared" si="8"/>
        <v>5.027939015000002</v>
      </c>
      <c r="O25" s="7">
        <f aca="true" t="shared" si="9" ref="O25:O48">SUM(K25:N25)</f>
        <v>6.767199018800002</v>
      </c>
      <c r="Q25" s="7">
        <f>-O25+Q26</f>
        <v>-23.01266088880003</v>
      </c>
      <c r="R25" s="7">
        <f t="shared" si="6"/>
        <v>-2.3012660888800034</v>
      </c>
      <c r="T25" s="7">
        <f t="shared" si="7"/>
        <v>-0.7044172300000001</v>
      </c>
      <c r="U25" s="7">
        <f t="shared" si="7"/>
        <v>-0.04028817210000001</v>
      </c>
      <c r="V25" s="7">
        <f t="shared" si="7"/>
        <v>-0.09587175697000003</v>
      </c>
      <c r="W25" s="7">
        <f t="shared" si="7"/>
        <v>-1.1061465833000004</v>
      </c>
      <c r="X25" s="7">
        <f t="shared" si="7"/>
        <v>0.03780662589318673</v>
      </c>
      <c r="Y25" s="7">
        <f aca="true" t="shared" si="10" ref="Y25:Y48">SUM(T25:W25)</f>
        <v>-1.9467237423700006</v>
      </c>
    </row>
    <row r="26" spans="1:25" ht="12.75">
      <c r="A26" t="s">
        <v>61</v>
      </c>
      <c r="B26">
        <v>0</v>
      </c>
      <c r="I26" s="10">
        <v>-1</v>
      </c>
      <c r="J26" s="10"/>
      <c r="K26" s="7">
        <f t="shared" si="8"/>
        <v>1.164326</v>
      </c>
      <c r="L26" s="7">
        <f t="shared" si="8"/>
        <v>0.09080730000000001</v>
      </c>
      <c r="M26" s="7">
        <f t="shared" si="8"/>
        <v>0.2619268</v>
      </c>
      <c r="N26" s="7">
        <f t="shared" si="8"/>
        <v>3.4341500000000003</v>
      </c>
      <c r="O26" s="7">
        <f t="shared" si="9"/>
        <v>4.951210100000001</v>
      </c>
      <c r="Q26" s="7">
        <f t="shared" si="5"/>
        <v>-16.245461870000028</v>
      </c>
      <c r="R26" s="7">
        <f t="shared" si="6"/>
        <v>-1.6245461870000029</v>
      </c>
      <c r="T26" s="7">
        <f t="shared" si="7"/>
        <v>-0.582163</v>
      </c>
      <c r="U26" s="7">
        <f t="shared" si="7"/>
        <v>-0.0302691</v>
      </c>
      <c r="V26" s="7">
        <f t="shared" si="7"/>
        <v>-0.0654817</v>
      </c>
      <c r="W26" s="7">
        <f t="shared" si="7"/>
        <v>-0.68683</v>
      </c>
      <c r="X26" s="7">
        <f t="shared" si="7"/>
        <v>0.0160337</v>
      </c>
      <c r="Y26" s="7">
        <f t="shared" si="10"/>
        <v>-1.3647438</v>
      </c>
    </row>
    <row r="27" spans="1:25" ht="12.75">
      <c r="A27" t="s">
        <v>62</v>
      </c>
      <c r="I27">
        <v>-0.9</v>
      </c>
      <c r="K27" s="7">
        <f t="shared" si="8"/>
        <v>1.0478934</v>
      </c>
      <c r="L27" s="7">
        <f t="shared" si="8"/>
        <v>0.07355391300000001</v>
      </c>
      <c r="M27" s="7">
        <f t="shared" si="8"/>
        <v>0.19094463720000004</v>
      </c>
      <c r="N27" s="7">
        <f t="shared" si="8"/>
        <v>2.2531458150000008</v>
      </c>
      <c r="O27" s="7">
        <f t="shared" si="9"/>
        <v>3.565537765200001</v>
      </c>
      <c r="Q27" s="7">
        <f t="shared" si="5"/>
        <v>-11.294251770000027</v>
      </c>
      <c r="R27" s="7">
        <f t="shared" si="6"/>
        <v>-1.1294251770000028</v>
      </c>
      <c r="T27" s="7">
        <f t="shared" si="7"/>
        <v>-0.47155203</v>
      </c>
      <c r="U27" s="7">
        <f t="shared" si="7"/>
        <v>-0.022066173900000003</v>
      </c>
      <c r="V27" s="7">
        <f t="shared" si="7"/>
        <v>-0.04296254337000001</v>
      </c>
      <c r="W27" s="7">
        <f t="shared" si="7"/>
        <v>-0.40556624670000013</v>
      </c>
      <c r="X27" s="7">
        <f t="shared" si="7"/>
        <v>0.0062117838944793025</v>
      </c>
      <c r="Y27" s="7">
        <f t="shared" si="10"/>
        <v>-0.9421469939700002</v>
      </c>
    </row>
    <row r="28" spans="1:25" ht="12.75">
      <c r="A28" t="s">
        <v>62</v>
      </c>
      <c r="B28" t="s">
        <v>63</v>
      </c>
      <c r="C28" t="s">
        <v>64</v>
      </c>
      <c r="D28" t="s">
        <v>65</v>
      </c>
      <c r="I28" s="10">
        <v>-0.800000000000001</v>
      </c>
      <c r="J28" s="10"/>
      <c r="K28" s="7">
        <f t="shared" si="8"/>
        <v>0.9314608000000012</v>
      </c>
      <c r="L28" s="7">
        <f t="shared" si="8"/>
        <v>0.058116672000000154</v>
      </c>
      <c r="M28" s="7">
        <f t="shared" si="8"/>
        <v>0.13410652160000053</v>
      </c>
      <c r="N28" s="7">
        <f t="shared" si="8"/>
        <v>1.4066278400000074</v>
      </c>
      <c r="O28" s="7">
        <f t="shared" si="9"/>
        <v>2.530311833600009</v>
      </c>
      <c r="Q28" s="7">
        <f t="shared" si="5"/>
        <v>-7.728714004800027</v>
      </c>
      <c r="R28" s="7">
        <f t="shared" si="6"/>
        <v>-0.7728714004800028</v>
      </c>
      <c r="T28" s="7">
        <f t="shared" si="7"/>
        <v>-0.37258432000000097</v>
      </c>
      <c r="U28" s="7">
        <f t="shared" si="7"/>
        <v>-0.015497779200000061</v>
      </c>
      <c r="V28" s="7">
        <f t="shared" si="7"/>
        <v>-0.02682130432000014</v>
      </c>
      <c r="W28" s="7">
        <f t="shared" si="7"/>
        <v>-0.2250604544000015</v>
      </c>
      <c r="X28" s="7">
        <f t="shared" si="7"/>
        <v>0.002152006785433626</v>
      </c>
      <c r="Y28" s="7">
        <f t="shared" si="10"/>
        <v>-0.6399638579200027</v>
      </c>
    </row>
    <row r="29" spans="2:25" ht="12.75">
      <c r="B29">
        <v>1</v>
      </c>
      <c r="C29" s="2">
        <v>-8.20466E-06</v>
      </c>
      <c r="D29" s="2">
        <v>7.39241E-06</v>
      </c>
      <c r="I29">
        <v>-0.700000000000001</v>
      </c>
      <c r="K29" s="7">
        <f t="shared" si="8"/>
        <v>0.8150282000000011</v>
      </c>
      <c r="L29" s="7">
        <f t="shared" si="8"/>
        <v>0.044495577000000126</v>
      </c>
      <c r="M29" s="7">
        <f t="shared" si="8"/>
        <v>0.08984089240000037</v>
      </c>
      <c r="N29" s="7">
        <f t="shared" si="8"/>
        <v>0.8245394150000045</v>
      </c>
      <c r="O29" s="7">
        <f t="shared" si="9"/>
        <v>1.773904084400006</v>
      </c>
      <c r="Q29" s="7">
        <f t="shared" si="5"/>
        <v>-5.198402171200018</v>
      </c>
      <c r="R29" s="7">
        <f t="shared" si="6"/>
        <v>-0.5198402171200018</v>
      </c>
      <c r="T29" s="7">
        <f t="shared" si="7"/>
        <v>-0.28525987000000075</v>
      </c>
      <c r="U29" s="7">
        <f t="shared" si="7"/>
        <v>-0.010382301300000042</v>
      </c>
      <c r="V29" s="7">
        <f t="shared" si="7"/>
        <v>-0.015722156170000084</v>
      </c>
      <c r="W29" s="7">
        <f t="shared" si="7"/>
        <v>-0.11543551810000079</v>
      </c>
      <c r="X29" s="7">
        <f t="shared" si="7"/>
        <v>0.0006470176285559078</v>
      </c>
      <c r="Y29" s="7">
        <f t="shared" si="10"/>
        <v>-0.42679984557000167</v>
      </c>
    </row>
    <row r="30" spans="2:25" ht="12.75">
      <c r="B30">
        <v>2</v>
      </c>
      <c r="C30" s="2">
        <v>1.00025</v>
      </c>
      <c r="D30" s="2">
        <v>0.0003866</v>
      </c>
      <c r="I30" s="10">
        <v>-0.600000000000001</v>
      </c>
      <c r="J30" s="10"/>
      <c r="K30" s="7">
        <f t="shared" si="8"/>
        <v>0.6985956000000011</v>
      </c>
      <c r="L30" s="7">
        <f t="shared" si="8"/>
        <v>0.03269062800000011</v>
      </c>
      <c r="M30" s="7">
        <f t="shared" si="8"/>
        <v>0.05657618880000028</v>
      </c>
      <c r="N30" s="7">
        <f t="shared" si="8"/>
        <v>0.4450658400000029</v>
      </c>
      <c r="O30" s="7">
        <f t="shared" si="9"/>
        <v>1.2329282568000044</v>
      </c>
      <c r="Q30" s="7">
        <f t="shared" si="5"/>
        <v>-3.4244980868000123</v>
      </c>
      <c r="R30" s="7">
        <f t="shared" si="6"/>
        <v>-0.34244980868000124</v>
      </c>
      <c r="T30" s="7">
        <f t="shared" si="7"/>
        <v>-0.20957868000000066</v>
      </c>
      <c r="U30" s="7">
        <f t="shared" si="7"/>
        <v>-0.006538125600000032</v>
      </c>
      <c r="V30" s="7">
        <f t="shared" si="7"/>
        <v>-0.008486428320000055</v>
      </c>
      <c r="W30" s="7">
        <f t="shared" si="7"/>
        <v>-0.05340790080000043</v>
      </c>
      <c r="X30" s="7">
        <f t="shared" si="7"/>
        <v>0.00016158275435520234</v>
      </c>
      <c r="Y30" s="7">
        <f t="shared" si="10"/>
        <v>-0.27801113472000116</v>
      </c>
    </row>
    <row r="31" spans="2:25" ht="12.75">
      <c r="B31">
        <v>3</v>
      </c>
      <c r="C31" s="2">
        <v>-1.0782E-05</v>
      </c>
      <c r="D31" s="2">
        <v>-6.25955E-05</v>
      </c>
      <c r="I31">
        <v>-0.500000000000001</v>
      </c>
      <c r="K31" s="7">
        <f t="shared" si="8"/>
        <v>0.5821630000000011</v>
      </c>
      <c r="L31" s="7">
        <f t="shared" si="8"/>
        <v>0.022701825000000092</v>
      </c>
      <c r="M31" s="7">
        <f t="shared" si="8"/>
        <v>0.032740850000000196</v>
      </c>
      <c r="N31" s="7">
        <f t="shared" si="8"/>
        <v>0.21463437500000174</v>
      </c>
      <c r="O31" s="7">
        <f t="shared" si="9"/>
        <v>0.852240050000003</v>
      </c>
      <c r="Q31" s="7">
        <f t="shared" si="5"/>
        <v>-2.191569830000008</v>
      </c>
      <c r="R31" s="7">
        <f t="shared" si="6"/>
        <v>-0.21915698300000083</v>
      </c>
      <c r="T31" s="7">
        <f t="shared" si="7"/>
        <v>-0.14554075000000058</v>
      </c>
      <c r="U31" s="7">
        <f t="shared" si="7"/>
        <v>-0.0037836375000000226</v>
      </c>
      <c r="V31" s="7">
        <f t="shared" si="7"/>
        <v>-0.004092606250000033</v>
      </c>
      <c r="W31" s="7">
        <f t="shared" si="7"/>
        <v>-0.021463437500000217</v>
      </c>
      <c r="X31" s="7">
        <f t="shared" si="7"/>
        <v>3.1315820312500565E-05</v>
      </c>
      <c r="Y31" s="7">
        <f t="shared" si="10"/>
        <v>-0.17488043125000083</v>
      </c>
    </row>
    <row r="32" spans="2:25" ht="12.75">
      <c r="B32">
        <v>4</v>
      </c>
      <c r="C32" s="2">
        <v>-1.32911E-06</v>
      </c>
      <c r="D32" s="2">
        <v>1.94065E-05</v>
      </c>
      <c r="I32" s="10">
        <v>-0.400000000000001</v>
      </c>
      <c r="J32" s="10"/>
      <c r="K32" s="7">
        <f t="shared" si="8"/>
        <v>0.46573040000000115</v>
      </c>
      <c r="L32" s="7">
        <f t="shared" si="8"/>
        <v>0.014529168000000075</v>
      </c>
      <c r="M32" s="7">
        <f t="shared" si="8"/>
        <v>0.01676331520000013</v>
      </c>
      <c r="N32" s="7">
        <f t="shared" si="8"/>
        <v>0.08791424000000089</v>
      </c>
      <c r="O32" s="7">
        <f t="shared" si="9"/>
        <v>0.5849371232000022</v>
      </c>
      <c r="Q32" s="7">
        <f t="shared" si="5"/>
        <v>-1.3393297800000052</v>
      </c>
      <c r="R32" s="7">
        <f t="shared" si="6"/>
        <v>-0.13393297800000054</v>
      </c>
      <c r="T32" s="7">
        <f t="shared" si="7"/>
        <v>-0.09314608000000046</v>
      </c>
      <c r="U32" s="7">
        <f t="shared" si="7"/>
        <v>-0.0019372224000000148</v>
      </c>
      <c r="V32" s="7">
        <f t="shared" si="7"/>
        <v>-0.001676331520000017</v>
      </c>
      <c r="W32" s="7">
        <f t="shared" si="7"/>
        <v>-0.007033139200000089</v>
      </c>
      <c r="X32" s="7">
        <f t="shared" si="7"/>
        <v>4.203138252800096E-06</v>
      </c>
      <c r="Y32" s="7">
        <f t="shared" si="10"/>
        <v>-0.1037927731200006</v>
      </c>
    </row>
    <row r="33" spans="2:25" ht="12.75">
      <c r="B33">
        <v>5</v>
      </c>
      <c r="C33" s="2">
        <v>-7.28468E-06</v>
      </c>
      <c r="D33" s="2">
        <v>1.09123E-05</v>
      </c>
      <c r="I33">
        <v>-0.300000000000001</v>
      </c>
      <c r="K33" s="7">
        <f t="shared" si="8"/>
        <v>0.34929780000000116</v>
      </c>
      <c r="L33" s="7">
        <f t="shared" si="8"/>
        <v>0.008172657000000055</v>
      </c>
      <c r="M33" s="7">
        <f t="shared" si="8"/>
        <v>0.007072023600000071</v>
      </c>
      <c r="N33" s="7">
        <f t="shared" si="8"/>
        <v>0.02781661500000037</v>
      </c>
      <c r="O33" s="7">
        <f t="shared" si="9"/>
        <v>0.3923590956000017</v>
      </c>
      <c r="Q33" s="7">
        <f t="shared" si="5"/>
        <v>-0.7543926568000029</v>
      </c>
      <c r="R33" s="7">
        <f t="shared" si="6"/>
        <v>-0.0754392656800003</v>
      </c>
      <c r="T33" s="7">
        <f t="shared" si="7"/>
        <v>-0.052394670000000344</v>
      </c>
      <c r="U33" s="7">
        <f t="shared" si="7"/>
        <v>-0.0008172657000000081</v>
      </c>
      <c r="V33" s="7">
        <f t="shared" si="7"/>
        <v>-0.000530401770000007</v>
      </c>
      <c r="W33" s="7">
        <f t="shared" si="7"/>
        <v>-0.0016689969000000277</v>
      </c>
      <c r="X33" s="7">
        <f t="shared" si="7"/>
        <v>3.1559131710000944E-07</v>
      </c>
      <c r="Y33" s="7">
        <f t="shared" si="10"/>
        <v>-0.055411334370000384</v>
      </c>
    </row>
    <row r="34" spans="2:25" ht="12.75">
      <c r="B34">
        <v>6</v>
      </c>
      <c r="C34" s="2">
        <v>5.57028E-05</v>
      </c>
      <c r="D34" s="2">
        <v>-1.14016E-06</v>
      </c>
      <c r="I34" s="10">
        <v>-0.200000000000001</v>
      </c>
      <c r="J34" s="10"/>
      <c r="K34" s="7">
        <f t="shared" si="8"/>
        <v>0.23286520000000116</v>
      </c>
      <c r="L34" s="7">
        <f t="shared" si="8"/>
        <v>0.003632292000000037</v>
      </c>
      <c r="M34" s="7">
        <f t="shared" si="8"/>
        <v>0.002095414400000032</v>
      </c>
      <c r="N34" s="7">
        <f t="shared" si="8"/>
        <v>0.005494640000000111</v>
      </c>
      <c r="O34" s="7">
        <f t="shared" si="9"/>
        <v>0.24408754640000133</v>
      </c>
      <c r="Q34" s="7">
        <f t="shared" si="5"/>
        <v>-0.3620335612000012</v>
      </c>
      <c r="R34" s="7">
        <f t="shared" si="6"/>
        <v>-0.03620335612000012</v>
      </c>
      <c r="T34" s="7">
        <f t="shared" si="7"/>
        <v>-0.023286520000000234</v>
      </c>
      <c r="U34" s="7">
        <f t="shared" si="7"/>
        <v>-0.00024215280000000367</v>
      </c>
      <c r="V34" s="7">
        <f t="shared" si="7"/>
        <v>-0.00010477072000000211</v>
      </c>
      <c r="W34" s="7">
        <f t="shared" si="7"/>
        <v>-0.00021978560000000556</v>
      </c>
      <c r="X34" s="7">
        <f t="shared" si="7"/>
        <v>8.209254400000373E-09</v>
      </c>
      <c r="Y34" s="7">
        <f t="shared" si="10"/>
        <v>-0.023853229120000242</v>
      </c>
    </row>
    <row r="35" spans="2:25" ht="12.75">
      <c r="B35">
        <v>9</v>
      </c>
      <c r="C35" s="2">
        <v>1.17324E-07</v>
      </c>
      <c r="D35" s="2">
        <v>3.96717E-08</v>
      </c>
      <c r="I35">
        <v>-0.0999999999999999</v>
      </c>
      <c r="K35" s="7">
        <f t="shared" si="8"/>
        <v>0.11643259999999987</v>
      </c>
      <c r="L35" s="7">
        <f t="shared" si="8"/>
        <v>0.0009080729999999982</v>
      </c>
      <c r="M35" s="7">
        <f t="shared" si="8"/>
        <v>0.00026192679999999924</v>
      </c>
      <c r="N35" s="7">
        <f t="shared" si="8"/>
        <v>0.0003434149999999986</v>
      </c>
      <c r="O35" s="7">
        <f t="shared" si="9"/>
        <v>0.11794601479999986</v>
      </c>
      <c r="Q35" s="7">
        <f>-O35+Q36</f>
        <v>-0.11794601479999986</v>
      </c>
      <c r="R35" s="7">
        <f t="shared" si="6"/>
        <v>-0.011794601479999986</v>
      </c>
      <c r="T35" s="7">
        <f t="shared" si="7"/>
        <v>-0.005821629999999988</v>
      </c>
      <c r="U35" s="7">
        <f t="shared" si="7"/>
        <v>-3.026909999999991E-05</v>
      </c>
      <c r="V35" s="7">
        <f t="shared" si="7"/>
        <v>-6.548169999999974E-06</v>
      </c>
      <c r="W35" s="7">
        <f t="shared" si="7"/>
        <v>-6.868299999999965E-06</v>
      </c>
      <c r="X35" s="7">
        <f t="shared" si="7"/>
        <v>1.6033699999999853E-11</v>
      </c>
      <c r="Y35" s="7">
        <f t="shared" si="10"/>
        <v>-0.005865315569999988</v>
      </c>
    </row>
    <row r="36" spans="2:25" ht="12.75">
      <c r="B36">
        <v>10</v>
      </c>
      <c r="C36" s="2">
        <v>-1.45404E-06</v>
      </c>
      <c r="D36" s="2">
        <v>-1.6927E-08</v>
      </c>
      <c r="I36" s="10">
        <v>0</v>
      </c>
      <c r="J36" s="10"/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9"/>
        <v>0</v>
      </c>
      <c r="Q36" s="7">
        <f>O36</f>
        <v>0</v>
      </c>
      <c r="R36" s="7">
        <f>Q36*$R$22</f>
        <v>0</v>
      </c>
      <c r="T36" s="7">
        <f t="shared" si="7"/>
        <v>0</v>
      </c>
      <c r="U36" s="7">
        <f t="shared" si="7"/>
        <v>0</v>
      </c>
      <c r="V36" s="7">
        <f t="shared" si="7"/>
        <v>0</v>
      </c>
      <c r="W36" s="7">
        <f t="shared" si="7"/>
        <v>0</v>
      </c>
      <c r="X36" s="7">
        <f t="shared" si="7"/>
        <v>0</v>
      </c>
      <c r="Y36" s="7">
        <f t="shared" si="10"/>
        <v>0</v>
      </c>
    </row>
    <row r="37" spans="2:25" ht="12.75">
      <c r="B37">
        <v>12</v>
      </c>
      <c r="C37" s="2">
        <v>1.22437E-08</v>
      </c>
      <c r="D37" s="2">
        <v>-2.80618E-08</v>
      </c>
      <c r="I37">
        <v>0.1</v>
      </c>
      <c r="K37" s="7">
        <f t="shared" si="8"/>
        <v>-0.1164326</v>
      </c>
      <c r="L37" s="7">
        <f t="shared" si="8"/>
        <v>0.0009080730000000002</v>
      </c>
      <c r="M37" s="7">
        <f t="shared" si="8"/>
        <v>-0.00026192680000000006</v>
      </c>
      <c r="N37" s="7">
        <f t="shared" si="8"/>
        <v>0.0003434150000000002</v>
      </c>
      <c r="O37" s="7">
        <f t="shared" si="9"/>
        <v>-0.11544303880000001</v>
      </c>
      <c r="Q37" s="7">
        <f>O37+Q36</f>
        <v>-0.11544303880000001</v>
      </c>
      <c r="R37" s="7">
        <f aca="true" t="shared" si="11" ref="R37:R48">Q37*$R$22</f>
        <v>-0.011544303880000002</v>
      </c>
      <c r="T37" s="7">
        <f t="shared" si="7"/>
        <v>-0.005821630000000001</v>
      </c>
      <c r="U37" s="7">
        <f t="shared" si="7"/>
        <v>3.0269100000000008E-05</v>
      </c>
      <c r="V37" s="7">
        <f t="shared" si="7"/>
        <v>-6.548170000000003E-06</v>
      </c>
      <c r="W37" s="7">
        <f t="shared" si="7"/>
        <v>6.868300000000004E-06</v>
      </c>
      <c r="X37" s="7">
        <f t="shared" si="7"/>
        <v>-1.6033700000000015E-11</v>
      </c>
      <c r="Y37" s="7">
        <f t="shared" si="10"/>
        <v>-0.005791040770000001</v>
      </c>
    </row>
    <row r="38" spans="2:25" ht="12.75">
      <c r="B38">
        <v>15</v>
      </c>
      <c r="C38" s="2">
        <v>-5.43828E-09</v>
      </c>
      <c r="D38" s="2">
        <v>1.09032E-08</v>
      </c>
      <c r="I38" s="10">
        <v>0.2</v>
      </c>
      <c r="J38" s="10"/>
      <c r="K38" s="7">
        <f t="shared" si="8"/>
        <v>-0.2328652</v>
      </c>
      <c r="L38" s="7">
        <f t="shared" si="8"/>
        <v>0.003632292000000001</v>
      </c>
      <c r="M38" s="7">
        <f t="shared" si="8"/>
        <v>-0.0020954144000000004</v>
      </c>
      <c r="N38" s="7">
        <f t="shared" si="8"/>
        <v>0.005494640000000003</v>
      </c>
      <c r="O38" s="7">
        <f t="shared" si="9"/>
        <v>-0.22583368239999999</v>
      </c>
      <c r="Q38" s="7">
        <f aca="true" t="shared" si="12" ref="Q38:Q48">O38+Q37</f>
        <v>-0.34127672119999997</v>
      </c>
      <c r="R38" s="7">
        <f t="shared" si="11"/>
        <v>-0.03412767212</v>
      </c>
      <c r="T38" s="7">
        <f t="shared" si="7"/>
        <v>-0.023286520000000005</v>
      </c>
      <c r="U38" s="7">
        <f t="shared" si="7"/>
        <v>0.00024215280000000006</v>
      </c>
      <c r="V38" s="7">
        <f t="shared" si="7"/>
        <v>-0.00010477072000000005</v>
      </c>
      <c r="W38" s="7">
        <f t="shared" si="7"/>
        <v>0.00021978560000000013</v>
      </c>
      <c r="X38" s="7">
        <f t="shared" si="7"/>
        <v>-8.209254400000008E-09</v>
      </c>
      <c r="Y38" s="7">
        <f t="shared" si="10"/>
        <v>-0.022929352320000006</v>
      </c>
    </row>
    <row r="39" spans="2:25" ht="12.75">
      <c r="B39">
        <v>18</v>
      </c>
      <c r="C39" s="2">
        <v>-4.21764E-08</v>
      </c>
      <c r="D39" s="2">
        <v>-2.23728E-09</v>
      </c>
      <c r="I39">
        <v>0.3</v>
      </c>
      <c r="K39" s="7">
        <f t="shared" si="8"/>
        <v>-0.3492978</v>
      </c>
      <c r="L39" s="7">
        <f t="shared" si="8"/>
        <v>0.008172657</v>
      </c>
      <c r="M39" s="7">
        <f t="shared" si="8"/>
        <v>-0.0070720236</v>
      </c>
      <c r="N39" s="7">
        <f t="shared" si="8"/>
        <v>0.027816615</v>
      </c>
      <c r="O39" s="7">
        <f t="shared" si="9"/>
        <v>-0.32038055159999995</v>
      </c>
      <c r="Q39" s="7">
        <f t="shared" si="12"/>
        <v>-0.6616572727999999</v>
      </c>
      <c r="R39" s="7">
        <f t="shared" si="11"/>
        <v>-0.06616572727999999</v>
      </c>
      <c r="T39" s="7">
        <f t="shared" si="7"/>
        <v>-0.05239467</v>
      </c>
      <c r="U39" s="7">
        <f t="shared" si="7"/>
        <v>0.0008172657</v>
      </c>
      <c r="V39" s="7">
        <f t="shared" si="7"/>
        <v>-0.00053040177</v>
      </c>
      <c r="W39" s="7">
        <f t="shared" si="7"/>
        <v>0.0016689969</v>
      </c>
      <c r="X39" s="7">
        <f t="shared" si="7"/>
        <v>-3.155913171E-07</v>
      </c>
      <c r="Y39" s="7">
        <f t="shared" si="10"/>
        <v>-0.05043880917</v>
      </c>
    </row>
    <row r="40" spans="2:25" ht="12.75">
      <c r="B40">
        <v>20</v>
      </c>
      <c r="C40" s="2">
        <v>9.66527E-09</v>
      </c>
      <c r="D40" s="2">
        <v>-3.91501E-08</v>
      </c>
      <c r="I40" s="10">
        <v>0.4</v>
      </c>
      <c r="J40" s="10"/>
      <c r="K40" s="7">
        <f t="shared" si="8"/>
        <v>-0.4657304</v>
      </c>
      <c r="L40" s="7">
        <f t="shared" si="8"/>
        <v>0.014529168000000004</v>
      </c>
      <c r="M40" s="7">
        <f t="shared" si="8"/>
        <v>-0.016763315200000004</v>
      </c>
      <c r="N40" s="7">
        <f t="shared" si="8"/>
        <v>0.08791424000000005</v>
      </c>
      <c r="O40" s="7">
        <f t="shared" si="9"/>
        <v>-0.3800503072</v>
      </c>
      <c r="Q40" s="7">
        <f t="shared" si="12"/>
        <v>-1.0417075799999997</v>
      </c>
      <c r="R40" s="7">
        <f t="shared" si="11"/>
        <v>-0.10417075799999997</v>
      </c>
      <c r="T40" s="7">
        <f aca="true" t="shared" si="13" ref="T40:X48">T$22*$I40^(T$20-1)</f>
        <v>-0.09314608000000002</v>
      </c>
      <c r="U40" s="7">
        <f t="shared" si="13"/>
        <v>0.0019372224000000005</v>
      </c>
      <c r="V40" s="7">
        <f t="shared" si="13"/>
        <v>-0.0016763315200000008</v>
      </c>
      <c r="W40" s="7">
        <f t="shared" si="13"/>
        <v>0.007033139200000004</v>
      </c>
      <c r="X40" s="7">
        <f t="shared" si="13"/>
        <v>-4.203138252800004E-06</v>
      </c>
      <c r="Y40" s="7">
        <f t="shared" si="10"/>
        <v>-0.08585204992000002</v>
      </c>
    </row>
    <row r="41" spans="2:25" ht="12.75">
      <c r="B41">
        <v>21</v>
      </c>
      <c r="C41" s="2">
        <v>-3.80794E-08</v>
      </c>
      <c r="D41" s="2">
        <v>-4.98393E-09</v>
      </c>
      <c r="I41">
        <v>0.5</v>
      </c>
      <c r="K41" s="7">
        <f t="shared" si="8"/>
        <v>-0.582163</v>
      </c>
      <c r="L41" s="7">
        <f t="shared" si="8"/>
        <v>0.022701825000000002</v>
      </c>
      <c r="M41" s="7">
        <f t="shared" si="8"/>
        <v>-0.03274085</v>
      </c>
      <c r="N41" s="7">
        <f t="shared" si="8"/>
        <v>0.21463437500000002</v>
      </c>
      <c r="O41" s="7">
        <f t="shared" si="9"/>
        <v>-0.37756765000000003</v>
      </c>
      <c r="Q41" s="7">
        <f t="shared" si="12"/>
        <v>-1.4192752299999998</v>
      </c>
      <c r="R41" s="7">
        <f t="shared" si="11"/>
        <v>-0.14192752299999997</v>
      </c>
      <c r="T41" s="7">
        <f t="shared" si="13"/>
        <v>-0.14554075</v>
      </c>
      <c r="U41" s="7">
        <f t="shared" si="13"/>
        <v>0.0037836375</v>
      </c>
      <c r="V41" s="7">
        <f t="shared" si="13"/>
        <v>-0.00409260625</v>
      </c>
      <c r="W41" s="7">
        <f t="shared" si="13"/>
        <v>0.0214634375</v>
      </c>
      <c r="X41" s="7">
        <f t="shared" si="13"/>
        <v>-3.13158203125E-05</v>
      </c>
      <c r="Y41" s="7">
        <f t="shared" si="10"/>
        <v>-0.12438628125</v>
      </c>
    </row>
    <row r="42" spans="2:25" ht="12.75">
      <c r="B42">
        <v>25</v>
      </c>
      <c r="C42" s="2">
        <v>3.17417E-09</v>
      </c>
      <c r="D42" s="2">
        <v>-8.51814E-09</v>
      </c>
      <c r="I42" s="10">
        <v>0.6</v>
      </c>
      <c r="J42" s="10"/>
      <c r="K42" s="7">
        <f t="shared" si="8"/>
        <v>-0.6985956</v>
      </c>
      <c r="L42" s="7">
        <f t="shared" si="8"/>
        <v>0.032690628</v>
      </c>
      <c r="M42" s="7">
        <f t="shared" si="8"/>
        <v>-0.0565761888</v>
      </c>
      <c r="N42" s="7">
        <f t="shared" si="8"/>
        <v>0.44506584</v>
      </c>
      <c r="O42" s="7">
        <f t="shared" si="9"/>
        <v>-0.27741532080000003</v>
      </c>
      <c r="Q42" s="7">
        <f t="shared" si="12"/>
        <v>-1.6966905507999999</v>
      </c>
      <c r="R42" s="7">
        <f t="shared" si="11"/>
        <v>-0.16966905508</v>
      </c>
      <c r="T42" s="7">
        <f t="shared" si="13"/>
        <v>-0.20957868</v>
      </c>
      <c r="U42" s="7">
        <f t="shared" si="13"/>
        <v>0.0065381256</v>
      </c>
      <c r="V42" s="7">
        <f t="shared" si="13"/>
        <v>-0.00848642832</v>
      </c>
      <c r="W42" s="7">
        <f t="shared" si="13"/>
        <v>0.0534079008</v>
      </c>
      <c r="X42" s="7">
        <f t="shared" si="13"/>
        <v>-0.0001615827543552</v>
      </c>
      <c r="Y42" s="7">
        <f t="shared" si="10"/>
        <v>-0.15811908192</v>
      </c>
    </row>
    <row r="43" spans="2:25" ht="12.75">
      <c r="B43">
        <v>27</v>
      </c>
      <c r="C43" s="2">
        <v>-2.49282E-09</v>
      </c>
      <c r="D43" s="2">
        <v>-4.84575E-10</v>
      </c>
      <c r="I43">
        <v>0.7</v>
      </c>
      <c r="K43" s="7">
        <f t="shared" si="8"/>
        <v>-0.8150282</v>
      </c>
      <c r="L43" s="7">
        <f t="shared" si="8"/>
        <v>0.044495576999999994</v>
      </c>
      <c r="M43" s="7">
        <f t="shared" si="8"/>
        <v>-0.08984089239999998</v>
      </c>
      <c r="N43" s="7">
        <f t="shared" si="8"/>
        <v>0.8245394149999998</v>
      </c>
      <c r="O43" s="7">
        <f t="shared" si="9"/>
        <v>-0.035834100400000235</v>
      </c>
      <c r="Q43" s="7">
        <f t="shared" si="12"/>
        <v>-1.7325246512</v>
      </c>
      <c r="R43" s="7">
        <f t="shared" si="11"/>
        <v>-0.17325246512000003</v>
      </c>
      <c r="T43" s="7">
        <f t="shared" si="13"/>
        <v>-0.28525986999999997</v>
      </c>
      <c r="U43" s="7">
        <f t="shared" si="13"/>
        <v>0.010382301299999997</v>
      </c>
      <c r="V43" s="7">
        <f t="shared" si="13"/>
        <v>-0.015722156169999994</v>
      </c>
      <c r="W43" s="7">
        <f t="shared" si="13"/>
        <v>0.11543551809999997</v>
      </c>
      <c r="X43" s="7">
        <f t="shared" si="13"/>
        <v>-0.0006470176285558997</v>
      </c>
      <c r="Y43" s="7">
        <f t="shared" si="10"/>
        <v>-0.17516420677</v>
      </c>
    </row>
    <row r="44" spans="2:25" ht="12.75">
      <c r="B44">
        <v>28</v>
      </c>
      <c r="C44" s="2">
        <v>-4.76113E-09</v>
      </c>
      <c r="D44" s="2">
        <v>3.4923E-09</v>
      </c>
      <c r="I44" s="10">
        <v>0.8</v>
      </c>
      <c r="J44" s="10"/>
      <c r="K44" s="7">
        <f t="shared" si="8"/>
        <v>-0.9314608</v>
      </c>
      <c r="L44" s="7">
        <f t="shared" si="8"/>
        <v>0.058116672000000015</v>
      </c>
      <c r="M44" s="7">
        <f t="shared" si="8"/>
        <v>-0.13410652160000003</v>
      </c>
      <c r="N44" s="7">
        <f t="shared" si="8"/>
        <v>1.4066278400000007</v>
      </c>
      <c r="O44" s="7">
        <f t="shared" si="9"/>
        <v>0.39917719040000077</v>
      </c>
      <c r="Q44" s="7">
        <f>O44+Q43</f>
        <v>-1.3333474607999993</v>
      </c>
      <c r="R44" s="7">
        <f t="shared" si="11"/>
        <v>-0.13333474607999993</v>
      </c>
      <c r="T44" s="7">
        <f t="shared" si="13"/>
        <v>-0.3725843200000001</v>
      </c>
      <c r="U44" s="7">
        <f t="shared" si="13"/>
        <v>0.015497779200000004</v>
      </c>
      <c r="V44" s="7">
        <f t="shared" si="13"/>
        <v>-0.026821304320000013</v>
      </c>
      <c r="W44" s="7">
        <f t="shared" si="13"/>
        <v>0.22506045440000014</v>
      </c>
      <c r="X44" s="7">
        <f t="shared" si="13"/>
        <v>-0.002152006785433602</v>
      </c>
      <c r="Y44" s="7">
        <f t="shared" si="10"/>
        <v>-0.15884739071999995</v>
      </c>
    </row>
    <row r="45" spans="2:25" ht="12.75">
      <c r="B45">
        <v>30</v>
      </c>
      <c r="C45" s="2">
        <v>-3.98494E-10</v>
      </c>
      <c r="D45" s="2">
        <v>7.90666E-10</v>
      </c>
      <c r="I45">
        <v>0.9</v>
      </c>
      <c r="K45" s="7">
        <f t="shared" si="8"/>
        <v>-1.0478934</v>
      </c>
      <c r="L45" s="7">
        <f t="shared" si="8"/>
        <v>0.07355391300000001</v>
      </c>
      <c r="M45" s="7">
        <f t="shared" si="8"/>
        <v>-0.19094463720000004</v>
      </c>
      <c r="N45" s="7">
        <f t="shared" si="8"/>
        <v>2.2531458150000008</v>
      </c>
      <c r="O45" s="7">
        <f t="shared" si="9"/>
        <v>1.0878616908000007</v>
      </c>
      <c r="Q45" s="7">
        <f t="shared" si="12"/>
        <v>-0.2454857699999986</v>
      </c>
      <c r="R45" s="7">
        <f t="shared" si="11"/>
        <v>-0.024548576999999863</v>
      </c>
      <c r="T45" s="7">
        <f t="shared" si="13"/>
        <v>-0.47155203</v>
      </c>
      <c r="U45" s="7">
        <f t="shared" si="13"/>
        <v>0.022066173900000003</v>
      </c>
      <c r="V45" s="7">
        <f t="shared" si="13"/>
        <v>-0.04296254337000001</v>
      </c>
      <c r="W45" s="7">
        <f t="shared" si="13"/>
        <v>0.40556624670000013</v>
      </c>
      <c r="X45" s="7">
        <f t="shared" si="13"/>
        <v>-0.0062117838944793025</v>
      </c>
      <c r="Y45" s="7">
        <f t="shared" si="10"/>
        <v>-0.08688215276999989</v>
      </c>
    </row>
    <row r="46" spans="1:25" ht="12.75">
      <c r="A46" t="s">
        <v>9</v>
      </c>
      <c r="I46" s="10">
        <v>1</v>
      </c>
      <c r="J46" s="10"/>
      <c r="K46" s="7">
        <f t="shared" si="8"/>
        <v>-1.164326</v>
      </c>
      <c r="L46" s="7">
        <f t="shared" si="8"/>
        <v>0.09080730000000001</v>
      </c>
      <c r="M46" s="7">
        <f t="shared" si="8"/>
        <v>-0.2619268</v>
      </c>
      <c r="N46" s="7">
        <f t="shared" si="8"/>
        <v>3.4341500000000003</v>
      </c>
      <c r="O46" s="7">
        <f t="shared" si="9"/>
        <v>2.0987045</v>
      </c>
      <c r="Q46" s="7">
        <f t="shared" si="12"/>
        <v>1.8532187300000016</v>
      </c>
      <c r="R46" s="7">
        <f t="shared" si="11"/>
        <v>0.18532187300000016</v>
      </c>
      <c r="T46" s="7">
        <f t="shared" si="13"/>
        <v>-0.582163</v>
      </c>
      <c r="U46" s="7">
        <f t="shared" si="13"/>
        <v>0.0302691</v>
      </c>
      <c r="V46" s="7">
        <f t="shared" si="13"/>
        <v>-0.0654817</v>
      </c>
      <c r="W46" s="7">
        <f t="shared" si="13"/>
        <v>0.68683</v>
      </c>
      <c r="X46" s="7">
        <f t="shared" si="13"/>
        <v>-0.0160337</v>
      </c>
      <c r="Y46" s="7">
        <f t="shared" si="10"/>
        <v>0.06945440000000014</v>
      </c>
    </row>
    <row r="47" spans="1:25" ht="12.75">
      <c r="A47" t="s">
        <v>9</v>
      </c>
      <c r="I47">
        <v>1.1</v>
      </c>
      <c r="K47" s="7">
        <f t="shared" si="8"/>
        <v>-1.2807586</v>
      </c>
      <c r="L47" s="7">
        <f t="shared" si="8"/>
        <v>0.10987683300000002</v>
      </c>
      <c r="M47" s="7">
        <f t="shared" si="8"/>
        <v>-0.34862457080000014</v>
      </c>
      <c r="N47" s="7">
        <f t="shared" si="8"/>
        <v>5.027939015000002</v>
      </c>
      <c r="O47" s="7">
        <f t="shared" si="9"/>
        <v>3.508432677200002</v>
      </c>
      <c r="Q47" s="7">
        <f t="shared" si="12"/>
        <v>5.361651407200004</v>
      </c>
      <c r="R47" s="7">
        <f t="shared" si="11"/>
        <v>0.5361651407200004</v>
      </c>
      <c r="T47" s="7">
        <f t="shared" si="13"/>
        <v>-0.7044172300000001</v>
      </c>
      <c r="U47" s="7">
        <f t="shared" si="13"/>
        <v>0.04028817210000001</v>
      </c>
      <c r="V47" s="7">
        <f t="shared" si="13"/>
        <v>-0.09587175697000003</v>
      </c>
      <c r="W47" s="7">
        <f t="shared" si="13"/>
        <v>1.1061465833000004</v>
      </c>
      <c r="X47" s="7">
        <f t="shared" si="13"/>
        <v>-0.03780662589318673</v>
      </c>
      <c r="Y47" s="7">
        <f t="shared" si="10"/>
        <v>0.3461457684300002</v>
      </c>
    </row>
    <row r="48" spans="1:25" ht="12.75">
      <c r="A48" t="s">
        <v>32</v>
      </c>
      <c r="B48" t="s">
        <v>33</v>
      </c>
      <c r="C48" t="s">
        <v>34</v>
      </c>
      <c r="I48" s="10">
        <v>1.2</v>
      </c>
      <c r="J48" s="10"/>
      <c r="K48" s="7">
        <f t="shared" si="8"/>
        <v>-1.3971912</v>
      </c>
      <c r="L48" s="7">
        <f t="shared" si="8"/>
        <v>0.130762512</v>
      </c>
      <c r="M48" s="7">
        <f t="shared" si="8"/>
        <v>-0.4526095104</v>
      </c>
      <c r="N48" s="7">
        <f t="shared" si="8"/>
        <v>7.12105344</v>
      </c>
      <c r="O48" s="7">
        <f t="shared" si="9"/>
        <v>5.4020152416</v>
      </c>
      <c r="Q48" s="7">
        <f t="shared" si="12"/>
        <v>10.763666648800005</v>
      </c>
      <c r="R48" s="7">
        <f t="shared" si="11"/>
        <v>1.0763666648800005</v>
      </c>
      <c r="T48" s="7">
        <f t="shared" si="13"/>
        <v>-0.83831472</v>
      </c>
      <c r="U48" s="7">
        <f t="shared" si="13"/>
        <v>0.0523050048</v>
      </c>
      <c r="V48" s="7">
        <f t="shared" si="13"/>
        <v>-0.13578285312</v>
      </c>
      <c r="W48" s="7">
        <f t="shared" si="13"/>
        <v>1.7090528256</v>
      </c>
      <c r="X48" s="7">
        <f t="shared" si="13"/>
        <v>-0.0827303702298624</v>
      </c>
      <c r="Y48" s="7">
        <f t="shared" si="10"/>
        <v>0.78726025728</v>
      </c>
    </row>
    <row r="49" spans="1:2" ht="12.75">
      <c r="A49" t="s">
        <v>35</v>
      </c>
      <c r="B49">
        <v>4266288</v>
      </c>
    </row>
    <row r="50" spans="1:2" ht="12.75">
      <c r="A50" t="s">
        <v>36</v>
      </c>
      <c r="B50">
        <v>4266350</v>
      </c>
    </row>
    <row r="51" spans="1:24" ht="12.75">
      <c r="A51" t="s">
        <v>37</v>
      </c>
      <c r="B51">
        <v>1487666</v>
      </c>
      <c r="I51" s="6"/>
      <c r="J51" s="6"/>
      <c r="K51" s="11">
        <v>3</v>
      </c>
      <c r="L51" s="11">
        <v>4</v>
      </c>
      <c r="M51" s="11">
        <v>5</v>
      </c>
      <c r="N51" s="11">
        <v>6</v>
      </c>
      <c r="O51" s="7"/>
      <c r="P51" s="7"/>
      <c r="T51" s="11">
        <v>3</v>
      </c>
      <c r="U51" s="11">
        <v>4</v>
      </c>
      <c r="V51" s="11">
        <v>5</v>
      </c>
      <c r="W51" s="11">
        <v>6</v>
      </c>
      <c r="X51" s="11">
        <v>10</v>
      </c>
    </row>
    <row r="52" spans="1:24" ht="12.75">
      <c r="A52" t="s">
        <v>38</v>
      </c>
      <c r="B52">
        <v>2</v>
      </c>
      <c r="H52" t="s">
        <v>83</v>
      </c>
      <c r="I52" s="6"/>
      <c r="J52" s="6"/>
      <c r="K52" s="9" t="s">
        <v>70</v>
      </c>
      <c r="L52" s="9" t="s">
        <v>71</v>
      </c>
      <c r="M52" s="9" t="s">
        <v>72</v>
      </c>
      <c r="N52" s="9" t="s">
        <v>73</v>
      </c>
      <c r="O52" s="7"/>
      <c r="P52" s="7"/>
      <c r="T52" s="9" t="s">
        <v>70</v>
      </c>
      <c r="U52" s="9" t="s">
        <v>71</v>
      </c>
      <c r="V52" s="9" t="s">
        <v>72</v>
      </c>
      <c r="W52" s="9" t="s">
        <v>73</v>
      </c>
      <c r="X52" s="9" t="s">
        <v>74</v>
      </c>
    </row>
    <row r="53" spans="1:24" ht="12.75">
      <c r="A53" t="s">
        <v>39</v>
      </c>
      <c r="B53">
        <v>0.00395</v>
      </c>
      <c r="H53" t="s">
        <v>69</v>
      </c>
      <c r="I53" s="6">
        <f>I10</f>
        <v>2795.87</v>
      </c>
      <c r="J53" s="6"/>
      <c r="K53" s="7">
        <f>K10</f>
        <v>-0.572445</v>
      </c>
      <c r="L53" s="7">
        <f>L10</f>
        <v>-0.0111314</v>
      </c>
      <c r="M53" s="7">
        <f>M10</f>
        <v>-0.049589</v>
      </c>
      <c r="N53" s="7">
        <f>N10</f>
        <v>0.383752</v>
      </c>
      <c r="O53" s="7"/>
      <c r="P53" s="7"/>
      <c r="Q53" t="s">
        <v>91</v>
      </c>
      <c r="R53" s="10">
        <f>(I68-I67)</f>
        <v>0.1</v>
      </c>
      <c r="T53" s="7">
        <f>K53</f>
        <v>-0.572445</v>
      </c>
      <c r="U53" s="7">
        <f>L53</f>
        <v>-0.0111314</v>
      </c>
      <c r="V53" s="7">
        <f>M53</f>
        <v>-0.049589</v>
      </c>
      <c r="W53" s="7">
        <f>N53</f>
        <v>0.383752</v>
      </c>
      <c r="X53" s="7">
        <f>O37</f>
        <v>-0.11544303880000001</v>
      </c>
    </row>
    <row r="54" spans="1:26" ht="12.75">
      <c r="A54" t="s">
        <v>40</v>
      </c>
      <c r="B54">
        <v>0.02357</v>
      </c>
      <c r="I54" s="9" t="s">
        <v>84</v>
      </c>
      <c r="J54" s="9"/>
      <c r="K54" s="7"/>
      <c r="L54" s="7"/>
      <c r="M54" s="7"/>
      <c r="N54" s="7"/>
      <c r="O54" s="12" t="s">
        <v>88</v>
      </c>
      <c r="P54" s="7"/>
      <c r="Q54" t="s">
        <v>92</v>
      </c>
      <c r="T54" s="7"/>
      <c r="U54" s="7"/>
      <c r="V54" s="7"/>
      <c r="W54" s="7"/>
      <c r="Y54" t="s">
        <v>89</v>
      </c>
      <c r="Z54" t="s">
        <v>150</v>
      </c>
    </row>
    <row r="55" spans="1:26" ht="12.75">
      <c r="A55" t="s">
        <v>41</v>
      </c>
      <c r="B55">
        <v>426.71</v>
      </c>
      <c r="I55" s="10">
        <v>-1.2</v>
      </c>
      <c r="J55" s="10"/>
      <c r="K55" s="7">
        <f>(K$20-1)*K$53*$I55^(K$20-2)</f>
        <v>1.3738679999999999</v>
      </c>
      <c r="L55" s="7">
        <f>(L$20-1)*L$53*$I55^(L$20-2)</f>
        <v>-0.048087648</v>
      </c>
      <c r="M55" s="7">
        <f>(M$20-1)*M$53*$I55^(M$20-2)</f>
        <v>0.342759168</v>
      </c>
      <c r="N55" s="7">
        <f>(N$20-1)*N$53*$I55^(N$20-2)</f>
        <v>3.9787407359999993</v>
      </c>
      <c r="O55" s="7">
        <f>SUM(K55:N55)</f>
        <v>5.647280255999999</v>
      </c>
      <c r="P55" s="7"/>
      <c r="Q55" s="7">
        <f>-O55+Q56</f>
        <v>-21.568669564000018</v>
      </c>
      <c r="R55" s="7">
        <f aca="true" t="shared" si="14" ref="R55:R66">Q55*$R$22</f>
        <v>-2.156866956400002</v>
      </c>
      <c r="T55" s="7">
        <f>T$53*$I55^(T$20-1)</f>
        <v>-0.8243208</v>
      </c>
      <c r="U55" s="7">
        <f>U$53*$I55^(U$20-1)</f>
        <v>0.019235059199999998</v>
      </c>
      <c r="V55" s="7">
        <f>V$53*$I55^(V$20-1)</f>
        <v>-0.1028277504</v>
      </c>
      <c r="W55" s="7">
        <f>W$53*$I55^(W$20-1)</f>
        <v>-0.9548977766399999</v>
      </c>
      <c r="X55" s="7">
        <f>X$53*$I55^(X$20-1)</f>
        <v>0.5956607233754136</v>
      </c>
      <c r="Y55" s="7">
        <f>SUM(T55:W55)</f>
        <v>-1.8628112678399997</v>
      </c>
      <c r="Z55" s="23">
        <f>0.0001*Y55*$J$10*0.0254</f>
        <v>-0.00016263109473923295</v>
      </c>
    </row>
    <row r="56" spans="1:26" ht="12.75">
      <c r="A56" t="s">
        <v>42</v>
      </c>
      <c r="B56">
        <v>-95.0641</v>
      </c>
      <c r="I56">
        <v>-1.1</v>
      </c>
      <c r="K56" s="7">
        <f aca="true" t="shared" si="15" ref="K56:N79">(K$20-1)*K$53*$I56^(K$20-2)</f>
        <v>1.259379</v>
      </c>
      <c r="L56" s="7">
        <f t="shared" si="15"/>
        <v>-0.04040698200000001</v>
      </c>
      <c r="M56" s="7">
        <f t="shared" si="15"/>
        <v>0.2640118360000001</v>
      </c>
      <c r="N56" s="7">
        <f t="shared" si="15"/>
        <v>2.8092565160000005</v>
      </c>
      <c r="O56" s="7">
        <f aca="true" t="shared" si="16" ref="O56:O79">SUM(K56:N56)</f>
        <v>4.292240370000001</v>
      </c>
      <c r="Q56" s="7">
        <f>-O56+Q57</f>
        <v>-15.92138930800002</v>
      </c>
      <c r="R56" s="7">
        <f t="shared" si="14"/>
        <v>-1.592138930800002</v>
      </c>
      <c r="T56" s="7">
        <f aca="true" t="shared" si="17" ref="T56:X79">T$53*$I56^(T$20-1)</f>
        <v>-0.69265845</v>
      </c>
      <c r="U56" s="7">
        <f t="shared" si="17"/>
        <v>0.014815893400000004</v>
      </c>
      <c r="V56" s="7">
        <f t="shared" si="17"/>
        <v>-0.07260325490000002</v>
      </c>
      <c r="W56" s="7">
        <f t="shared" si="17"/>
        <v>-0.6180364335200002</v>
      </c>
      <c r="X56" s="7">
        <f t="shared" si="17"/>
        <v>0.2722086467804836</v>
      </c>
      <c r="Y56" s="7">
        <f aca="true" t="shared" si="18" ref="Y56:Y79">SUM(T56:W56)</f>
        <v>-1.3684822450200003</v>
      </c>
      <c r="Z56" s="23">
        <f aca="true" t="shared" si="19" ref="Z56:Z79">0.0001*Y56*$J$10*0.0254</f>
        <v>-0.00011947413540013101</v>
      </c>
    </row>
    <row r="57" spans="1:26" ht="12.75">
      <c r="A57" t="s">
        <v>43</v>
      </c>
      <c r="B57" s="2">
        <v>5.28455</v>
      </c>
      <c r="I57" s="10">
        <v>-1</v>
      </c>
      <c r="J57" s="10"/>
      <c r="K57" s="7">
        <f t="shared" si="15"/>
        <v>1.14489</v>
      </c>
      <c r="L57" s="7">
        <f t="shared" si="15"/>
        <v>-0.0333942</v>
      </c>
      <c r="M57" s="7">
        <f t="shared" si="15"/>
        <v>0.198356</v>
      </c>
      <c r="N57" s="7">
        <f t="shared" si="15"/>
        <v>1.9187599999999998</v>
      </c>
      <c r="O57" s="7">
        <f t="shared" si="16"/>
        <v>3.2286117999999995</v>
      </c>
      <c r="Q57" s="7">
        <f aca="true" t="shared" si="20" ref="Q57:Q65">-O57+Q58</f>
        <v>-11.629148938000018</v>
      </c>
      <c r="R57" s="7">
        <f t="shared" si="14"/>
        <v>-1.1629148938000018</v>
      </c>
      <c r="T57" s="7">
        <f t="shared" si="17"/>
        <v>-0.572445</v>
      </c>
      <c r="U57" s="7">
        <f t="shared" si="17"/>
        <v>0.0111314</v>
      </c>
      <c r="V57" s="7">
        <f t="shared" si="17"/>
        <v>-0.049589</v>
      </c>
      <c r="W57" s="7">
        <f t="shared" si="17"/>
        <v>-0.383752</v>
      </c>
      <c r="X57" s="7">
        <f t="shared" si="17"/>
        <v>0.11544303880000001</v>
      </c>
      <c r="Y57" s="7">
        <f t="shared" si="18"/>
        <v>-0.9946545999999999</v>
      </c>
      <c r="Z57" s="23">
        <f t="shared" si="19"/>
        <v>-8.68374425676428E-05</v>
      </c>
    </row>
    <row r="58" spans="1:26" ht="12.75">
      <c r="A58" t="s">
        <v>44</v>
      </c>
      <c r="B58" s="2">
        <v>0</v>
      </c>
      <c r="I58">
        <v>-0.9</v>
      </c>
      <c r="K58" s="7">
        <f t="shared" si="15"/>
        <v>1.030401</v>
      </c>
      <c r="L58" s="7">
        <f t="shared" si="15"/>
        <v>-0.027049302</v>
      </c>
      <c r="M58" s="7">
        <f t="shared" si="15"/>
        <v>0.144601524</v>
      </c>
      <c r="N58" s="7">
        <f t="shared" si="15"/>
        <v>1.2588984360000002</v>
      </c>
      <c r="O58" s="7">
        <f t="shared" si="16"/>
        <v>2.406851658</v>
      </c>
      <c r="Q58" s="7">
        <f t="shared" si="20"/>
        <v>-8.400537138000018</v>
      </c>
      <c r="R58" s="7">
        <f t="shared" si="14"/>
        <v>-0.8400537138000019</v>
      </c>
      <c r="T58" s="7">
        <f t="shared" si="17"/>
        <v>-0.46368045</v>
      </c>
      <c r="U58" s="7">
        <f t="shared" si="17"/>
        <v>0.008114790600000001</v>
      </c>
      <c r="V58" s="7">
        <f t="shared" si="17"/>
        <v>-0.03253534290000001</v>
      </c>
      <c r="W58" s="7">
        <f t="shared" si="17"/>
        <v>-0.22660171848000005</v>
      </c>
      <c r="X58" s="7">
        <f t="shared" si="17"/>
        <v>0.04472499854354199</v>
      </c>
      <c r="Y58" s="7">
        <f t="shared" si="18"/>
        <v>-0.7147027207800001</v>
      </c>
      <c r="Z58" s="23">
        <f t="shared" si="19"/>
        <v>-6.239649066989818E-05</v>
      </c>
    </row>
    <row r="59" spans="1:26" ht="12.75">
      <c r="A59" t="s">
        <v>45</v>
      </c>
      <c r="B59" s="2">
        <v>0</v>
      </c>
      <c r="I59" s="10">
        <v>-0.800000000000001</v>
      </c>
      <c r="J59" s="10"/>
      <c r="K59" s="7">
        <f t="shared" si="15"/>
        <v>0.9159120000000012</v>
      </c>
      <c r="L59" s="7">
        <f t="shared" si="15"/>
        <v>-0.021372288000000055</v>
      </c>
      <c r="M59" s="7">
        <f t="shared" si="15"/>
        <v>0.10155827200000041</v>
      </c>
      <c r="N59" s="7">
        <f t="shared" si="15"/>
        <v>0.785924096000004</v>
      </c>
      <c r="O59" s="7">
        <f t="shared" si="16"/>
        <v>1.7820220800000057</v>
      </c>
      <c r="Q59" s="7">
        <f t="shared" si="20"/>
        <v>-5.993685480000019</v>
      </c>
      <c r="R59" s="7">
        <f t="shared" si="14"/>
        <v>-0.5993685480000019</v>
      </c>
      <c r="T59" s="7">
        <f t="shared" si="17"/>
        <v>-0.36636480000000093</v>
      </c>
      <c r="U59" s="7">
        <f t="shared" si="17"/>
        <v>0.0056992768000000225</v>
      </c>
      <c r="V59" s="7">
        <f t="shared" si="17"/>
        <v>-0.020311654400000104</v>
      </c>
      <c r="W59" s="7">
        <f t="shared" si="17"/>
        <v>-0.12574785536000083</v>
      </c>
      <c r="X59" s="7">
        <f t="shared" si="17"/>
        <v>0.01549450238115203</v>
      </c>
      <c r="Y59" s="7">
        <f t="shared" si="18"/>
        <v>-0.5067250329600018</v>
      </c>
      <c r="Z59" s="23">
        <f t="shared" si="19"/>
        <v>-4.423918207109388E-05</v>
      </c>
    </row>
    <row r="60" spans="1:26" ht="12.75">
      <c r="A60" t="s">
        <v>9</v>
      </c>
      <c r="I60">
        <v>-0.700000000000001</v>
      </c>
      <c r="K60" s="7">
        <f t="shared" si="15"/>
        <v>0.8014230000000011</v>
      </c>
      <c r="L60" s="7">
        <f t="shared" si="15"/>
        <v>-0.016363158000000044</v>
      </c>
      <c r="M60" s="7">
        <f t="shared" si="15"/>
        <v>0.06803610800000028</v>
      </c>
      <c r="N60" s="7">
        <f t="shared" si="15"/>
        <v>0.4606942760000024</v>
      </c>
      <c r="O60" s="7">
        <f t="shared" si="16"/>
        <v>1.3137902260000036</v>
      </c>
      <c r="Q60" s="7">
        <f t="shared" si="20"/>
        <v>-4.211663400000013</v>
      </c>
      <c r="R60" s="7">
        <f t="shared" si="14"/>
        <v>-0.42116634000000136</v>
      </c>
      <c r="T60" s="7">
        <f t="shared" si="17"/>
        <v>-0.2804980500000008</v>
      </c>
      <c r="U60" s="7">
        <f t="shared" si="17"/>
        <v>0.0038180702000000155</v>
      </c>
      <c r="V60" s="7">
        <f t="shared" si="17"/>
        <v>-0.011906318900000063</v>
      </c>
      <c r="W60" s="7">
        <f t="shared" si="17"/>
        <v>-0.06449719864000043</v>
      </c>
      <c r="X60" s="7">
        <f t="shared" si="17"/>
        <v>0.004658543018621008</v>
      </c>
      <c r="Y60" s="7">
        <f t="shared" si="18"/>
        <v>-0.3530834973400012</v>
      </c>
      <c r="Z60" s="23">
        <f t="shared" si="19"/>
        <v>-3.082564331562415E-05</v>
      </c>
    </row>
    <row r="61" spans="1:26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  <c r="I61" s="10">
        <v>-0.600000000000001</v>
      </c>
      <c r="J61" s="10"/>
      <c r="K61" s="7">
        <f t="shared" si="15"/>
        <v>0.686934000000001</v>
      </c>
      <c r="L61" s="7">
        <f t="shared" si="15"/>
        <v>-0.012021912000000037</v>
      </c>
      <c r="M61" s="7">
        <f t="shared" si="15"/>
        <v>0.04284489600000021</v>
      </c>
      <c r="N61" s="7">
        <f t="shared" si="15"/>
        <v>0.24867129600000157</v>
      </c>
      <c r="O61" s="7">
        <f t="shared" si="16"/>
        <v>0.9664282800000028</v>
      </c>
      <c r="Q61" s="7">
        <f t="shared" si="20"/>
        <v>-2.897873174000009</v>
      </c>
      <c r="R61" s="7">
        <f t="shared" si="14"/>
        <v>-0.2897873174000009</v>
      </c>
      <c r="T61" s="7">
        <f t="shared" si="17"/>
        <v>-0.20608020000000066</v>
      </c>
      <c r="U61" s="7">
        <f t="shared" si="17"/>
        <v>0.0024043824000000115</v>
      </c>
      <c r="V61" s="7">
        <f t="shared" si="17"/>
        <v>-0.006426734400000041</v>
      </c>
      <c r="W61" s="7">
        <f t="shared" si="17"/>
        <v>-0.029840555520000235</v>
      </c>
      <c r="X61" s="7">
        <f t="shared" si="17"/>
        <v>0.0011633998503426215</v>
      </c>
      <c r="Y61" s="7">
        <f t="shared" si="18"/>
        <v>-0.23994310752000092</v>
      </c>
      <c r="Z61" s="23">
        <f t="shared" si="19"/>
        <v>-2.0948021372212844E-05</v>
      </c>
    </row>
    <row r="62" spans="1:26" ht="12.75">
      <c r="A62" t="s">
        <v>51</v>
      </c>
      <c r="B62">
        <v>-95.1</v>
      </c>
      <c r="I62">
        <v>-0.500000000000001</v>
      </c>
      <c r="K62" s="7">
        <f t="shared" si="15"/>
        <v>0.5724450000000011</v>
      </c>
      <c r="L62" s="7">
        <f t="shared" si="15"/>
        <v>-0.008348550000000033</v>
      </c>
      <c r="M62" s="7">
        <f>(M$20-1)*M$53*$I62^(M$20-2)</f>
        <v>0.02479450000000015</v>
      </c>
      <c r="N62" s="7">
        <f t="shared" si="15"/>
        <v>0.11992250000000095</v>
      </c>
      <c r="O62" s="7">
        <f t="shared" si="16"/>
        <v>0.7088134500000022</v>
      </c>
      <c r="Q62" s="7">
        <f t="shared" si="20"/>
        <v>-1.9314448940000064</v>
      </c>
      <c r="R62" s="7">
        <f t="shared" si="14"/>
        <v>-0.19314448940000065</v>
      </c>
      <c r="T62" s="7">
        <f t="shared" si="17"/>
        <v>-0.14311125000000058</v>
      </c>
      <c r="U62" s="7">
        <f t="shared" si="17"/>
        <v>0.0013914250000000082</v>
      </c>
      <c r="V62" s="7">
        <f t="shared" si="17"/>
        <v>-0.003099312500000025</v>
      </c>
      <c r="W62" s="7">
        <f t="shared" si="17"/>
        <v>-0.01199225000000012</v>
      </c>
      <c r="X62" s="7">
        <f t="shared" si="17"/>
        <v>0.00022547468515625408</v>
      </c>
      <c r="Y62" s="7">
        <f t="shared" si="18"/>
        <v>-0.15681138750000073</v>
      </c>
      <c r="Z62" s="23">
        <f t="shared" si="19"/>
        <v>-1.3690279878043788E-05</v>
      </c>
    </row>
    <row r="63" spans="1:26" ht="12.75">
      <c r="A63" t="s">
        <v>52</v>
      </c>
      <c r="B63">
        <v>0</v>
      </c>
      <c r="I63" s="10">
        <v>-0.400000000000001</v>
      </c>
      <c r="J63" s="10"/>
      <c r="K63" s="7">
        <f t="shared" si="15"/>
        <v>0.45795600000000114</v>
      </c>
      <c r="L63" s="7">
        <f t="shared" si="15"/>
        <v>-0.005343072000000027</v>
      </c>
      <c r="M63" s="7">
        <f t="shared" si="15"/>
        <v>0.012694784000000098</v>
      </c>
      <c r="N63" s="7">
        <f t="shared" si="15"/>
        <v>0.04912025600000049</v>
      </c>
      <c r="O63" s="7">
        <f t="shared" si="16"/>
        <v>0.5144279680000017</v>
      </c>
      <c r="Q63" s="7">
        <f t="shared" si="20"/>
        <v>-1.2226314440000041</v>
      </c>
      <c r="R63" s="7">
        <f t="shared" si="14"/>
        <v>-0.12226314440000041</v>
      </c>
      <c r="T63" s="7">
        <f t="shared" si="17"/>
        <v>-0.09159120000000046</v>
      </c>
      <c r="U63" s="7">
        <f t="shared" si="17"/>
        <v>0.0007124096000000054</v>
      </c>
      <c r="V63" s="7">
        <f t="shared" si="17"/>
        <v>-0.0012694784000000128</v>
      </c>
      <c r="W63" s="7">
        <f t="shared" si="17"/>
        <v>-0.003929620480000049</v>
      </c>
      <c r="X63" s="7">
        <f t="shared" si="17"/>
        <v>3.026269996318789E-05</v>
      </c>
      <c r="Y63" s="7">
        <f t="shared" si="18"/>
        <v>-0.09607788928000051</v>
      </c>
      <c r="Z63" s="23">
        <f t="shared" si="19"/>
        <v>-8.387995382892099E-06</v>
      </c>
    </row>
    <row r="64" spans="1:26" ht="12.75">
      <c r="A64" t="s">
        <v>9</v>
      </c>
      <c r="I64">
        <v>-0.300000000000001</v>
      </c>
      <c r="K64" s="7">
        <f t="shared" si="15"/>
        <v>0.34346700000000113</v>
      </c>
      <c r="L64" s="7">
        <f t="shared" si="15"/>
        <v>-0.0030054780000000197</v>
      </c>
      <c r="M64" s="7">
        <f t="shared" si="15"/>
        <v>0.005355612000000053</v>
      </c>
      <c r="N64" s="7">
        <f t="shared" si="15"/>
        <v>0.015541956000000204</v>
      </c>
      <c r="O64" s="7">
        <f t="shared" si="16"/>
        <v>0.3613590900000014</v>
      </c>
      <c r="Q64" s="7">
        <f t="shared" si="20"/>
        <v>-0.7082034760000024</v>
      </c>
      <c r="R64" s="7">
        <f t="shared" si="14"/>
        <v>-0.07082034760000025</v>
      </c>
      <c r="T64" s="7">
        <f t="shared" si="17"/>
        <v>-0.05152005000000034</v>
      </c>
      <c r="U64" s="7">
        <f t="shared" si="17"/>
        <v>0.00030054780000000295</v>
      </c>
      <c r="V64" s="7">
        <f t="shared" si="17"/>
        <v>-0.0004016709000000053</v>
      </c>
      <c r="W64" s="7">
        <f t="shared" si="17"/>
        <v>-0.0009325173600000154</v>
      </c>
      <c r="X64" s="7">
        <f t="shared" si="17"/>
        <v>2.272265332700468E-06</v>
      </c>
      <c r="Y64" s="7">
        <f t="shared" si="18"/>
        <v>-0.05255369046000036</v>
      </c>
      <c r="Z64" s="23">
        <f t="shared" si="19"/>
        <v>-4.588153593255345E-06</v>
      </c>
    </row>
    <row r="65" spans="1:26" ht="12.75">
      <c r="A65" t="s">
        <v>53</v>
      </c>
      <c r="I65" s="10">
        <v>-0.200000000000001</v>
      </c>
      <c r="J65" s="10"/>
      <c r="K65" s="7">
        <f t="shared" si="15"/>
        <v>0.22897800000000115</v>
      </c>
      <c r="L65" s="7">
        <f t="shared" si="15"/>
        <v>-0.0013357680000000134</v>
      </c>
      <c r="M65" s="7">
        <f t="shared" si="15"/>
        <v>0.0015868480000000241</v>
      </c>
      <c r="N65" s="7">
        <f t="shared" si="15"/>
        <v>0.003070016000000061</v>
      </c>
      <c r="O65" s="7">
        <f t="shared" si="16"/>
        <v>0.23229909600000123</v>
      </c>
      <c r="Q65" s="7">
        <f t="shared" si="20"/>
        <v>-0.3468443860000011</v>
      </c>
      <c r="R65" s="7">
        <f t="shared" si="14"/>
        <v>-0.03468443860000011</v>
      </c>
      <c r="T65" s="7">
        <f t="shared" si="17"/>
        <v>-0.022897800000000232</v>
      </c>
      <c r="U65" s="7">
        <f t="shared" si="17"/>
        <v>8.905120000000135E-05</v>
      </c>
      <c r="V65" s="7">
        <f t="shared" si="17"/>
        <v>-7.93424000000016E-05</v>
      </c>
      <c r="W65" s="7">
        <f t="shared" si="17"/>
        <v>-0.00012280064000000308</v>
      </c>
      <c r="X65" s="7">
        <f t="shared" si="17"/>
        <v>5.910683586560269E-08</v>
      </c>
      <c r="Y65" s="7">
        <f t="shared" si="18"/>
        <v>-0.023010891840000235</v>
      </c>
      <c r="Z65" s="23">
        <f t="shared" si="19"/>
        <v>-2.008945616484618E-06</v>
      </c>
    </row>
    <row r="66" spans="1:26" ht="12.75">
      <c r="A66" t="s">
        <v>54</v>
      </c>
      <c r="B66">
        <v>1</v>
      </c>
      <c r="I66">
        <v>-0.0999999999999999</v>
      </c>
      <c r="K66" s="7">
        <f t="shared" si="15"/>
        <v>0.11448899999999987</v>
      </c>
      <c r="L66" s="7">
        <f t="shared" si="15"/>
        <v>-0.0003339419999999993</v>
      </c>
      <c r="M66" s="7">
        <f t="shared" si="15"/>
        <v>0.0001983559999999994</v>
      </c>
      <c r="N66" s="7">
        <f t="shared" si="15"/>
        <v>0.0001918759999999992</v>
      </c>
      <c r="O66" s="7">
        <f t="shared" si="16"/>
        <v>0.11454528999999986</v>
      </c>
      <c r="Q66" s="7">
        <f>-O66+Q67</f>
        <v>-0.11454528999999986</v>
      </c>
      <c r="R66" s="7">
        <f t="shared" si="14"/>
        <v>-0.011454528999999986</v>
      </c>
      <c r="T66" s="7">
        <f t="shared" si="17"/>
        <v>-0.005724449999999988</v>
      </c>
      <c r="U66" s="7">
        <f t="shared" si="17"/>
        <v>1.1131399999999966E-05</v>
      </c>
      <c r="V66" s="7">
        <f t="shared" si="17"/>
        <v>-4.95889999999998E-06</v>
      </c>
      <c r="W66" s="7">
        <f t="shared" si="17"/>
        <v>-3.83751999999998E-06</v>
      </c>
      <c r="X66" s="7">
        <f t="shared" si="17"/>
        <v>1.1544303879999894E-10</v>
      </c>
      <c r="Y66" s="7">
        <f t="shared" si="18"/>
        <v>-0.005722115019999988</v>
      </c>
      <c r="Z66" s="23">
        <f t="shared" si="19"/>
        <v>-4.995642049156512E-07</v>
      </c>
    </row>
    <row r="67" spans="1:26" ht="12.75">
      <c r="A67" t="s">
        <v>55</v>
      </c>
      <c r="B67">
        <v>1</v>
      </c>
      <c r="I67" s="10">
        <v>0</v>
      </c>
      <c r="J67" s="10"/>
      <c r="K67" s="7">
        <f t="shared" si="15"/>
        <v>0</v>
      </c>
      <c r="L67" s="7">
        <f t="shared" si="15"/>
        <v>0</v>
      </c>
      <c r="M67" s="7">
        <f t="shared" si="15"/>
        <v>0</v>
      </c>
      <c r="N67" s="7">
        <f t="shared" si="15"/>
        <v>0</v>
      </c>
      <c r="O67" s="7">
        <f t="shared" si="16"/>
        <v>0</v>
      </c>
      <c r="Q67" s="7">
        <f>O67</f>
        <v>0</v>
      </c>
      <c r="R67" s="7">
        <f>Q67*$R$22</f>
        <v>0</v>
      </c>
      <c r="T67" s="7">
        <f t="shared" si="17"/>
        <v>0</v>
      </c>
      <c r="U67" s="7">
        <f t="shared" si="17"/>
        <v>0</v>
      </c>
      <c r="V67" s="7">
        <f t="shared" si="17"/>
        <v>0</v>
      </c>
      <c r="W67" s="7">
        <f t="shared" si="17"/>
        <v>0</v>
      </c>
      <c r="X67" s="7">
        <f t="shared" si="17"/>
        <v>0</v>
      </c>
      <c r="Y67" s="7">
        <f t="shared" si="18"/>
        <v>0</v>
      </c>
      <c r="Z67" s="23">
        <f t="shared" si="19"/>
        <v>0</v>
      </c>
    </row>
    <row r="68" spans="1:26" ht="12.75">
      <c r="A68" t="s">
        <v>56</v>
      </c>
      <c r="B68">
        <v>1</v>
      </c>
      <c r="I68">
        <v>0.1</v>
      </c>
      <c r="K68" s="7">
        <f t="shared" si="15"/>
        <v>-0.11448900000000001</v>
      </c>
      <c r="L68" s="7">
        <f t="shared" si="15"/>
        <v>-0.00033394200000000005</v>
      </c>
      <c r="M68" s="7">
        <f t="shared" si="15"/>
        <v>-0.00019835600000000006</v>
      </c>
      <c r="N68" s="7">
        <f t="shared" si="15"/>
        <v>0.00019187600000000006</v>
      </c>
      <c r="O68" s="7">
        <f t="shared" si="16"/>
        <v>-0.11482942200000001</v>
      </c>
      <c r="Q68" s="7">
        <f>O68+Q67</f>
        <v>-0.11482942200000001</v>
      </c>
      <c r="R68" s="7">
        <f aca="true" t="shared" si="21" ref="R68:R79">Q68*$R$22</f>
        <v>-0.011482942200000002</v>
      </c>
      <c r="T68" s="7">
        <f t="shared" si="17"/>
        <v>-0.005724450000000001</v>
      </c>
      <c r="U68" s="7">
        <f t="shared" si="17"/>
        <v>-1.1131400000000002E-05</v>
      </c>
      <c r="V68" s="7">
        <f t="shared" si="17"/>
        <v>-4.958900000000003E-06</v>
      </c>
      <c r="W68" s="7">
        <f t="shared" si="17"/>
        <v>3.837520000000002E-06</v>
      </c>
      <c r="X68" s="7">
        <f t="shared" si="17"/>
        <v>-1.1544303880000012E-10</v>
      </c>
      <c r="Y68" s="7">
        <f t="shared" si="18"/>
        <v>-0.005736702780000001</v>
      </c>
      <c r="Z68" s="23">
        <f t="shared" si="19"/>
        <v>-5.008377764360481E-07</v>
      </c>
    </row>
    <row r="69" spans="1:26" ht="12.75">
      <c r="A69" t="s">
        <v>57</v>
      </c>
      <c r="B69">
        <v>1</v>
      </c>
      <c r="I69" s="10">
        <v>0.2</v>
      </c>
      <c r="J69" s="10"/>
      <c r="K69" s="7">
        <f t="shared" si="15"/>
        <v>-0.22897800000000001</v>
      </c>
      <c r="L69" s="7">
        <f t="shared" si="15"/>
        <v>-0.0013357680000000002</v>
      </c>
      <c r="M69" s="7">
        <f t="shared" si="15"/>
        <v>-0.0015868480000000005</v>
      </c>
      <c r="N69" s="7">
        <f t="shared" si="15"/>
        <v>0.003070016000000001</v>
      </c>
      <c r="O69" s="7">
        <f t="shared" si="16"/>
        <v>-0.2288306</v>
      </c>
      <c r="Q69" s="7">
        <f aca="true" t="shared" si="22" ref="Q69:Q74">O69+Q68</f>
        <v>-0.343660022</v>
      </c>
      <c r="R69" s="7">
        <f t="shared" si="21"/>
        <v>-0.0343660022</v>
      </c>
      <c r="T69" s="7">
        <f t="shared" si="17"/>
        <v>-0.022897800000000003</v>
      </c>
      <c r="U69" s="7">
        <f t="shared" si="17"/>
        <v>-8.905120000000001E-05</v>
      </c>
      <c r="V69" s="7">
        <f t="shared" si="17"/>
        <v>-7.934240000000004E-05</v>
      </c>
      <c r="W69" s="7">
        <f t="shared" si="17"/>
        <v>0.00012280064000000008</v>
      </c>
      <c r="X69" s="7">
        <f t="shared" si="17"/>
        <v>-5.910683586560006E-08</v>
      </c>
      <c r="Y69" s="7">
        <f t="shared" si="18"/>
        <v>-0.022943392960000003</v>
      </c>
      <c r="Z69" s="23">
        <f t="shared" si="19"/>
        <v>-2.0030526863002093E-06</v>
      </c>
    </row>
    <row r="70" spans="1:26" ht="12.75">
      <c r="A70" t="s">
        <v>58</v>
      </c>
      <c r="B70">
        <v>0</v>
      </c>
      <c r="I70">
        <v>0.3</v>
      </c>
      <c r="K70" s="7">
        <f t="shared" si="15"/>
        <v>-0.34346699999999997</v>
      </c>
      <c r="L70" s="7">
        <f t="shared" si="15"/>
        <v>-0.003005478</v>
      </c>
      <c r="M70" s="7">
        <f t="shared" si="15"/>
        <v>-0.005355612</v>
      </c>
      <c r="N70" s="7">
        <f t="shared" si="15"/>
        <v>0.015541955999999997</v>
      </c>
      <c r="O70" s="7">
        <f t="shared" si="16"/>
        <v>-0.33628613399999996</v>
      </c>
      <c r="Q70" s="7">
        <f t="shared" si="22"/>
        <v>-0.679946156</v>
      </c>
      <c r="R70" s="7">
        <f t="shared" si="21"/>
        <v>-0.0679946156</v>
      </c>
      <c r="T70" s="7">
        <f t="shared" si="17"/>
        <v>-0.05152005</v>
      </c>
      <c r="U70" s="7">
        <f t="shared" si="17"/>
        <v>-0.00030054779999999997</v>
      </c>
      <c r="V70" s="7">
        <f t="shared" si="17"/>
        <v>-0.0004016709</v>
      </c>
      <c r="W70" s="7">
        <f t="shared" si="17"/>
        <v>0.0009325173599999999</v>
      </c>
      <c r="X70" s="7">
        <f t="shared" si="17"/>
        <v>-2.2722653327004E-06</v>
      </c>
      <c r="Y70" s="7">
        <f t="shared" si="18"/>
        <v>-0.051289751339999995</v>
      </c>
      <c r="Z70" s="23">
        <f t="shared" si="19"/>
        <v>-4.477806503178018E-06</v>
      </c>
    </row>
    <row r="71" spans="1:26" ht="12.75">
      <c r="A71" t="s">
        <v>59</v>
      </c>
      <c r="B71">
        <v>0</v>
      </c>
      <c r="I71" s="10">
        <v>0.4</v>
      </c>
      <c r="J71" s="10"/>
      <c r="K71" s="7">
        <f t="shared" si="15"/>
        <v>-0.45795600000000003</v>
      </c>
      <c r="L71" s="7">
        <f t="shared" si="15"/>
        <v>-0.005343072000000001</v>
      </c>
      <c r="M71" s="7">
        <f t="shared" si="15"/>
        <v>-0.012694784000000004</v>
      </c>
      <c r="N71" s="7">
        <f t="shared" si="15"/>
        <v>0.049120256000000015</v>
      </c>
      <c r="O71" s="7">
        <f t="shared" si="16"/>
        <v>-0.4268736</v>
      </c>
      <c r="Q71" s="7">
        <f t="shared" si="22"/>
        <v>-1.106819756</v>
      </c>
      <c r="R71" s="7">
        <f t="shared" si="21"/>
        <v>-0.1106819756</v>
      </c>
      <c r="T71" s="7">
        <f t="shared" si="17"/>
        <v>-0.09159120000000001</v>
      </c>
      <c r="U71" s="7">
        <f t="shared" si="17"/>
        <v>-0.0007124096000000001</v>
      </c>
      <c r="V71" s="7">
        <f t="shared" si="17"/>
        <v>-0.0012694784000000007</v>
      </c>
      <c r="W71" s="7">
        <f t="shared" si="17"/>
        <v>0.003929620480000002</v>
      </c>
      <c r="X71" s="7">
        <f t="shared" si="17"/>
        <v>-3.026269996318723E-05</v>
      </c>
      <c r="Y71" s="7">
        <f t="shared" si="18"/>
        <v>-0.08964346752</v>
      </c>
      <c r="Z71" s="23">
        <f t="shared" si="19"/>
        <v>-7.826243866295248E-06</v>
      </c>
    </row>
    <row r="72" spans="1:26" ht="12.75">
      <c r="A72" t="s">
        <v>60</v>
      </c>
      <c r="B72">
        <v>0</v>
      </c>
      <c r="I72">
        <v>0.5</v>
      </c>
      <c r="K72" s="7">
        <f t="shared" si="15"/>
        <v>-0.572445</v>
      </c>
      <c r="L72" s="7">
        <f t="shared" si="15"/>
        <v>-0.00834855</v>
      </c>
      <c r="M72" s="7">
        <f t="shared" si="15"/>
        <v>-0.0247945</v>
      </c>
      <c r="N72" s="7">
        <f t="shared" si="15"/>
        <v>0.11992249999999999</v>
      </c>
      <c r="O72" s="7">
        <f t="shared" si="16"/>
        <v>-0.48566555000000006</v>
      </c>
      <c r="Q72" s="7">
        <f t="shared" si="22"/>
        <v>-1.592485306</v>
      </c>
      <c r="R72" s="7">
        <f t="shared" si="21"/>
        <v>-0.1592485306</v>
      </c>
      <c r="T72" s="7">
        <f t="shared" si="17"/>
        <v>-0.14311125</v>
      </c>
      <c r="U72" s="7">
        <f t="shared" si="17"/>
        <v>-0.001391425</v>
      </c>
      <c r="V72" s="7">
        <f t="shared" si="17"/>
        <v>-0.0030993125</v>
      </c>
      <c r="W72" s="7">
        <f t="shared" si="17"/>
        <v>0.01199225</v>
      </c>
      <c r="X72" s="7">
        <f t="shared" si="17"/>
        <v>-0.00022547468515625002</v>
      </c>
      <c r="Y72" s="7">
        <f t="shared" si="18"/>
        <v>-0.1356097375</v>
      </c>
      <c r="Z72" s="23">
        <f t="shared" si="19"/>
        <v>-1.1839288524649024E-05</v>
      </c>
    </row>
    <row r="73" spans="1:26" ht="12.75">
      <c r="A73" t="s">
        <v>61</v>
      </c>
      <c r="B73">
        <v>0</v>
      </c>
      <c r="I73" s="10">
        <v>0.6</v>
      </c>
      <c r="J73" s="10"/>
      <c r="K73" s="7">
        <f t="shared" si="15"/>
        <v>-0.6869339999999999</v>
      </c>
      <c r="L73" s="7">
        <f t="shared" si="15"/>
        <v>-0.012021912</v>
      </c>
      <c r="M73" s="7">
        <f t="shared" si="15"/>
        <v>-0.042844896</v>
      </c>
      <c r="N73" s="7">
        <f t="shared" si="15"/>
        <v>0.24867129599999996</v>
      </c>
      <c r="O73" s="7">
        <f t="shared" si="16"/>
        <v>-0.493129512</v>
      </c>
      <c r="Q73" s="7">
        <f t="shared" si="22"/>
        <v>-2.085614818</v>
      </c>
      <c r="R73" s="7">
        <f t="shared" si="21"/>
        <v>-0.2085614818</v>
      </c>
      <c r="T73" s="7">
        <f t="shared" si="17"/>
        <v>-0.2060802</v>
      </c>
      <c r="U73" s="7">
        <f t="shared" si="17"/>
        <v>-0.0024043823999999997</v>
      </c>
      <c r="V73" s="7">
        <f t="shared" si="17"/>
        <v>-0.0064267344</v>
      </c>
      <c r="W73" s="7">
        <f t="shared" si="17"/>
        <v>0.029840555519999996</v>
      </c>
      <c r="X73" s="7">
        <f t="shared" si="17"/>
        <v>-0.0011633998503426048</v>
      </c>
      <c r="Y73" s="7">
        <f t="shared" si="18"/>
        <v>-0.18507076127999997</v>
      </c>
      <c r="Z73" s="23">
        <f t="shared" si="19"/>
        <v>-1.615743958113895E-05</v>
      </c>
    </row>
    <row r="74" spans="1:26" ht="12.75">
      <c r="A74" t="s">
        <v>62</v>
      </c>
      <c r="I74">
        <v>0.7</v>
      </c>
      <c r="K74" s="7">
        <f t="shared" si="15"/>
        <v>-0.8014229999999999</v>
      </c>
      <c r="L74" s="7">
        <f t="shared" si="15"/>
        <v>-0.016363157999999996</v>
      </c>
      <c r="M74" s="7">
        <f t="shared" si="15"/>
        <v>-0.06803610799999998</v>
      </c>
      <c r="N74" s="7">
        <f t="shared" si="15"/>
        <v>0.4606942759999998</v>
      </c>
      <c r="O74" s="7">
        <f t="shared" si="16"/>
        <v>-0.4251279900000001</v>
      </c>
      <c r="Q74" s="7">
        <f t="shared" si="22"/>
        <v>-2.510742808</v>
      </c>
      <c r="R74" s="7">
        <f t="shared" si="21"/>
        <v>-0.2510742808</v>
      </c>
      <c r="T74" s="7">
        <f t="shared" si="17"/>
        <v>-0.28049804999999994</v>
      </c>
      <c r="U74" s="7">
        <f t="shared" si="17"/>
        <v>-0.003818070199999999</v>
      </c>
      <c r="V74" s="7">
        <f t="shared" si="17"/>
        <v>-0.011906318899999997</v>
      </c>
      <c r="W74" s="7">
        <f t="shared" si="17"/>
        <v>0.06449719863999998</v>
      </c>
      <c r="X74" s="7">
        <f t="shared" si="17"/>
        <v>-0.004658543018620949</v>
      </c>
      <c r="Y74" s="7">
        <f t="shared" si="18"/>
        <v>-0.23172524045999998</v>
      </c>
      <c r="Z74" s="23">
        <f t="shared" si="19"/>
        <v>-2.023056773669821E-05</v>
      </c>
    </row>
    <row r="75" spans="1:26" ht="12.75">
      <c r="A75" t="s">
        <v>62</v>
      </c>
      <c r="B75" t="s">
        <v>63</v>
      </c>
      <c r="C75" t="s">
        <v>64</v>
      </c>
      <c r="D75" t="s">
        <v>65</v>
      </c>
      <c r="I75" s="10">
        <v>0.8</v>
      </c>
      <c r="J75" s="10"/>
      <c r="K75" s="7">
        <f t="shared" si="15"/>
        <v>-0.9159120000000001</v>
      </c>
      <c r="L75" s="7">
        <f t="shared" si="15"/>
        <v>-0.021372288000000003</v>
      </c>
      <c r="M75" s="7">
        <f t="shared" si="15"/>
        <v>-0.10155827200000003</v>
      </c>
      <c r="N75" s="7">
        <f t="shared" si="15"/>
        <v>0.7859240960000002</v>
      </c>
      <c r="O75" s="7">
        <f t="shared" si="16"/>
        <v>-0.25291846399999995</v>
      </c>
      <c r="Q75" s="7">
        <f>O75+Q74</f>
        <v>-2.763661272</v>
      </c>
      <c r="R75" s="7">
        <f t="shared" si="21"/>
        <v>-0.2763661272</v>
      </c>
      <c r="T75" s="7">
        <f t="shared" si="17"/>
        <v>-0.36636480000000005</v>
      </c>
      <c r="U75" s="7">
        <f t="shared" si="17"/>
        <v>-0.005699276800000001</v>
      </c>
      <c r="V75" s="7">
        <f t="shared" si="17"/>
        <v>-0.02031165440000001</v>
      </c>
      <c r="W75" s="7">
        <f t="shared" si="17"/>
        <v>0.12574785536000008</v>
      </c>
      <c r="X75" s="7">
        <f t="shared" si="17"/>
        <v>-0.015494502381151862</v>
      </c>
      <c r="Y75" s="7">
        <f t="shared" si="18"/>
        <v>-0.2666278758399999</v>
      </c>
      <c r="Z75" s="23">
        <f t="shared" si="19"/>
        <v>-2.32777115344247E-05</v>
      </c>
    </row>
    <row r="76" spans="2:26" ht="12.75">
      <c r="B76">
        <v>1</v>
      </c>
      <c r="C76" s="2">
        <v>-8.53754E-06</v>
      </c>
      <c r="D76" s="2">
        <v>1.5871E-06</v>
      </c>
      <c r="I76">
        <v>0.9</v>
      </c>
      <c r="K76" s="7">
        <f t="shared" si="15"/>
        <v>-1.030401</v>
      </c>
      <c r="L76" s="7">
        <f t="shared" si="15"/>
        <v>-0.027049302</v>
      </c>
      <c r="M76" s="7">
        <f t="shared" si="15"/>
        <v>-0.144601524</v>
      </c>
      <c r="N76" s="7">
        <f t="shared" si="15"/>
        <v>1.2588984360000002</v>
      </c>
      <c r="O76" s="7">
        <f t="shared" si="16"/>
        <v>0.05684661000000024</v>
      </c>
      <c r="Q76" s="7">
        <f>O76+Q75</f>
        <v>-2.7068146619999993</v>
      </c>
      <c r="R76" s="7">
        <f t="shared" si="21"/>
        <v>-0.27068146619999994</v>
      </c>
      <c r="T76" s="7">
        <f t="shared" si="17"/>
        <v>-0.46368045</v>
      </c>
      <c r="U76" s="7">
        <f t="shared" si="17"/>
        <v>-0.008114790600000001</v>
      </c>
      <c r="V76" s="7">
        <f t="shared" si="17"/>
        <v>-0.03253534290000001</v>
      </c>
      <c r="W76" s="7">
        <f t="shared" si="17"/>
        <v>0.22660171848000005</v>
      </c>
      <c r="X76" s="7">
        <f t="shared" si="17"/>
        <v>-0.04472499854354199</v>
      </c>
      <c r="Y76" s="7">
        <f t="shared" si="18"/>
        <v>-0.27772886502</v>
      </c>
      <c r="Z76" s="23">
        <f t="shared" si="19"/>
        <v>-2.4246873603712148E-05</v>
      </c>
    </row>
    <row r="77" spans="2:26" ht="12.75">
      <c r="B77">
        <v>2</v>
      </c>
      <c r="C77" s="2">
        <v>1.00001</v>
      </c>
      <c r="D77" s="2">
        <v>0.000361855</v>
      </c>
      <c r="I77" s="10">
        <v>1</v>
      </c>
      <c r="J77" s="10"/>
      <c r="K77" s="7">
        <f t="shared" si="15"/>
        <v>-1.14489</v>
      </c>
      <c r="L77" s="7">
        <f t="shared" si="15"/>
        <v>-0.0333942</v>
      </c>
      <c r="M77" s="7">
        <f t="shared" si="15"/>
        <v>-0.198356</v>
      </c>
      <c r="N77" s="7">
        <f t="shared" si="15"/>
        <v>1.9187599999999998</v>
      </c>
      <c r="O77" s="7">
        <f t="shared" si="16"/>
        <v>0.5421197999999998</v>
      </c>
      <c r="Q77" s="7">
        <f>O77+Q76</f>
        <v>-2.1646948619999993</v>
      </c>
      <c r="R77" s="7">
        <f t="shared" si="21"/>
        <v>-0.21646948619999995</v>
      </c>
      <c r="T77" s="7">
        <f t="shared" si="17"/>
        <v>-0.572445</v>
      </c>
      <c r="U77" s="7">
        <f t="shared" si="17"/>
        <v>-0.0111314</v>
      </c>
      <c r="V77" s="7">
        <f t="shared" si="17"/>
        <v>-0.049589</v>
      </c>
      <c r="W77" s="7">
        <f t="shared" si="17"/>
        <v>0.383752</v>
      </c>
      <c r="X77" s="7">
        <f t="shared" si="17"/>
        <v>-0.11544303880000001</v>
      </c>
      <c r="Y77" s="7">
        <f t="shared" si="18"/>
        <v>-0.2494134</v>
      </c>
      <c r="Z77" s="23">
        <f t="shared" si="19"/>
        <v>-2.17748169043812E-05</v>
      </c>
    </row>
    <row r="78" spans="2:26" ht="12.75">
      <c r="B78">
        <v>3</v>
      </c>
      <c r="C78" s="2">
        <v>-5.01541E-05</v>
      </c>
      <c r="D78" s="2">
        <v>-7.40108E-05</v>
      </c>
      <c r="I78">
        <v>1.1</v>
      </c>
      <c r="K78" s="7">
        <f t="shared" si="15"/>
        <v>-1.259379</v>
      </c>
      <c r="L78" s="7">
        <f t="shared" si="15"/>
        <v>-0.04040698200000001</v>
      </c>
      <c r="M78" s="7">
        <f t="shared" si="15"/>
        <v>-0.2640118360000001</v>
      </c>
      <c r="N78" s="7">
        <f t="shared" si="15"/>
        <v>2.8092565160000005</v>
      </c>
      <c r="O78" s="7">
        <f t="shared" si="16"/>
        <v>1.2454586980000004</v>
      </c>
      <c r="Q78" s="7">
        <f>O78+Q77</f>
        <v>-0.9192361639999989</v>
      </c>
      <c r="R78" s="7">
        <f t="shared" si="21"/>
        <v>-0.0919236163999999</v>
      </c>
      <c r="T78" s="7">
        <f t="shared" si="17"/>
        <v>-0.69265845</v>
      </c>
      <c r="U78" s="7">
        <f t="shared" si="17"/>
        <v>-0.014815893400000004</v>
      </c>
      <c r="V78" s="7">
        <f t="shared" si="17"/>
        <v>-0.07260325490000002</v>
      </c>
      <c r="W78" s="7">
        <f t="shared" si="17"/>
        <v>0.6180364335200002</v>
      </c>
      <c r="X78" s="7">
        <f t="shared" si="17"/>
        <v>-0.2722086467804836</v>
      </c>
      <c r="Y78" s="7">
        <f t="shared" si="18"/>
        <v>-0.16204116477999997</v>
      </c>
      <c r="Z78" s="23">
        <f t="shared" si="19"/>
        <v>-1.4146860970810559E-05</v>
      </c>
    </row>
    <row r="79" spans="2:26" ht="12.75">
      <c r="B79">
        <v>4</v>
      </c>
      <c r="C79" s="2">
        <v>1.24193E-06</v>
      </c>
      <c r="D79" s="2">
        <v>1.76194E-05</v>
      </c>
      <c r="I79" s="10">
        <v>1.2</v>
      </c>
      <c r="J79" s="10"/>
      <c r="K79" s="7">
        <f t="shared" si="15"/>
        <v>-1.3738679999999999</v>
      </c>
      <c r="L79" s="7">
        <f t="shared" si="15"/>
        <v>-0.048087648</v>
      </c>
      <c r="M79" s="7">
        <f t="shared" si="15"/>
        <v>-0.342759168</v>
      </c>
      <c r="N79" s="7">
        <f t="shared" si="15"/>
        <v>3.9787407359999993</v>
      </c>
      <c r="O79" s="7">
        <f t="shared" si="16"/>
        <v>2.214025919999999</v>
      </c>
      <c r="Q79" s="7">
        <f>O79+Q78</f>
        <v>1.2947897560000003</v>
      </c>
      <c r="R79" s="7">
        <f t="shared" si="21"/>
        <v>0.12947897560000005</v>
      </c>
      <c r="T79" s="7">
        <f t="shared" si="17"/>
        <v>-0.8243208</v>
      </c>
      <c r="U79" s="7">
        <f t="shared" si="17"/>
        <v>-0.019235059199999998</v>
      </c>
      <c r="V79" s="7">
        <f t="shared" si="17"/>
        <v>-0.1028277504</v>
      </c>
      <c r="W79" s="7">
        <f t="shared" si="17"/>
        <v>0.9548977766399999</v>
      </c>
      <c r="X79" s="7">
        <f t="shared" si="17"/>
        <v>-0.5956607233754136</v>
      </c>
      <c r="Y79" s="7">
        <f t="shared" si="18"/>
        <v>0.008514167039999854</v>
      </c>
      <c r="Z79" s="23">
        <f t="shared" si="19"/>
        <v>7.433218439318579E-07</v>
      </c>
    </row>
    <row r="80" spans="2:4" ht="12.75">
      <c r="B80">
        <v>5</v>
      </c>
      <c r="C80" s="2">
        <v>-7.16218E-06</v>
      </c>
      <c r="D80" s="2">
        <v>1.14838E-05</v>
      </c>
    </row>
    <row r="81" spans="2:4" ht="12.75">
      <c r="B81">
        <v>6</v>
      </c>
      <c r="C81" s="2">
        <v>6.38603E-05</v>
      </c>
      <c r="D81" s="2">
        <v>-1.17099E-06</v>
      </c>
    </row>
    <row r="82" spans="2:24" ht="12.75">
      <c r="B82">
        <v>9</v>
      </c>
      <c r="C82" s="2">
        <v>1.64987E-07</v>
      </c>
      <c r="D82" s="2">
        <v>2.40393E-10</v>
      </c>
      <c r="I82" s="6"/>
      <c r="J82" s="6"/>
      <c r="K82" s="11">
        <v>3</v>
      </c>
      <c r="L82" s="11">
        <v>4</v>
      </c>
      <c r="M82" s="11">
        <v>5</v>
      </c>
      <c r="N82" s="11">
        <v>6</v>
      </c>
      <c r="O82" s="7"/>
      <c r="P82" s="7"/>
      <c r="T82" s="11">
        <v>3</v>
      </c>
      <c r="U82" s="11">
        <v>4</v>
      </c>
      <c r="V82" s="11">
        <v>5</v>
      </c>
      <c r="W82" s="11">
        <v>6</v>
      </c>
      <c r="X82" s="11">
        <v>10</v>
      </c>
    </row>
    <row r="83" spans="2:24" ht="12.75">
      <c r="B83">
        <v>10</v>
      </c>
      <c r="C83" s="2">
        <v>-1.57371E-06</v>
      </c>
      <c r="D83" s="2">
        <v>-8.28587E-09</v>
      </c>
      <c r="H83" t="s">
        <v>83</v>
      </c>
      <c r="I83" s="6"/>
      <c r="J83" s="6"/>
      <c r="K83" s="9" t="s">
        <v>70</v>
      </c>
      <c r="L83" s="9" t="s">
        <v>71</v>
      </c>
      <c r="M83" s="9" t="s">
        <v>72</v>
      </c>
      <c r="N83" s="9" t="s">
        <v>73</v>
      </c>
      <c r="O83" s="7"/>
      <c r="P83" s="7"/>
      <c r="T83" s="9" t="s">
        <v>70</v>
      </c>
      <c r="U83" s="9" t="s">
        <v>71</v>
      </c>
      <c r="V83" s="9" t="s">
        <v>72</v>
      </c>
      <c r="W83" s="9" t="s">
        <v>73</v>
      </c>
      <c r="X83" s="9" t="s">
        <v>74</v>
      </c>
    </row>
    <row r="84" spans="2:24" ht="12.75">
      <c r="B84">
        <v>12</v>
      </c>
      <c r="C84" s="2">
        <v>-4.66399E-08</v>
      </c>
      <c r="D84" s="2">
        <v>2.83304E-08</v>
      </c>
      <c r="H84" t="s">
        <v>69</v>
      </c>
      <c r="I84" s="6">
        <f>I12</f>
        <v>3593.83</v>
      </c>
      <c r="J84" s="6"/>
      <c r="K84" s="7">
        <f>K12</f>
        <v>-0.459385</v>
      </c>
      <c r="L84" s="7">
        <f>L12</f>
        <v>-0.00805137</v>
      </c>
      <c r="M84" s="7">
        <f>M12</f>
        <v>-0.0332178</v>
      </c>
      <c r="N84" s="7">
        <f>N12</f>
        <v>-0.0271507</v>
      </c>
      <c r="O84" s="7"/>
      <c r="P84" s="7"/>
      <c r="Q84" t="s">
        <v>91</v>
      </c>
      <c r="R84" s="10">
        <f>(I99-I98)</f>
        <v>0.1</v>
      </c>
      <c r="T84" s="7">
        <f>K84</f>
        <v>-0.459385</v>
      </c>
      <c r="U84" s="7">
        <f>L84</f>
        <v>-0.00805137</v>
      </c>
      <c r="V84" s="7">
        <f>M84</f>
        <v>-0.0332178</v>
      </c>
      <c r="W84" s="7">
        <f>N84</f>
        <v>-0.0271507</v>
      </c>
      <c r="X84" s="7">
        <f>O68</f>
        <v>-0.11482942200000001</v>
      </c>
    </row>
    <row r="85" spans="2:25" ht="12.75">
      <c r="B85">
        <v>15</v>
      </c>
      <c r="C85" s="2">
        <v>7.24757E-09</v>
      </c>
      <c r="D85" s="2">
        <v>-1.2262E-08</v>
      </c>
      <c r="I85" s="9" t="s">
        <v>84</v>
      </c>
      <c r="J85" s="9"/>
      <c r="K85" s="7"/>
      <c r="L85" s="7"/>
      <c r="M85" s="7"/>
      <c r="N85" s="7"/>
      <c r="O85" s="12" t="s">
        <v>88</v>
      </c>
      <c r="P85" s="7"/>
      <c r="Q85" t="s">
        <v>92</v>
      </c>
      <c r="T85" s="7"/>
      <c r="U85" s="7"/>
      <c r="V85" s="7"/>
      <c r="W85" s="7"/>
      <c r="Y85" t="s">
        <v>89</v>
      </c>
    </row>
    <row r="86" spans="2:25" ht="12.75">
      <c r="B86">
        <v>18</v>
      </c>
      <c r="C86" s="2">
        <v>-3.33476E-08</v>
      </c>
      <c r="D86" s="2">
        <v>5.39823E-09</v>
      </c>
      <c r="I86" s="10">
        <v>-1.2</v>
      </c>
      <c r="J86" s="10"/>
      <c r="K86" s="7">
        <f>(K$20-1)*K$84*$I86^(K$20-2)</f>
        <v>1.1025239999999998</v>
      </c>
      <c r="L86" s="7">
        <f>(L$20-1)*L$84*$I86^(L$20-2)</f>
        <v>-0.0347819184</v>
      </c>
      <c r="M86" s="7">
        <f>(M$20-1)*M$84*$I86^(M$20-2)</f>
        <v>0.2296014336</v>
      </c>
      <c r="N86" s="7">
        <f>(N$20-1)*N$84*$I86^(N$20-2)</f>
        <v>-0.2814984576</v>
      </c>
      <c r="O86" s="7">
        <f>SUM(K86:N86)</f>
        <v>1.0158450576</v>
      </c>
      <c r="P86" s="7"/>
      <c r="Q86" s="7">
        <f>-O86+Q87</f>
        <v>-6.993633167300006</v>
      </c>
      <c r="R86" s="7">
        <f aca="true" t="shared" si="23" ref="R86:R97">Q86*$R$22</f>
        <v>-0.6993633167300006</v>
      </c>
      <c r="T86" s="7">
        <f>T$84*$I86^(T$20-1)</f>
        <v>-0.6615144</v>
      </c>
      <c r="U86" s="7">
        <f>U$84*$I86^(U$20-1)</f>
        <v>0.01391276736</v>
      </c>
      <c r="V86" s="7">
        <f>V$84*$I86^(V$20-1)</f>
        <v>-0.06888043008</v>
      </c>
      <c r="W86" s="7">
        <f>W$84*$I86^(W$20-1)</f>
        <v>0.06755962982399999</v>
      </c>
      <c r="X86" s="7">
        <f>X$84*$I86^(X$20-1)</f>
        <v>0.5924945954671166</v>
      </c>
      <c r="Y86" s="7">
        <f>SUM(T86:W86)</f>
        <v>-0.6489224328959999</v>
      </c>
    </row>
    <row r="87" spans="2:25" ht="12.75">
      <c r="B87">
        <v>20</v>
      </c>
      <c r="C87" s="2">
        <v>1.25883E-09</v>
      </c>
      <c r="D87" s="2">
        <v>3.2678E-09</v>
      </c>
      <c r="I87">
        <v>-1.1</v>
      </c>
      <c r="K87" s="7">
        <f aca="true" t="shared" si="24" ref="K87:N110">(K$20-1)*K$84*$I87^(K$20-2)</f>
        <v>1.010647</v>
      </c>
      <c r="L87" s="7">
        <f t="shared" si="24"/>
        <v>-0.029226473100000004</v>
      </c>
      <c r="M87" s="7">
        <f t="shared" si="24"/>
        <v>0.17685156720000006</v>
      </c>
      <c r="N87" s="7">
        <f t="shared" si="24"/>
        <v>-0.19875669935000007</v>
      </c>
      <c r="O87" s="7">
        <f aca="true" t="shared" si="25" ref="O87:O110">SUM(K87:N87)</f>
        <v>0.9595153947499999</v>
      </c>
      <c r="Q87" s="7">
        <f>-O87+Q88</f>
        <v>-5.977788109700006</v>
      </c>
      <c r="R87" s="7">
        <f t="shared" si="23"/>
        <v>-0.5977788109700006</v>
      </c>
      <c r="T87" s="7">
        <f aca="true" t="shared" si="26" ref="T87:X110">T$84*$I87^(T$20-1)</f>
        <v>-0.55585585</v>
      </c>
      <c r="U87" s="7">
        <f t="shared" si="26"/>
        <v>0.010716373470000004</v>
      </c>
      <c r="V87" s="7">
        <f t="shared" si="26"/>
        <v>-0.04863418098000001</v>
      </c>
      <c r="W87" s="7">
        <f t="shared" si="26"/>
        <v>0.043726473857000014</v>
      </c>
      <c r="X87" s="7">
        <f t="shared" si="26"/>
        <v>0.2707617704637648</v>
      </c>
      <c r="Y87" s="7">
        <f aca="true" t="shared" si="27" ref="Y87:Y110">SUM(T87:W87)</f>
        <v>-0.5500471836530001</v>
      </c>
    </row>
    <row r="88" spans="2:25" ht="12.75">
      <c r="B88">
        <v>21</v>
      </c>
      <c r="C88" s="2">
        <v>-4.78203E-09</v>
      </c>
      <c r="D88" s="2">
        <v>-3.38825E-09</v>
      </c>
      <c r="I88" s="10">
        <v>-1</v>
      </c>
      <c r="J88" s="10"/>
      <c r="K88" s="7">
        <f t="shared" si="24"/>
        <v>0.91877</v>
      </c>
      <c r="L88" s="7">
        <f t="shared" si="24"/>
        <v>-0.02415411</v>
      </c>
      <c r="M88" s="7">
        <f t="shared" si="24"/>
        <v>0.1328712</v>
      </c>
      <c r="N88" s="7">
        <f t="shared" si="24"/>
        <v>-0.1357535</v>
      </c>
      <c r="O88" s="7">
        <f t="shared" si="25"/>
        <v>0.89173359</v>
      </c>
      <c r="Q88" s="7">
        <f aca="true" t="shared" si="28" ref="Q88:Q96">-O88+Q89</f>
        <v>-5.018272714950006</v>
      </c>
      <c r="R88" s="7">
        <f t="shared" si="23"/>
        <v>-0.5018272714950006</v>
      </c>
      <c r="T88" s="7">
        <f t="shared" si="26"/>
        <v>-0.459385</v>
      </c>
      <c r="U88" s="7">
        <f t="shared" si="26"/>
        <v>0.00805137</v>
      </c>
      <c r="V88" s="7">
        <f t="shared" si="26"/>
        <v>-0.0332178</v>
      </c>
      <c r="W88" s="7">
        <f t="shared" si="26"/>
        <v>0.0271507</v>
      </c>
      <c r="X88" s="7">
        <f t="shared" si="26"/>
        <v>0.11482942200000001</v>
      </c>
      <c r="Y88" s="7">
        <f t="shared" si="27"/>
        <v>-0.45740073000000003</v>
      </c>
    </row>
    <row r="89" spans="2:25" ht="12.75">
      <c r="B89">
        <v>25</v>
      </c>
      <c r="C89" s="2">
        <v>4.47096E-09</v>
      </c>
      <c r="D89" s="2">
        <v>2.89313E-09</v>
      </c>
      <c r="I89">
        <v>-0.9</v>
      </c>
      <c r="K89" s="7">
        <f t="shared" si="24"/>
        <v>0.826893</v>
      </c>
      <c r="L89" s="7">
        <f t="shared" si="24"/>
        <v>-0.0195648291</v>
      </c>
      <c r="M89" s="7">
        <f t="shared" si="24"/>
        <v>0.0968631048</v>
      </c>
      <c r="N89" s="7">
        <f t="shared" si="24"/>
        <v>-0.08906787135000002</v>
      </c>
      <c r="O89" s="7">
        <f t="shared" si="25"/>
        <v>0.81512340435</v>
      </c>
      <c r="Q89" s="7">
        <f t="shared" si="28"/>
        <v>-4.126539124950006</v>
      </c>
      <c r="R89" s="7">
        <f t="shared" si="23"/>
        <v>-0.4126539124950006</v>
      </c>
      <c r="T89" s="7">
        <f t="shared" si="26"/>
        <v>-0.37210185</v>
      </c>
      <c r="U89" s="7">
        <f t="shared" si="26"/>
        <v>0.005869448730000001</v>
      </c>
      <c r="V89" s="7">
        <f t="shared" si="26"/>
        <v>-0.021794198580000004</v>
      </c>
      <c r="W89" s="7">
        <f t="shared" si="26"/>
        <v>0.016032216843000005</v>
      </c>
      <c r="X89" s="7">
        <f t="shared" si="26"/>
        <v>0.04448727082282738</v>
      </c>
      <c r="Y89" s="7">
        <f t="shared" si="27"/>
        <v>-0.371994383007</v>
      </c>
    </row>
    <row r="90" spans="2:25" ht="12.75">
      <c r="B90">
        <v>27</v>
      </c>
      <c r="C90" s="2">
        <v>-3.67022E-09</v>
      </c>
      <c r="D90" s="2">
        <v>8.00871E-09</v>
      </c>
      <c r="I90" s="10">
        <v>-0.800000000000001</v>
      </c>
      <c r="J90" s="10"/>
      <c r="K90" s="7">
        <f t="shared" si="24"/>
        <v>0.7350160000000009</v>
      </c>
      <c r="L90" s="7">
        <f t="shared" si="24"/>
        <v>-0.015458630400000041</v>
      </c>
      <c r="M90" s="7">
        <f t="shared" si="24"/>
        <v>0.06803005440000026</v>
      </c>
      <c r="N90" s="7">
        <f t="shared" si="24"/>
        <v>-0.055604633600000286</v>
      </c>
      <c r="O90" s="7">
        <f t="shared" si="25"/>
        <v>0.7319827904000009</v>
      </c>
      <c r="Q90" s="7">
        <f t="shared" si="28"/>
        <v>-3.311415720600006</v>
      </c>
      <c r="R90" s="7">
        <f t="shared" si="23"/>
        <v>-0.3311415720600006</v>
      </c>
      <c r="T90" s="7">
        <f t="shared" si="26"/>
        <v>-0.2940064000000008</v>
      </c>
      <c r="U90" s="7">
        <f t="shared" si="26"/>
        <v>0.0041223014400000165</v>
      </c>
      <c r="V90" s="7">
        <f t="shared" si="26"/>
        <v>-0.013606010880000071</v>
      </c>
      <c r="W90" s="7">
        <f t="shared" si="26"/>
        <v>0.008896741376000057</v>
      </c>
      <c r="X90" s="7">
        <f t="shared" si="26"/>
        <v>0.015412144128393401</v>
      </c>
      <c r="Y90" s="7">
        <f t="shared" si="27"/>
        <v>-0.29459336806400077</v>
      </c>
    </row>
    <row r="91" spans="2:25" ht="12.75">
      <c r="B91">
        <v>28</v>
      </c>
      <c r="C91" s="2">
        <v>1.39598E-09</v>
      </c>
      <c r="D91" s="2">
        <v>1.27022E-09</v>
      </c>
      <c r="I91">
        <v>-0.700000000000001</v>
      </c>
      <c r="K91" s="7">
        <f t="shared" si="24"/>
        <v>0.6431390000000009</v>
      </c>
      <c r="L91" s="7">
        <f t="shared" si="24"/>
        <v>-0.011835513900000032</v>
      </c>
      <c r="M91" s="7">
        <f t="shared" si="24"/>
        <v>0.04557482160000018</v>
      </c>
      <c r="N91" s="7">
        <f t="shared" si="24"/>
        <v>-0.032594415350000176</v>
      </c>
      <c r="O91" s="7">
        <f t="shared" si="25"/>
        <v>0.6442838923500008</v>
      </c>
      <c r="Q91" s="7">
        <f t="shared" si="28"/>
        <v>-2.579432930200005</v>
      </c>
      <c r="R91" s="7">
        <f t="shared" si="23"/>
        <v>-0.2579432930200005</v>
      </c>
      <c r="T91" s="7">
        <f t="shared" si="26"/>
        <v>-0.2250986500000006</v>
      </c>
      <c r="U91" s="7">
        <f t="shared" si="26"/>
        <v>0.0027616199100000114</v>
      </c>
      <c r="V91" s="7">
        <f t="shared" si="26"/>
        <v>-0.007975593780000042</v>
      </c>
      <c r="W91" s="7">
        <f t="shared" si="26"/>
        <v>0.004563218149000031</v>
      </c>
      <c r="X91" s="7">
        <f t="shared" si="26"/>
        <v>0.00463378136742521</v>
      </c>
      <c r="Y91" s="7">
        <f t="shared" si="27"/>
        <v>-0.22574940572100058</v>
      </c>
    </row>
    <row r="92" spans="2:25" ht="12.75">
      <c r="B92">
        <v>30</v>
      </c>
      <c r="C92" s="2">
        <v>-9.76071E-10</v>
      </c>
      <c r="D92" s="2">
        <v>1.20438E-09</v>
      </c>
      <c r="I92" s="10">
        <v>-0.600000000000001</v>
      </c>
      <c r="J92" s="10"/>
      <c r="K92" s="7">
        <f t="shared" si="24"/>
        <v>0.5512620000000009</v>
      </c>
      <c r="L92" s="7">
        <f t="shared" si="24"/>
        <v>-0.008695479600000028</v>
      </c>
      <c r="M92" s="7">
        <f t="shared" si="24"/>
        <v>0.028700179200000137</v>
      </c>
      <c r="N92" s="7">
        <f t="shared" si="24"/>
        <v>-0.017593653600000113</v>
      </c>
      <c r="O92" s="7">
        <f t="shared" si="25"/>
        <v>0.5536730460000009</v>
      </c>
      <c r="Q92" s="7">
        <f t="shared" si="28"/>
        <v>-1.9351490378500045</v>
      </c>
      <c r="R92" s="7">
        <f t="shared" si="23"/>
        <v>-0.19351490378500047</v>
      </c>
      <c r="T92" s="7">
        <f t="shared" si="26"/>
        <v>-0.16537860000000051</v>
      </c>
      <c r="U92" s="7">
        <f t="shared" si="26"/>
        <v>0.0017390959200000086</v>
      </c>
      <c r="V92" s="7">
        <f t="shared" si="26"/>
        <v>-0.004305026880000027</v>
      </c>
      <c r="W92" s="7">
        <f t="shared" si="26"/>
        <v>0.002111238432000017</v>
      </c>
      <c r="X92" s="7">
        <f t="shared" si="26"/>
        <v>0.0011572160067717288</v>
      </c>
      <c r="Y92" s="7">
        <f t="shared" si="27"/>
        <v>-0.16583329252800053</v>
      </c>
    </row>
    <row r="93" spans="1:25" ht="12.75">
      <c r="A93" t="s">
        <v>9</v>
      </c>
      <c r="I93">
        <v>-0.500000000000001</v>
      </c>
      <c r="K93" s="7">
        <f t="shared" si="24"/>
        <v>0.45938500000000093</v>
      </c>
      <c r="L93" s="7">
        <f t="shared" si="24"/>
        <v>-0.006038527500000024</v>
      </c>
      <c r="M93" s="7">
        <f t="shared" si="24"/>
        <v>0.0166089000000001</v>
      </c>
      <c r="N93" s="7">
        <f t="shared" si="24"/>
        <v>-0.008484593750000068</v>
      </c>
      <c r="O93" s="7">
        <f t="shared" si="25"/>
        <v>0.461470778750001</v>
      </c>
      <c r="Q93" s="7">
        <f t="shared" si="28"/>
        <v>-1.3814759918500035</v>
      </c>
      <c r="R93" s="7">
        <f t="shared" si="23"/>
        <v>-0.13814759918500036</v>
      </c>
      <c r="T93" s="7">
        <f t="shared" si="26"/>
        <v>-0.11484625000000045</v>
      </c>
      <c r="U93" s="7">
        <f t="shared" si="26"/>
        <v>0.0010064212500000061</v>
      </c>
      <c r="V93" s="7">
        <f t="shared" si="26"/>
        <v>-0.0020761125000000164</v>
      </c>
      <c r="W93" s="7">
        <f t="shared" si="26"/>
        <v>0.0008484593750000085</v>
      </c>
      <c r="X93" s="7">
        <f t="shared" si="26"/>
        <v>0.00022427621484375407</v>
      </c>
      <c r="Y93" s="7">
        <f t="shared" si="27"/>
        <v>-0.11506748187500046</v>
      </c>
    </row>
    <row r="94" spans="1:25" ht="12.75">
      <c r="A94" t="s">
        <v>9</v>
      </c>
      <c r="I94" s="10">
        <v>-0.400000000000001</v>
      </c>
      <c r="J94" s="10"/>
      <c r="K94" s="7">
        <f t="shared" si="24"/>
        <v>0.36750800000000095</v>
      </c>
      <c r="L94" s="7">
        <f t="shared" si="24"/>
        <v>-0.0038646576000000194</v>
      </c>
      <c r="M94" s="7">
        <f t="shared" si="24"/>
        <v>0.008503756800000064</v>
      </c>
      <c r="N94" s="7">
        <f t="shared" si="24"/>
        <v>-0.003475289600000035</v>
      </c>
      <c r="O94" s="7">
        <f t="shared" si="25"/>
        <v>0.3686718096000009</v>
      </c>
      <c r="Q94" s="7">
        <f t="shared" si="28"/>
        <v>-0.9200052131000026</v>
      </c>
      <c r="R94" s="7">
        <f t="shared" si="23"/>
        <v>-0.09200052131000026</v>
      </c>
      <c r="T94" s="7">
        <f t="shared" si="26"/>
        <v>-0.07350160000000037</v>
      </c>
      <c r="U94" s="7">
        <f t="shared" si="26"/>
        <v>0.0005152876800000039</v>
      </c>
      <c r="V94" s="7">
        <f t="shared" si="26"/>
        <v>-0.0008503756800000086</v>
      </c>
      <c r="W94" s="7">
        <f t="shared" si="26"/>
        <v>0.0002780231680000035</v>
      </c>
      <c r="X94" s="7">
        <f t="shared" si="26"/>
        <v>3.010184400076869E-05</v>
      </c>
      <c r="Y94" s="7">
        <f t="shared" si="27"/>
        <v>-0.07355866483200038</v>
      </c>
    </row>
    <row r="95" spans="1:25" ht="12.75">
      <c r="A95" t="s">
        <v>32</v>
      </c>
      <c r="B95" t="s">
        <v>33</v>
      </c>
      <c r="C95" t="s">
        <v>34</v>
      </c>
      <c r="I95">
        <v>-0.300000000000001</v>
      </c>
      <c r="K95" s="7">
        <f t="shared" si="24"/>
        <v>0.2756310000000009</v>
      </c>
      <c r="L95" s="7">
        <f t="shared" si="24"/>
        <v>-0.0021738699000000143</v>
      </c>
      <c r="M95" s="7">
        <f t="shared" si="24"/>
        <v>0.0035875224000000354</v>
      </c>
      <c r="N95" s="7">
        <f t="shared" si="24"/>
        <v>-0.0010996033500000144</v>
      </c>
      <c r="O95" s="7">
        <f t="shared" si="25"/>
        <v>0.2759450491500009</v>
      </c>
      <c r="Q95" s="7">
        <f t="shared" si="28"/>
        <v>-0.5513334035000017</v>
      </c>
      <c r="R95" s="7">
        <f t="shared" si="23"/>
        <v>-0.05513334035000017</v>
      </c>
      <c r="T95" s="7">
        <f t="shared" si="26"/>
        <v>-0.041344650000000274</v>
      </c>
      <c r="U95" s="7">
        <f t="shared" si="26"/>
        <v>0.00021738699000000217</v>
      </c>
      <c r="V95" s="7">
        <f t="shared" si="26"/>
        <v>-0.0002690641800000036</v>
      </c>
      <c r="W95" s="7">
        <f t="shared" si="26"/>
        <v>6.597620100000109E-05</v>
      </c>
      <c r="X95" s="7">
        <f t="shared" si="26"/>
        <v>2.260187513226068E-06</v>
      </c>
      <c r="Y95" s="7">
        <f t="shared" si="27"/>
        <v>-0.041330350989000265</v>
      </c>
    </row>
    <row r="96" spans="1:25" ht="12.75">
      <c r="A96" t="s">
        <v>35</v>
      </c>
      <c r="B96">
        <v>4266288</v>
      </c>
      <c r="I96" s="10">
        <v>-0.200000000000001</v>
      </c>
      <c r="J96" s="10"/>
      <c r="K96" s="7">
        <f t="shared" si="24"/>
        <v>0.18375400000000092</v>
      </c>
      <c r="L96" s="7">
        <f t="shared" si="24"/>
        <v>-0.0009661644000000097</v>
      </c>
      <c r="M96" s="7">
        <f t="shared" si="24"/>
        <v>0.001062969600000016</v>
      </c>
      <c r="N96" s="7">
        <f t="shared" si="24"/>
        <v>-0.00021720560000000437</v>
      </c>
      <c r="O96" s="7">
        <f t="shared" si="25"/>
        <v>0.18363359960000095</v>
      </c>
      <c r="Q96" s="7">
        <f t="shared" si="28"/>
        <v>-0.27538835435000086</v>
      </c>
      <c r="R96" s="7">
        <f t="shared" si="23"/>
        <v>-0.02753883543500009</v>
      </c>
      <c r="T96" s="7">
        <f t="shared" si="26"/>
        <v>-0.018375400000000184</v>
      </c>
      <c r="U96" s="7">
        <f t="shared" si="26"/>
        <v>6.441096000000098E-05</v>
      </c>
      <c r="V96" s="7">
        <f t="shared" si="26"/>
        <v>-5.3148480000001064E-05</v>
      </c>
      <c r="W96" s="7">
        <f t="shared" si="26"/>
        <v>8.688224000000218E-06</v>
      </c>
      <c r="X96" s="7">
        <f t="shared" si="26"/>
        <v>5.879266406400267E-08</v>
      </c>
      <c r="Y96" s="7">
        <f t="shared" si="27"/>
        <v>-0.018355449296000186</v>
      </c>
    </row>
    <row r="97" spans="1:25" ht="12.75">
      <c r="A97" t="s">
        <v>36</v>
      </c>
      <c r="B97">
        <v>4266383</v>
      </c>
      <c r="I97">
        <v>-0.0999999999999999</v>
      </c>
      <c r="K97" s="7">
        <f t="shared" si="24"/>
        <v>0.0918769999999999</v>
      </c>
      <c r="L97" s="7">
        <f t="shared" si="24"/>
        <v>-0.0002415410999999995</v>
      </c>
      <c r="M97" s="7">
        <f t="shared" si="24"/>
        <v>0.0001328711999999996</v>
      </c>
      <c r="N97" s="7">
        <f t="shared" si="24"/>
        <v>-1.3575349999999943E-05</v>
      </c>
      <c r="O97" s="7">
        <f t="shared" si="25"/>
        <v>0.09175475474999989</v>
      </c>
      <c r="Q97" s="7">
        <f>-O97+Q98</f>
        <v>-0.09175475474999989</v>
      </c>
      <c r="R97" s="7">
        <f t="shared" si="23"/>
        <v>-0.00917547547499999</v>
      </c>
      <c r="T97" s="7">
        <f t="shared" si="26"/>
        <v>-0.0045938499999999905</v>
      </c>
      <c r="U97" s="7">
        <f t="shared" si="26"/>
        <v>8.051369999999976E-06</v>
      </c>
      <c r="V97" s="7">
        <f t="shared" si="26"/>
        <v>-3.321779999999986E-06</v>
      </c>
      <c r="W97" s="7">
        <f t="shared" si="26"/>
        <v>2.715069999999986E-07</v>
      </c>
      <c r="X97" s="7">
        <f t="shared" si="26"/>
        <v>1.1482942199999895E-10</v>
      </c>
      <c r="Y97" s="7">
        <f t="shared" si="27"/>
        <v>-0.004588848902999991</v>
      </c>
    </row>
    <row r="98" spans="1:25" ht="12.75">
      <c r="A98" t="s">
        <v>37</v>
      </c>
      <c r="B98">
        <v>1487666</v>
      </c>
      <c r="I98" s="10">
        <v>0</v>
      </c>
      <c r="J98" s="10"/>
      <c r="K98" s="7">
        <f t="shared" si="24"/>
        <v>0</v>
      </c>
      <c r="L98" s="7">
        <f t="shared" si="24"/>
        <v>0</v>
      </c>
      <c r="M98" s="7">
        <f t="shared" si="24"/>
        <v>0</v>
      </c>
      <c r="N98" s="7">
        <f t="shared" si="24"/>
        <v>0</v>
      </c>
      <c r="O98" s="7">
        <f t="shared" si="25"/>
        <v>0</v>
      </c>
      <c r="Q98" s="7">
        <f>O98</f>
        <v>0</v>
      </c>
      <c r="R98" s="7">
        <f>Q98*$R$22</f>
        <v>0</v>
      </c>
      <c r="T98" s="7">
        <f t="shared" si="26"/>
        <v>0</v>
      </c>
      <c r="U98" s="7">
        <f t="shared" si="26"/>
        <v>0</v>
      </c>
      <c r="V98" s="7">
        <f t="shared" si="26"/>
        <v>0</v>
      </c>
      <c r="W98" s="7">
        <f t="shared" si="26"/>
        <v>0</v>
      </c>
      <c r="X98" s="7">
        <f t="shared" si="26"/>
        <v>0</v>
      </c>
      <c r="Y98" s="7">
        <f t="shared" si="27"/>
        <v>0</v>
      </c>
    </row>
    <row r="99" spans="1:25" ht="12.75">
      <c r="A99" t="s">
        <v>38</v>
      </c>
      <c r="B99">
        <v>2</v>
      </c>
      <c r="I99">
        <v>0.1</v>
      </c>
      <c r="K99" s="7">
        <f t="shared" si="24"/>
        <v>-0.091877</v>
      </c>
      <c r="L99" s="7">
        <f t="shared" si="24"/>
        <v>-0.00024154110000000004</v>
      </c>
      <c r="M99" s="7">
        <f t="shared" si="24"/>
        <v>-0.00013287120000000002</v>
      </c>
      <c r="N99" s="7">
        <f t="shared" si="24"/>
        <v>-1.3575350000000005E-05</v>
      </c>
      <c r="O99" s="7">
        <f t="shared" si="25"/>
        <v>-0.09226498765</v>
      </c>
      <c r="Q99" s="7">
        <f>O99+Q98</f>
        <v>-0.09226498765</v>
      </c>
      <c r="R99" s="7">
        <f aca="true" t="shared" si="29" ref="R99:R110">Q99*$R$22</f>
        <v>-0.009226498765</v>
      </c>
      <c r="T99" s="7">
        <f t="shared" si="26"/>
        <v>-0.004593850000000001</v>
      </c>
      <c r="U99" s="7">
        <f t="shared" si="26"/>
        <v>-8.051370000000002E-06</v>
      </c>
      <c r="V99" s="7">
        <f t="shared" si="26"/>
        <v>-3.3217800000000013E-06</v>
      </c>
      <c r="W99" s="7">
        <f t="shared" si="26"/>
        <v>-2.7150700000000016E-07</v>
      </c>
      <c r="X99" s="7">
        <f t="shared" si="26"/>
        <v>-1.1482942200000011E-10</v>
      </c>
      <c r="Y99" s="7">
        <f t="shared" si="27"/>
        <v>-0.004605494657</v>
      </c>
    </row>
    <row r="100" spans="1:25" ht="12.75">
      <c r="A100" t="s">
        <v>39</v>
      </c>
      <c r="B100">
        <v>0.00392</v>
      </c>
      <c r="I100" s="10">
        <v>0.2</v>
      </c>
      <c r="J100" s="10"/>
      <c r="K100" s="7">
        <f t="shared" si="24"/>
        <v>-0.183754</v>
      </c>
      <c r="L100" s="7">
        <f t="shared" si="24"/>
        <v>-0.0009661644000000002</v>
      </c>
      <c r="M100" s="7">
        <f t="shared" si="24"/>
        <v>-0.0010629696000000002</v>
      </c>
      <c r="N100" s="7">
        <f t="shared" si="24"/>
        <v>-0.0002172056000000001</v>
      </c>
      <c r="O100" s="7">
        <f t="shared" si="25"/>
        <v>-0.18600033959999998</v>
      </c>
      <c r="Q100" s="7">
        <f aca="true" t="shared" si="30" ref="Q100:Q105">O100+Q99</f>
        <v>-0.27826532724999997</v>
      </c>
      <c r="R100" s="7">
        <f t="shared" si="29"/>
        <v>-0.027826532725</v>
      </c>
      <c r="T100" s="7">
        <f t="shared" si="26"/>
        <v>-0.018375400000000004</v>
      </c>
      <c r="U100" s="7">
        <f t="shared" si="26"/>
        <v>-6.441096000000001E-05</v>
      </c>
      <c r="V100" s="7">
        <f t="shared" si="26"/>
        <v>-5.314848000000002E-05</v>
      </c>
      <c r="W100" s="7">
        <f t="shared" si="26"/>
        <v>-8.688224000000005E-06</v>
      </c>
      <c r="X100" s="7">
        <f t="shared" si="26"/>
        <v>-5.879266406400006E-08</v>
      </c>
      <c r="Y100" s="7">
        <f t="shared" si="27"/>
        <v>-0.018501647664000004</v>
      </c>
    </row>
    <row r="101" spans="1:25" ht="12.75">
      <c r="A101" t="s">
        <v>40</v>
      </c>
      <c r="B101">
        <v>0.02344</v>
      </c>
      <c r="I101">
        <v>0.3</v>
      </c>
      <c r="K101" s="7">
        <f t="shared" si="24"/>
        <v>-0.27563099999999996</v>
      </c>
      <c r="L101" s="7">
        <f t="shared" si="24"/>
        <v>-0.0021738699</v>
      </c>
      <c r="M101" s="7">
        <f t="shared" si="24"/>
        <v>-0.0035875224</v>
      </c>
      <c r="N101" s="7">
        <f t="shared" si="24"/>
        <v>-0.00109960335</v>
      </c>
      <c r="O101" s="7">
        <f t="shared" si="25"/>
        <v>-0.28249199564999994</v>
      </c>
      <c r="Q101" s="7">
        <f t="shared" si="30"/>
        <v>-0.5607573228999999</v>
      </c>
      <c r="R101" s="7">
        <f t="shared" si="29"/>
        <v>-0.05607573228999999</v>
      </c>
      <c r="T101" s="7">
        <f t="shared" si="26"/>
        <v>-0.04134465</v>
      </c>
      <c r="U101" s="7">
        <f t="shared" si="26"/>
        <v>-0.00021738699</v>
      </c>
      <c r="V101" s="7">
        <f t="shared" si="26"/>
        <v>-0.00026906418</v>
      </c>
      <c r="W101" s="7">
        <f t="shared" si="26"/>
        <v>-6.597620099999999E-05</v>
      </c>
      <c r="X101" s="7">
        <f t="shared" si="26"/>
        <v>-2.260187513226E-06</v>
      </c>
      <c r="Y101" s="7">
        <f t="shared" si="27"/>
        <v>-0.04189707737099999</v>
      </c>
    </row>
    <row r="102" spans="1:25" ht="12.75">
      <c r="A102" t="s">
        <v>41</v>
      </c>
      <c r="B102">
        <v>1000.31</v>
      </c>
      <c r="I102" s="10">
        <v>0.4</v>
      </c>
      <c r="J102" s="10"/>
      <c r="K102" s="7">
        <f t="shared" si="24"/>
        <v>-0.367508</v>
      </c>
      <c r="L102" s="7">
        <f t="shared" si="24"/>
        <v>-0.0038646576000000007</v>
      </c>
      <c r="M102" s="7">
        <f t="shared" si="24"/>
        <v>-0.008503756800000001</v>
      </c>
      <c r="N102" s="7">
        <f t="shared" si="24"/>
        <v>-0.0034752896000000014</v>
      </c>
      <c r="O102" s="7">
        <f t="shared" si="25"/>
        <v>-0.38335170399999996</v>
      </c>
      <c r="Q102" s="7">
        <f t="shared" si="30"/>
        <v>-0.9441090268999999</v>
      </c>
      <c r="R102" s="7">
        <f t="shared" si="29"/>
        <v>-0.09441090268999999</v>
      </c>
      <c r="T102" s="7">
        <f t="shared" si="26"/>
        <v>-0.07350160000000001</v>
      </c>
      <c r="U102" s="7">
        <f t="shared" si="26"/>
        <v>-0.0005152876800000001</v>
      </c>
      <c r="V102" s="7">
        <f t="shared" si="26"/>
        <v>-0.0008503756800000003</v>
      </c>
      <c r="W102" s="7">
        <f t="shared" si="26"/>
        <v>-0.00027802316800000016</v>
      </c>
      <c r="X102" s="7">
        <f t="shared" si="26"/>
        <v>-3.010184400076803E-05</v>
      </c>
      <c r="Y102" s="7">
        <f t="shared" si="27"/>
        <v>-0.07514528652800002</v>
      </c>
    </row>
    <row r="103" spans="1:25" ht="12.75">
      <c r="A103" t="s">
        <v>42</v>
      </c>
      <c r="B103">
        <v>-95.0753</v>
      </c>
      <c r="I103">
        <v>0.5</v>
      </c>
      <c r="K103" s="7">
        <f t="shared" si="24"/>
        <v>-0.459385</v>
      </c>
      <c r="L103" s="7">
        <f t="shared" si="24"/>
        <v>-0.0060385275</v>
      </c>
      <c r="M103" s="7">
        <f t="shared" si="24"/>
        <v>-0.0166089</v>
      </c>
      <c r="N103" s="7">
        <f t="shared" si="24"/>
        <v>-0.00848459375</v>
      </c>
      <c r="O103" s="7">
        <f t="shared" si="25"/>
        <v>-0.49051702124999996</v>
      </c>
      <c r="Q103" s="7">
        <f t="shared" si="30"/>
        <v>-1.4346260481499997</v>
      </c>
      <c r="R103" s="7">
        <f t="shared" si="29"/>
        <v>-0.14346260481499998</v>
      </c>
      <c r="T103" s="7">
        <f t="shared" si="26"/>
        <v>-0.11484625</v>
      </c>
      <c r="U103" s="7">
        <f t="shared" si="26"/>
        <v>-0.00100642125</v>
      </c>
      <c r="V103" s="7">
        <f t="shared" si="26"/>
        <v>-0.0020761125</v>
      </c>
      <c r="W103" s="7">
        <f t="shared" si="26"/>
        <v>-0.000848459375</v>
      </c>
      <c r="X103" s="7">
        <f t="shared" si="26"/>
        <v>-0.00022427621484375003</v>
      </c>
      <c r="Y103" s="7">
        <f t="shared" si="27"/>
        <v>-0.118777243125</v>
      </c>
    </row>
    <row r="104" spans="1:25" ht="12.75">
      <c r="A104" t="s">
        <v>43</v>
      </c>
      <c r="B104" s="2">
        <v>12.3605</v>
      </c>
      <c r="I104" s="10">
        <v>0.6</v>
      </c>
      <c r="J104" s="10"/>
      <c r="K104" s="7">
        <f t="shared" si="24"/>
        <v>-0.5512619999999999</v>
      </c>
      <c r="L104" s="7">
        <f t="shared" si="24"/>
        <v>-0.0086954796</v>
      </c>
      <c r="M104" s="7">
        <f t="shared" si="24"/>
        <v>-0.0287001792</v>
      </c>
      <c r="N104" s="7">
        <f t="shared" si="24"/>
        <v>-0.0175936536</v>
      </c>
      <c r="O104" s="7">
        <f t="shared" si="25"/>
        <v>-0.6062513124</v>
      </c>
      <c r="Q104" s="7">
        <f t="shared" si="30"/>
        <v>-2.0408773605499997</v>
      </c>
      <c r="R104" s="7">
        <f t="shared" si="29"/>
        <v>-0.20408773605499997</v>
      </c>
      <c r="T104" s="7">
        <f t="shared" si="26"/>
        <v>-0.1653786</v>
      </c>
      <c r="U104" s="7">
        <f t="shared" si="26"/>
        <v>-0.00173909592</v>
      </c>
      <c r="V104" s="7">
        <f t="shared" si="26"/>
        <v>-0.00430502688</v>
      </c>
      <c r="W104" s="7">
        <f t="shared" si="26"/>
        <v>-0.0021112384319999997</v>
      </c>
      <c r="X104" s="7">
        <f t="shared" si="26"/>
        <v>-0.001157216006771712</v>
      </c>
      <c r="Y104" s="7">
        <f t="shared" si="27"/>
        <v>-0.173533961232</v>
      </c>
    </row>
    <row r="105" spans="1:25" ht="12.75">
      <c r="A105" t="s">
        <v>44</v>
      </c>
      <c r="B105" s="2">
        <v>0</v>
      </c>
      <c r="I105">
        <v>0.7</v>
      </c>
      <c r="K105" s="7">
        <f t="shared" si="24"/>
        <v>-0.6431389999999999</v>
      </c>
      <c r="L105" s="7">
        <f t="shared" si="24"/>
        <v>-0.011835513899999999</v>
      </c>
      <c r="M105" s="7">
        <f t="shared" si="24"/>
        <v>-0.04557482159999999</v>
      </c>
      <c r="N105" s="7">
        <f t="shared" si="24"/>
        <v>-0.03259441534999999</v>
      </c>
      <c r="O105" s="7">
        <f t="shared" si="25"/>
        <v>-0.7331437508499999</v>
      </c>
      <c r="Q105" s="7">
        <f t="shared" si="30"/>
        <v>-2.7740211113999997</v>
      </c>
      <c r="R105" s="7">
        <f t="shared" si="29"/>
        <v>-0.27740211113999996</v>
      </c>
      <c r="T105" s="7">
        <f t="shared" si="26"/>
        <v>-0.22509864999999996</v>
      </c>
      <c r="U105" s="7">
        <f t="shared" si="26"/>
        <v>-0.0027616199099999993</v>
      </c>
      <c r="V105" s="7">
        <f t="shared" si="26"/>
        <v>-0.007975593779999996</v>
      </c>
      <c r="W105" s="7">
        <f t="shared" si="26"/>
        <v>-0.004563218148999998</v>
      </c>
      <c r="X105" s="7">
        <f t="shared" si="26"/>
        <v>-0.004633781367425151</v>
      </c>
      <c r="Y105" s="7">
        <f t="shared" si="27"/>
        <v>-0.24039908183899994</v>
      </c>
    </row>
    <row r="106" spans="1:25" ht="12.75">
      <c r="A106" t="s">
        <v>45</v>
      </c>
      <c r="B106" s="2">
        <v>0</v>
      </c>
      <c r="I106" s="10">
        <v>0.8</v>
      </c>
      <c r="J106" s="10"/>
      <c r="K106" s="7">
        <f t="shared" si="24"/>
        <v>-0.735016</v>
      </c>
      <c r="L106" s="7">
        <f t="shared" si="24"/>
        <v>-0.015458630400000003</v>
      </c>
      <c r="M106" s="7">
        <f t="shared" si="24"/>
        <v>-0.06803005440000001</v>
      </c>
      <c r="N106" s="7">
        <f t="shared" si="24"/>
        <v>-0.05560463360000002</v>
      </c>
      <c r="O106" s="7">
        <f t="shared" si="25"/>
        <v>-0.8741093184</v>
      </c>
      <c r="Q106" s="7">
        <f>O106+Q105</f>
        <v>-3.6481304297999997</v>
      </c>
      <c r="R106" s="7">
        <f t="shared" si="29"/>
        <v>-0.36481304298</v>
      </c>
      <c r="T106" s="7">
        <f t="shared" si="26"/>
        <v>-0.29400640000000006</v>
      </c>
      <c r="U106" s="7">
        <f t="shared" si="26"/>
        <v>-0.004122301440000001</v>
      </c>
      <c r="V106" s="7">
        <f t="shared" si="26"/>
        <v>-0.013606010880000005</v>
      </c>
      <c r="W106" s="7">
        <f t="shared" si="26"/>
        <v>-0.008896741376000005</v>
      </c>
      <c r="X106" s="7">
        <f t="shared" si="26"/>
        <v>-0.015412144128393231</v>
      </c>
      <c r="Y106" s="7">
        <f t="shared" si="27"/>
        <v>-0.32063145369600005</v>
      </c>
    </row>
    <row r="107" spans="1:25" ht="12.75">
      <c r="A107" t="s">
        <v>9</v>
      </c>
      <c r="I107">
        <v>0.9</v>
      </c>
      <c r="K107" s="7">
        <f t="shared" si="24"/>
        <v>-0.826893</v>
      </c>
      <c r="L107" s="7">
        <f t="shared" si="24"/>
        <v>-0.0195648291</v>
      </c>
      <c r="M107" s="7">
        <f t="shared" si="24"/>
        <v>-0.0968631048</v>
      </c>
      <c r="N107" s="7">
        <f t="shared" si="24"/>
        <v>-0.08906787135000002</v>
      </c>
      <c r="O107" s="7">
        <f t="shared" si="25"/>
        <v>-1.03238880525</v>
      </c>
      <c r="Q107" s="7">
        <f>O107+Q106</f>
        <v>-4.680519235049999</v>
      </c>
      <c r="R107" s="7">
        <f t="shared" si="29"/>
        <v>-0.46805192350499997</v>
      </c>
      <c r="T107" s="7">
        <f t="shared" si="26"/>
        <v>-0.37210185</v>
      </c>
      <c r="U107" s="7">
        <f t="shared" si="26"/>
        <v>-0.005869448730000001</v>
      </c>
      <c r="V107" s="7">
        <f t="shared" si="26"/>
        <v>-0.021794198580000004</v>
      </c>
      <c r="W107" s="7">
        <f t="shared" si="26"/>
        <v>-0.016032216843000005</v>
      </c>
      <c r="X107" s="7">
        <f t="shared" si="26"/>
        <v>-0.04448727082282738</v>
      </c>
      <c r="Y107" s="7">
        <f t="shared" si="27"/>
        <v>-0.415797714153</v>
      </c>
    </row>
    <row r="108" spans="1:2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  <c r="I108" s="10">
        <v>1</v>
      </c>
      <c r="J108" s="10"/>
      <c r="K108" s="7">
        <f t="shared" si="24"/>
        <v>-0.91877</v>
      </c>
      <c r="L108" s="7">
        <f t="shared" si="24"/>
        <v>-0.02415411</v>
      </c>
      <c r="M108" s="7">
        <f t="shared" si="24"/>
        <v>-0.1328712</v>
      </c>
      <c r="N108" s="7">
        <f t="shared" si="24"/>
        <v>-0.1357535</v>
      </c>
      <c r="O108" s="7">
        <f t="shared" si="25"/>
        <v>-1.21154881</v>
      </c>
      <c r="Q108" s="7">
        <f>O108+Q107</f>
        <v>-5.892068045049999</v>
      </c>
      <c r="R108" s="7">
        <f t="shared" si="29"/>
        <v>-0.589206804505</v>
      </c>
      <c r="T108" s="7">
        <f t="shared" si="26"/>
        <v>-0.459385</v>
      </c>
      <c r="U108" s="7">
        <f t="shared" si="26"/>
        <v>-0.00805137</v>
      </c>
      <c r="V108" s="7">
        <f t="shared" si="26"/>
        <v>-0.0332178</v>
      </c>
      <c r="W108" s="7">
        <f t="shared" si="26"/>
        <v>-0.0271507</v>
      </c>
      <c r="X108" s="7">
        <f t="shared" si="26"/>
        <v>-0.11482942200000001</v>
      </c>
      <c r="Y108" s="7">
        <f t="shared" si="27"/>
        <v>-0.52780487</v>
      </c>
    </row>
    <row r="109" spans="1:25" ht="12.75">
      <c r="A109" t="s">
        <v>51</v>
      </c>
      <c r="B109">
        <v>-95.1</v>
      </c>
      <c r="I109">
        <v>1.1</v>
      </c>
      <c r="K109" s="7">
        <f t="shared" si="24"/>
        <v>-1.010647</v>
      </c>
      <c r="L109" s="7">
        <f t="shared" si="24"/>
        <v>-0.029226473100000004</v>
      </c>
      <c r="M109" s="7">
        <f t="shared" si="24"/>
        <v>-0.17685156720000006</v>
      </c>
      <c r="N109" s="7">
        <f t="shared" si="24"/>
        <v>-0.19875669935000007</v>
      </c>
      <c r="O109" s="7">
        <f t="shared" si="25"/>
        <v>-1.4154817396500001</v>
      </c>
      <c r="Q109" s="7">
        <f>O109+Q108</f>
        <v>-7.307549784699999</v>
      </c>
      <c r="R109" s="7">
        <f t="shared" si="29"/>
        <v>-0.7307549784699999</v>
      </c>
      <c r="T109" s="7">
        <f t="shared" si="26"/>
        <v>-0.55585585</v>
      </c>
      <c r="U109" s="7">
        <f t="shared" si="26"/>
        <v>-0.010716373470000004</v>
      </c>
      <c r="V109" s="7">
        <f t="shared" si="26"/>
        <v>-0.04863418098000001</v>
      </c>
      <c r="W109" s="7">
        <f t="shared" si="26"/>
        <v>-0.043726473857000014</v>
      </c>
      <c r="X109" s="7">
        <f t="shared" si="26"/>
        <v>-0.2707617704637648</v>
      </c>
      <c r="Y109" s="7">
        <f t="shared" si="27"/>
        <v>-0.6589328783070001</v>
      </c>
    </row>
    <row r="110" spans="1:25" ht="12.75">
      <c r="A110" t="s">
        <v>52</v>
      </c>
      <c r="B110">
        <v>0</v>
      </c>
      <c r="I110" s="10">
        <v>1.2</v>
      </c>
      <c r="J110" s="10"/>
      <c r="K110" s="7">
        <f t="shared" si="24"/>
        <v>-1.1025239999999998</v>
      </c>
      <c r="L110" s="7">
        <f t="shared" si="24"/>
        <v>-0.0347819184</v>
      </c>
      <c r="M110" s="7">
        <f t="shared" si="24"/>
        <v>-0.2296014336</v>
      </c>
      <c r="N110" s="7">
        <f t="shared" si="24"/>
        <v>-0.2814984576</v>
      </c>
      <c r="O110" s="7">
        <f t="shared" si="25"/>
        <v>-1.6484058095999998</v>
      </c>
      <c r="Q110" s="7">
        <f>O110+Q109</f>
        <v>-8.955955594299999</v>
      </c>
      <c r="R110" s="7">
        <f t="shared" si="29"/>
        <v>-0.8955955594299999</v>
      </c>
      <c r="T110" s="7">
        <f t="shared" si="26"/>
        <v>-0.6615144</v>
      </c>
      <c r="U110" s="7">
        <f t="shared" si="26"/>
        <v>-0.01391276736</v>
      </c>
      <c r="V110" s="7">
        <f t="shared" si="26"/>
        <v>-0.06888043008</v>
      </c>
      <c r="W110" s="7">
        <f t="shared" si="26"/>
        <v>-0.06755962982399999</v>
      </c>
      <c r="X110" s="7">
        <f t="shared" si="26"/>
        <v>-0.5924945954671166</v>
      </c>
      <c r="Y110" s="7">
        <f t="shared" si="27"/>
        <v>-0.811867227264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1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-2.90811E-05</v>
      </c>
      <c r="D123" s="2">
        <v>8.74173E-06</v>
      </c>
    </row>
    <row r="124" spans="2:4" ht="12.75">
      <c r="B124">
        <v>2</v>
      </c>
      <c r="C124" s="2">
        <v>1.00016</v>
      </c>
      <c r="D124" s="2">
        <v>0.00126574</v>
      </c>
    </row>
    <row r="125" spans="2:4" ht="12.75">
      <c r="B125">
        <v>3</v>
      </c>
      <c r="C125" s="2">
        <v>-5.82163E-05</v>
      </c>
      <c r="D125" s="2">
        <v>-7.83681E-05</v>
      </c>
    </row>
    <row r="126" spans="2:4" ht="12.75">
      <c r="B126">
        <v>4</v>
      </c>
      <c r="C126" s="2">
        <v>3.02691E-06</v>
      </c>
      <c r="D126" s="2">
        <v>1.66255E-05</v>
      </c>
    </row>
    <row r="127" spans="2:4" ht="12.75">
      <c r="B127">
        <v>5</v>
      </c>
      <c r="C127" s="2">
        <v>-6.54817E-06</v>
      </c>
      <c r="D127" s="2">
        <v>1.17005E-05</v>
      </c>
    </row>
    <row r="128" spans="2:4" ht="12.75">
      <c r="B128">
        <v>6</v>
      </c>
      <c r="C128" s="2">
        <v>6.8683E-05</v>
      </c>
      <c r="D128" s="2">
        <v>-1.17254E-06</v>
      </c>
    </row>
    <row r="129" spans="2:4" ht="12.75">
      <c r="B129">
        <v>9</v>
      </c>
      <c r="C129" s="2">
        <v>6.08145E-08</v>
      </c>
      <c r="D129" s="2">
        <v>5.33039E-08</v>
      </c>
    </row>
    <row r="130" spans="2:4" ht="12.75">
      <c r="B130">
        <v>10</v>
      </c>
      <c r="C130" s="2">
        <v>-1.60337E-06</v>
      </c>
      <c r="D130" s="2">
        <v>1.35242E-08</v>
      </c>
    </row>
    <row r="131" spans="2:4" ht="12.75">
      <c r="B131">
        <v>12</v>
      </c>
      <c r="C131" s="2">
        <v>1.54088E-08</v>
      </c>
      <c r="D131" s="2">
        <v>-1.07569E-08</v>
      </c>
    </row>
    <row r="132" spans="2:4" ht="12.75">
      <c r="B132">
        <v>15</v>
      </c>
      <c r="C132" s="2">
        <v>-6.05484E-09</v>
      </c>
      <c r="D132" s="2">
        <v>4.06391E-09</v>
      </c>
    </row>
    <row r="133" spans="2:4" ht="12.75">
      <c r="B133">
        <v>18</v>
      </c>
      <c r="C133" s="2">
        <v>-1.14278E-08</v>
      </c>
      <c r="D133" s="2">
        <v>-8.6722E-10</v>
      </c>
    </row>
    <row r="134" spans="2:4" ht="12.75">
      <c r="B134">
        <v>20</v>
      </c>
      <c r="C134" s="2">
        <v>4.06439E-09</v>
      </c>
      <c r="D134" s="2">
        <v>-2.55742E-09</v>
      </c>
    </row>
    <row r="135" spans="2:4" ht="12.75">
      <c r="B135">
        <v>21</v>
      </c>
      <c r="C135" s="2">
        <v>-2.78783E-09</v>
      </c>
      <c r="D135" s="2">
        <v>2.83356E-10</v>
      </c>
    </row>
    <row r="136" spans="2:4" ht="12.75">
      <c r="B136">
        <v>25</v>
      </c>
      <c r="C136" s="2">
        <v>1.1916E-09</v>
      </c>
      <c r="D136" s="2">
        <v>6.785E-10</v>
      </c>
    </row>
    <row r="137" spans="2:4" ht="12.75">
      <c r="B137">
        <v>27</v>
      </c>
      <c r="C137" s="2">
        <v>-1.71821E-09</v>
      </c>
      <c r="D137" s="2">
        <v>4.42942E-09</v>
      </c>
    </row>
    <row r="138" spans="2:4" ht="12.75">
      <c r="B138">
        <v>28</v>
      </c>
      <c r="C138" s="2">
        <v>9.344E-10</v>
      </c>
      <c r="D138" s="2">
        <v>1.24914E-09</v>
      </c>
    </row>
    <row r="139" spans="2:4" ht="12.75">
      <c r="B139">
        <v>30</v>
      </c>
      <c r="C139" s="2">
        <v>-1.45282E-10</v>
      </c>
      <c r="D139" s="2">
        <v>-1.21722E-10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4266288</v>
      </c>
    </row>
    <row r="144" spans="1:2" ht="12.75">
      <c r="A144" t="s">
        <v>36</v>
      </c>
      <c r="B144">
        <v>4266416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0.00387</v>
      </c>
    </row>
    <row r="148" spans="1:2" ht="12.75">
      <c r="A148" t="s">
        <v>40</v>
      </c>
      <c r="B148">
        <v>0.02342</v>
      </c>
    </row>
    <row r="149" spans="1:2" ht="12.75">
      <c r="A149" t="s">
        <v>41</v>
      </c>
      <c r="B149">
        <v>1499.05</v>
      </c>
    </row>
    <row r="150" spans="1:2" ht="12.75">
      <c r="A150" t="s">
        <v>42</v>
      </c>
      <c r="B150">
        <v>-95.0535</v>
      </c>
    </row>
    <row r="151" spans="1:2" ht="12.75">
      <c r="A151" t="s">
        <v>43</v>
      </c>
      <c r="B151" s="2">
        <v>18.5245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-95.1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1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-1.25721E-05</v>
      </c>
      <c r="D170" s="2">
        <v>1.18879E-06</v>
      </c>
    </row>
    <row r="171" spans="2:4" ht="12.75">
      <c r="B171">
        <v>2</v>
      </c>
      <c r="C171" s="2">
        <v>0.999965</v>
      </c>
      <c r="D171" s="2">
        <v>0.000529111</v>
      </c>
    </row>
    <row r="172" spans="2:4" ht="12.75">
      <c r="B172">
        <v>3</v>
      </c>
      <c r="C172" s="2">
        <v>-5.55288E-05</v>
      </c>
      <c r="D172" s="2">
        <v>-8.00009E-05</v>
      </c>
    </row>
    <row r="173" spans="2:4" ht="12.75">
      <c r="B173">
        <v>4</v>
      </c>
      <c r="C173" s="2">
        <v>1.65717E-06</v>
      </c>
      <c r="D173" s="2">
        <v>1.65966E-05</v>
      </c>
    </row>
    <row r="174" spans="2:4" ht="12.75">
      <c r="B174">
        <v>5</v>
      </c>
      <c r="C174" s="2">
        <v>-6.21459E-06</v>
      </c>
      <c r="D174" s="2">
        <v>1.16699E-05</v>
      </c>
    </row>
    <row r="175" spans="2:4" ht="12.75">
      <c r="B175">
        <v>6</v>
      </c>
      <c r="C175" s="2">
        <v>6.60001E-05</v>
      </c>
      <c r="D175" s="2">
        <v>-1.21386E-06</v>
      </c>
    </row>
    <row r="176" spans="2:4" ht="12.75">
      <c r="B176">
        <v>9</v>
      </c>
      <c r="C176" s="2">
        <v>7.91567E-08</v>
      </c>
      <c r="D176" s="2">
        <v>1.7205E-08</v>
      </c>
    </row>
    <row r="177" spans="2:4" ht="12.75">
      <c r="B177">
        <v>10</v>
      </c>
      <c r="C177" s="2">
        <v>-1.62812E-06</v>
      </c>
      <c r="D177" s="2">
        <v>-9.93717E-09</v>
      </c>
    </row>
    <row r="178" spans="2:4" ht="12.75">
      <c r="B178">
        <v>12</v>
      </c>
      <c r="C178" s="2">
        <v>-1.94004E-08</v>
      </c>
      <c r="D178" s="2">
        <v>-1.81744E-08</v>
      </c>
    </row>
    <row r="179" spans="2:4" ht="12.75">
      <c r="B179">
        <v>15</v>
      </c>
      <c r="C179" s="2">
        <v>-4.73549E-09</v>
      </c>
      <c r="D179" s="2">
        <v>3.58264E-09</v>
      </c>
    </row>
    <row r="180" spans="2:4" ht="12.75">
      <c r="B180">
        <v>18</v>
      </c>
      <c r="C180" s="2">
        <v>-1.58471E-08</v>
      </c>
      <c r="D180" s="2">
        <v>-2.37033E-10</v>
      </c>
    </row>
    <row r="181" spans="2:4" ht="12.75">
      <c r="B181">
        <v>20</v>
      </c>
      <c r="C181" s="2">
        <v>2.9245E-09</v>
      </c>
      <c r="D181" s="2">
        <v>-6.6278E-09</v>
      </c>
    </row>
    <row r="182" spans="2:4" ht="12.75">
      <c r="B182">
        <v>21</v>
      </c>
      <c r="C182" s="2">
        <v>-7.90274E-10</v>
      </c>
      <c r="D182" s="2">
        <v>-4.52532E-10</v>
      </c>
    </row>
    <row r="183" spans="2:4" ht="12.75">
      <c r="B183">
        <v>25</v>
      </c>
      <c r="C183" s="2">
        <v>2.19111E-09</v>
      </c>
      <c r="D183" s="2">
        <v>-1.03645E-09</v>
      </c>
    </row>
    <row r="184" spans="2:4" ht="12.75">
      <c r="B184">
        <v>27</v>
      </c>
      <c r="C184" s="2">
        <v>6.18018E-11</v>
      </c>
      <c r="D184" s="2">
        <v>9.84542E-10</v>
      </c>
    </row>
    <row r="185" spans="2:4" ht="12.75">
      <c r="B185">
        <v>28</v>
      </c>
      <c r="C185" s="2">
        <v>4.37831E-10</v>
      </c>
      <c r="D185" s="2">
        <v>6.91187E-10</v>
      </c>
    </row>
    <row r="186" spans="2:4" ht="12.75">
      <c r="B186">
        <v>30</v>
      </c>
      <c r="C186" s="2">
        <v>-1.46036E-10</v>
      </c>
      <c r="D186" s="2">
        <v>-1.48838E-10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4266288</v>
      </c>
    </row>
    <row r="191" spans="1:2" ht="12.75">
      <c r="A191" t="s">
        <v>36</v>
      </c>
      <c r="B191">
        <v>4266449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0.00385</v>
      </c>
    </row>
    <row r="195" spans="1:2" ht="12.75">
      <c r="A195" t="s">
        <v>40</v>
      </c>
      <c r="B195">
        <v>0.02332</v>
      </c>
    </row>
    <row r="196" spans="1:2" ht="12.75">
      <c r="A196" t="s">
        <v>41</v>
      </c>
      <c r="B196">
        <v>1997.81</v>
      </c>
    </row>
    <row r="197" spans="1:2" ht="12.75">
      <c r="A197" t="s">
        <v>42</v>
      </c>
      <c r="B197">
        <v>-95.0402</v>
      </c>
    </row>
    <row r="198" spans="1:2" ht="12.75">
      <c r="A198" t="s">
        <v>43</v>
      </c>
      <c r="B198" s="2">
        <v>24.6736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-95.1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1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-1.16554E-05</v>
      </c>
      <c r="D217" s="2">
        <v>-4.33957E-07</v>
      </c>
    </row>
    <row r="218" spans="2:4" ht="12.75">
      <c r="B218">
        <v>2</v>
      </c>
      <c r="C218" s="2">
        <v>0.999903</v>
      </c>
      <c r="D218" s="2">
        <v>0.000482033</v>
      </c>
    </row>
    <row r="219" spans="2:4" ht="12.75">
      <c r="B219">
        <v>3</v>
      </c>
      <c r="C219" s="2">
        <v>-5.40166E-05</v>
      </c>
      <c r="D219" s="2">
        <v>-8.15374E-05</v>
      </c>
    </row>
    <row r="220" spans="2:4" ht="12.75">
      <c r="B220">
        <v>4</v>
      </c>
      <c r="C220" s="2">
        <v>-6.80327E-08</v>
      </c>
      <c r="D220" s="2">
        <v>1.65358E-05</v>
      </c>
    </row>
    <row r="221" spans="2:4" ht="12.75">
      <c r="B221">
        <v>5</v>
      </c>
      <c r="C221" s="2">
        <v>-6.01669E-06</v>
      </c>
      <c r="D221" s="2">
        <v>1.11475E-05</v>
      </c>
    </row>
    <row r="222" spans="2:4" ht="12.75">
      <c r="B222">
        <v>6</v>
      </c>
      <c r="C222" s="2">
        <v>5.91021E-05</v>
      </c>
      <c r="D222" s="2">
        <v>-1.3482E-06</v>
      </c>
    </row>
    <row r="223" spans="2:4" ht="12.75">
      <c r="B223">
        <v>9</v>
      </c>
      <c r="C223" s="2">
        <v>6.71108E-08</v>
      </c>
      <c r="D223" s="2">
        <v>4.56181E-08</v>
      </c>
    </row>
    <row r="224" spans="2:4" ht="12.75">
      <c r="B224">
        <v>10</v>
      </c>
      <c r="C224" s="2">
        <v>-1.65926E-06</v>
      </c>
      <c r="D224" s="2">
        <v>1.63886E-08</v>
      </c>
    </row>
    <row r="225" spans="2:4" ht="12.75">
      <c r="B225">
        <v>12</v>
      </c>
      <c r="C225" s="2">
        <v>-6.46782E-09</v>
      </c>
      <c r="D225" s="2">
        <v>-1.03146E-09</v>
      </c>
    </row>
    <row r="226" spans="2:4" ht="12.75">
      <c r="B226">
        <v>15</v>
      </c>
      <c r="C226" s="2">
        <v>3.23719E-10</v>
      </c>
      <c r="D226" s="2">
        <v>3.39127E-10</v>
      </c>
    </row>
    <row r="227" spans="2:4" ht="12.75">
      <c r="B227">
        <v>18</v>
      </c>
      <c r="C227" s="2">
        <v>-2.13531E-08</v>
      </c>
      <c r="D227" s="2">
        <v>2.80074E-09</v>
      </c>
    </row>
    <row r="228" spans="2:4" ht="12.75">
      <c r="B228">
        <v>20</v>
      </c>
      <c r="C228" s="2">
        <v>4.4387E-09</v>
      </c>
      <c r="D228" s="2">
        <v>-2.53786E-09</v>
      </c>
    </row>
    <row r="229" spans="2:4" ht="12.75">
      <c r="B229">
        <v>21</v>
      </c>
      <c r="C229" s="2">
        <v>-1.67838E-09</v>
      </c>
      <c r="D229" s="2">
        <v>-3.05636E-09</v>
      </c>
    </row>
    <row r="230" spans="2:4" ht="12.75">
      <c r="B230">
        <v>25</v>
      </c>
      <c r="C230" s="2">
        <v>1.48994E-09</v>
      </c>
      <c r="D230" s="2">
        <v>9.45181E-10</v>
      </c>
    </row>
    <row r="231" spans="2:4" ht="12.75">
      <c r="B231">
        <v>27</v>
      </c>
      <c r="C231" s="2">
        <v>-1.25202E-10</v>
      </c>
      <c r="D231" s="2">
        <v>-1.05298E-09</v>
      </c>
    </row>
    <row r="232" spans="2:4" ht="12.75">
      <c r="B232">
        <v>28</v>
      </c>
      <c r="C232" s="2">
        <v>-1.53628E-10</v>
      </c>
      <c r="D232" s="2">
        <v>6.5852E-11</v>
      </c>
    </row>
    <row r="233" spans="2:4" ht="12.75">
      <c r="B233">
        <v>30</v>
      </c>
      <c r="C233" s="2">
        <v>-3.32172E-12</v>
      </c>
      <c r="D233" s="2">
        <v>-8.27395E-11</v>
      </c>
    </row>
    <row r="234" ht="12.75">
      <c r="A234" t="s">
        <v>9</v>
      </c>
    </row>
    <row r="235" ht="12.75">
      <c r="A235" t="s">
        <v>9</v>
      </c>
    </row>
    <row r="236" spans="1:3" ht="12.75">
      <c r="A236" t="s">
        <v>32</v>
      </c>
      <c r="B236" t="s">
        <v>33</v>
      </c>
      <c r="C236" t="s">
        <v>34</v>
      </c>
    </row>
    <row r="237" spans="1:2" ht="12.75">
      <c r="A237" t="s">
        <v>35</v>
      </c>
      <c r="B237">
        <v>4266288</v>
      </c>
    </row>
    <row r="238" spans="1:2" ht="12.75">
      <c r="A238" t="s">
        <v>36</v>
      </c>
      <c r="B238">
        <v>4266482</v>
      </c>
    </row>
    <row r="239" spans="1:2" ht="12.75">
      <c r="A239" t="s">
        <v>37</v>
      </c>
      <c r="B239">
        <v>1487666</v>
      </c>
    </row>
    <row r="240" spans="1:2" ht="12.75">
      <c r="A240" t="s">
        <v>38</v>
      </c>
      <c r="B240">
        <v>2</v>
      </c>
    </row>
    <row r="241" spans="1:2" ht="12.75">
      <c r="A241" t="s">
        <v>39</v>
      </c>
      <c r="B241">
        <v>0.0039</v>
      </c>
    </row>
    <row r="242" spans="1:2" ht="12.75">
      <c r="A242" t="s">
        <v>40</v>
      </c>
      <c r="B242">
        <v>0.02329</v>
      </c>
    </row>
    <row r="243" spans="1:2" ht="12.75">
      <c r="A243" t="s">
        <v>41</v>
      </c>
      <c r="B243">
        <v>2396.87</v>
      </c>
    </row>
    <row r="244" spans="1:2" ht="12.75">
      <c r="A244" t="s">
        <v>42</v>
      </c>
      <c r="B244">
        <v>-95.0467</v>
      </c>
    </row>
    <row r="245" spans="1:2" ht="12.75">
      <c r="A245" t="s">
        <v>43</v>
      </c>
      <c r="B245" s="2">
        <v>29.5588</v>
      </c>
    </row>
    <row r="246" spans="1:2" ht="12.75">
      <c r="A246" t="s">
        <v>44</v>
      </c>
      <c r="B246" s="2">
        <v>0</v>
      </c>
    </row>
    <row r="247" spans="1:2" ht="12.75">
      <c r="A247" t="s">
        <v>45</v>
      </c>
      <c r="B247" s="2">
        <v>0</v>
      </c>
    </row>
    <row r="248" ht="12.75">
      <c r="A248" t="s">
        <v>9</v>
      </c>
    </row>
    <row r="249" spans="1:5" ht="12.75">
      <c r="A249" t="s">
        <v>46</v>
      </c>
      <c r="B249" t="s">
        <v>47</v>
      </c>
      <c r="C249" t="s">
        <v>48</v>
      </c>
      <c r="D249" t="s">
        <v>49</v>
      </c>
      <c r="E249" t="s">
        <v>50</v>
      </c>
    </row>
    <row r="250" spans="1:2" ht="12.75">
      <c r="A250" t="s">
        <v>51</v>
      </c>
      <c r="B250">
        <v>-95.1</v>
      </c>
    </row>
    <row r="251" spans="1:2" ht="12.75">
      <c r="A251" t="s">
        <v>52</v>
      </c>
      <c r="B251">
        <v>0</v>
      </c>
    </row>
    <row r="252" ht="12.75">
      <c r="A252" t="s">
        <v>9</v>
      </c>
    </row>
    <row r="253" ht="12.75">
      <c r="A253" t="s">
        <v>53</v>
      </c>
    </row>
    <row r="254" spans="1:2" ht="12.75">
      <c r="A254" t="s">
        <v>54</v>
      </c>
      <c r="B254">
        <v>1</v>
      </c>
    </row>
    <row r="255" spans="1:2" ht="12.75">
      <c r="A255" t="s">
        <v>55</v>
      </c>
      <c r="B255">
        <v>1</v>
      </c>
    </row>
    <row r="256" spans="1:2" ht="12.75">
      <c r="A256" t="s">
        <v>56</v>
      </c>
      <c r="B256">
        <v>1</v>
      </c>
    </row>
    <row r="257" spans="1:2" ht="12.75">
      <c r="A257" t="s">
        <v>57</v>
      </c>
      <c r="B257">
        <v>1</v>
      </c>
    </row>
    <row r="258" spans="1:2" ht="12.75">
      <c r="A258" t="s">
        <v>58</v>
      </c>
      <c r="B258">
        <v>0</v>
      </c>
    </row>
    <row r="259" spans="1:2" ht="12.75">
      <c r="A259" t="s">
        <v>59</v>
      </c>
      <c r="B259">
        <v>0</v>
      </c>
    </row>
    <row r="260" spans="1:2" ht="12.75">
      <c r="A260" t="s">
        <v>60</v>
      </c>
      <c r="B260">
        <v>0</v>
      </c>
    </row>
    <row r="261" spans="1:2" ht="12.75">
      <c r="A261" t="s">
        <v>61</v>
      </c>
      <c r="B261">
        <v>0</v>
      </c>
    </row>
    <row r="262" ht="12.75">
      <c r="A262" t="s">
        <v>62</v>
      </c>
    </row>
    <row r="263" spans="1:4" ht="12.75">
      <c r="A263" t="s">
        <v>62</v>
      </c>
      <c r="B263" t="s">
        <v>63</v>
      </c>
      <c r="C263" t="s">
        <v>64</v>
      </c>
      <c r="D263" t="s">
        <v>65</v>
      </c>
    </row>
    <row r="264" spans="2:4" ht="12.75">
      <c r="B264">
        <v>1</v>
      </c>
      <c r="C264" s="2">
        <v>-3.53506E-05</v>
      </c>
      <c r="D264" s="2">
        <v>3.97905E-06</v>
      </c>
    </row>
    <row r="265" spans="2:4" ht="12.75">
      <c r="B265">
        <v>2</v>
      </c>
      <c r="C265" s="2">
        <v>0.99992</v>
      </c>
      <c r="D265" s="2">
        <v>0.00150297</v>
      </c>
    </row>
    <row r="266" spans="2:4" ht="12.75">
      <c r="B266">
        <v>3</v>
      </c>
      <c r="C266" s="2">
        <v>-5.44821E-05</v>
      </c>
      <c r="D266" s="2">
        <v>-7.81335E-05</v>
      </c>
    </row>
    <row r="267" spans="2:4" ht="12.75">
      <c r="B267">
        <v>4</v>
      </c>
      <c r="C267" s="2">
        <v>-9.45285E-07</v>
      </c>
      <c r="D267" s="2">
        <v>1.58093E-05</v>
      </c>
    </row>
    <row r="268" spans="2:4" ht="12.75">
      <c r="B268">
        <v>5</v>
      </c>
      <c r="C268" s="2">
        <v>-5.56433E-06</v>
      </c>
      <c r="D268" s="2">
        <v>1.05063E-05</v>
      </c>
    </row>
    <row r="269" spans="2:4" ht="12.75">
      <c r="B269">
        <v>6</v>
      </c>
      <c r="C269" s="2">
        <v>5.03558E-05</v>
      </c>
      <c r="D269" s="2">
        <v>-1.44028E-06</v>
      </c>
    </row>
    <row r="270" spans="2:4" ht="12.75">
      <c r="B270">
        <v>9</v>
      </c>
      <c r="C270" s="2">
        <v>1.29104E-07</v>
      </c>
      <c r="D270" s="2">
        <v>-1.73182E-08</v>
      </c>
    </row>
    <row r="271" spans="2:4" ht="12.75">
      <c r="B271">
        <v>10</v>
      </c>
      <c r="C271" s="2">
        <v>-1.72025E-06</v>
      </c>
      <c r="D271" s="2">
        <v>2.00658E-08</v>
      </c>
    </row>
    <row r="272" spans="2:4" ht="12.75">
      <c r="B272">
        <v>12</v>
      </c>
      <c r="C272" s="2">
        <v>-2.26304E-09</v>
      </c>
      <c r="D272" s="2">
        <v>6.7171E-09</v>
      </c>
    </row>
    <row r="273" spans="2:4" ht="12.75">
      <c r="B273">
        <v>15</v>
      </c>
      <c r="C273" s="2">
        <v>-2.65979E-09</v>
      </c>
      <c r="D273" s="2">
        <v>-7.8943E-09</v>
      </c>
    </row>
    <row r="274" spans="2:4" ht="12.75">
      <c r="B274">
        <v>18</v>
      </c>
      <c r="C274" s="2">
        <v>-1.98392E-08</v>
      </c>
      <c r="D274" s="2">
        <v>-4.70808E-09</v>
      </c>
    </row>
    <row r="275" spans="2:4" ht="12.75">
      <c r="B275">
        <v>20</v>
      </c>
      <c r="C275" s="2">
        <v>4.08144E-11</v>
      </c>
      <c r="D275" s="2">
        <v>1.37887E-09</v>
      </c>
    </row>
    <row r="276" spans="2:4" ht="12.75">
      <c r="B276">
        <v>21</v>
      </c>
      <c r="C276" s="2">
        <v>9.6932E-10</v>
      </c>
      <c r="D276" s="2">
        <v>-2.16582E-09</v>
      </c>
    </row>
    <row r="277" spans="2:4" ht="12.75">
      <c r="B277">
        <v>25</v>
      </c>
      <c r="C277" s="2">
        <v>1.29335E-09</v>
      </c>
      <c r="D277" s="2">
        <v>-1.64368E-10</v>
      </c>
    </row>
    <row r="278" spans="2:4" ht="12.75">
      <c r="B278">
        <v>27</v>
      </c>
      <c r="C278" s="2">
        <v>-3.59531E-10</v>
      </c>
      <c r="D278" s="2">
        <v>1.40626E-09</v>
      </c>
    </row>
    <row r="279" spans="2:4" ht="12.75">
      <c r="B279">
        <v>28</v>
      </c>
      <c r="C279" s="2">
        <v>-3.06092E-10</v>
      </c>
      <c r="D279" s="2">
        <v>1.18583E-10</v>
      </c>
    </row>
    <row r="280" spans="2:4" ht="12.75">
      <c r="B280">
        <v>30</v>
      </c>
      <c r="C280" s="2">
        <v>-6.54112E-11</v>
      </c>
      <c r="D280" s="2">
        <v>-6.11733E-11</v>
      </c>
    </row>
    <row r="281" ht="12.75">
      <c r="A281" t="s">
        <v>9</v>
      </c>
    </row>
    <row r="282" ht="12.75">
      <c r="A282" t="s">
        <v>9</v>
      </c>
    </row>
    <row r="283" spans="1:3" ht="12.75">
      <c r="A283" t="s">
        <v>32</v>
      </c>
      <c r="B283" t="s">
        <v>33</v>
      </c>
      <c r="C283" t="s">
        <v>34</v>
      </c>
    </row>
    <row r="284" spans="1:2" ht="12.75">
      <c r="A284" t="s">
        <v>35</v>
      </c>
      <c r="B284">
        <v>4266288</v>
      </c>
    </row>
    <row r="285" spans="1:2" ht="12.75">
      <c r="A285" t="s">
        <v>36</v>
      </c>
      <c r="B285">
        <v>4266515</v>
      </c>
    </row>
    <row r="286" spans="1:2" ht="12.75">
      <c r="A286" t="s">
        <v>37</v>
      </c>
      <c r="B286">
        <v>1487666</v>
      </c>
    </row>
    <row r="287" spans="1:2" ht="12.75">
      <c r="A287" t="s">
        <v>38</v>
      </c>
      <c r="B287">
        <v>2</v>
      </c>
    </row>
    <row r="288" spans="1:2" ht="12.75">
      <c r="A288" t="s">
        <v>39</v>
      </c>
      <c r="B288">
        <v>0.00403</v>
      </c>
    </row>
    <row r="289" spans="1:2" ht="12.75">
      <c r="A289" t="s">
        <v>40</v>
      </c>
      <c r="B289">
        <v>0.02331</v>
      </c>
    </row>
    <row r="290" spans="1:2" ht="12.75">
      <c r="A290" t="s">
        <v>41</v>
      </c>
      <c r="B290">
        <v>2795.87</v>
      </c>
    </row>
    <row r="291" spans="1:2" ht="12.75">
      <c r="A291" t="s">
        <v>42</v>
      </c>
      <c r="B291">
        <v>-95.0911</v>
      </c>
    </row>
    <row r="292" spans="1:2" ht="12.75">
      <c r="A292" t="s">
        <v>43</v>
      </c>
      <c r="B292" s="2">
        <v>34.3717</v>
      </c>
    </row>
    <row r="293" spans="1:2" ht="12.75">
      <c r="A293" t="s">
        <v>44</v>
      </c>
      <c r="B293" s="2">
        <v>0</v>
      </c>
    </row>
    <row r="294" spans="1:2" ht="12.75">
      <c r="A294" t="s">
        <v>45</v>
      </c>
      <c r="B294" s="2">
        <v>0</v>
      </c>
    </row>
    <row r="295" ht="12.75">
      <c r="A295" t="s">
        <v>9</v>
      </c>
    </row>
    <row r="296" spans="1:5" ht="12.75">
      <c r="A296" t="s">
        <v>46</v>
      </c>
      <c r="B296" t="s">
        <v>47</v>
      </c>
      <c r="C296" t="s">
        <v>48</v>
      </c>
      <c r="D296" t="s">
        <v>49</v>
      </c>
      <c r="E296" t="s">
        <v>50</v>
      </c>
    </row>
    <row r="297" spans="1:2" ht="12.75">
      <c r="A297" t="s">
        <v>51</v>
      </c>
      <c r="B297">
        <v>-95.1</v>
      </c>
    </row>
    <row r="298" spans="1:2" ht="12.75">
      <c r="A298" t="s">
        <v>52</v>
      </c>
      <c r="B298">
        <v>0</v>
      </c>
    </row>
    <row r="299" ht="12.75">
      <c r="A299" t="s">
        <v>9</v>
      </c>
    </row>
    <row r="300" ht="12.75">
      <c r="A300" t="s">
        <v>53</v>
      </c>
    </row>
    <row r="301" spans="1:2" ht="12.75">
      <c r="A301" t="s">
        <v>54</v>
      </c>
      <c r="B301">
        <v>1</v>
      </c>
    </row>
    <row r="302" spans="1:2" ht="12.75">
      <c r="A302" t="s">
        <v>55</v>
      </c>
      <c r="B302">
        <v>1</v>
      </c>
    </row>
    <row r="303" spans="1:2" ht="12.75">
      <c r="A303" t="s">
        <v>56</v>
      </c>
      <c r="B303">
        <v>1</v>
      </c>
    </row>
    <row r="304" spans="1:2" ht="12.75">
      <c r="A304" t="s">
        <v>57</v>
      </c>
      <c r="B304">
        <v>1</v>
      </c>
    </row>
    <row r="305" spans="1:2" ht="12.75">
      <c r="A305" t="s">
        <v>58</v>
      </c>
      <c r="B305">
        <v>0</v>
      </c>
    </row>
    <row r="306" spans="1:2" ht="12.75">
      <c r="A306" t="s">
        <v>59</v>
      </c>
      <c r="B306">
        <v>0</v>
      </c>
    </row>
    <row r="307" spans="1:2" ht="12.75">
      <c r="A307" t="s">
        <v>60</v>
      </c>
      <c r="B307">
        <v>0</v>
      </c>
    </row>
    <row r="308" spans="1:2" ht="12.75">
      <c r="A308" t="s">
        <v>61</v>
      </c>
      <c r="B308">
        <v>0</v>
      </c>
    </row>
    <row r="309" ht="12.75">
      <c r="A309" t="s">
        <v>62</v>
      </c>
    </row>
    <row r="310" spans="1:4" ht="12.75">
      <c r="A310" t="s">
        <v>62</v>
      </c>
      <c r="B310" t="s">
        <v>63</v>
      </c>
      <c r="C310" t="s">
        <v>64</v>
      </c>
      <c r="D310" t="s">
        <v>65</v>
      </c>
    </row>
    <row r="311" spans="2:4" ht="12.75">
      <c r="B311">
        <v>1</v>
      </c>
      <c r="C311" s="2">
        <v>-2.79627E-05</v>
      </c>
      <c r="D311" s="2">
        <v>7.46487E-06</v>
      </c>
    </row>
    <row r="312" spans="2:4" ht="12.75">
      <c r="B312">
        <v>2</v>
      </c>
      <c r="C312" s="2">
        <v>1.00011</v>
      </c>
      <c r="D312" s="2">
        <v>0.00121688</v>
      </c>
    </row>
    <row r="313" spans="2:4" ht="12.75">
      <c r="B313">
        <v>3</v>
      </c>
      <c r="C313" s="2">
        <v>-5.72445E-05</v>
      </c>
      <c r="D313" s="2">
        <v>-7.41113E-05</v>
      </c>
    </row>
    <row r="314" spans="2:4" ht="12.75">
      <c r="B314">
        <v>4</v>
      </c>
      <c r="C314" s="2">
        <v>-1.11314E-06</v>
      </c>
      <c r="D314" s="2">
        <v>1.49827E-05</v>
      </c>
    </row>
    <row r="315" spans="2:4" ht="12.75">
      <c r="B315">
        <v>5</v>
      </c>
      <c r="C315" s="2">
        <v>-4.9589E-06</v>
      </c>
      <c r="D315" s="2">
        <v>9.68918E-06</v>
      </c>
    </row>
    <row r="316" spans="2:4" ht="12.75">
      <c r="B316">
        <v>6</v>
      </c>
      <c r="C316" s="2">
        <v>3.83752E-05</v>
      </c>
      <c r="D316" s="2">
        <v>-1.31568E-06</v>
      </c>
    </row>
    <row r="317" spans="2:4" ht="12.75">
      <c r="B317">
        <v>9</v>
      </c>
      <c r="C317" s="2">
        <v>1.48068E-07</v>
      </c>
      <c r="D317" s="2">
        <v>-9.32504E-08</v>
      </c>
    </row>
    <row r="318" spans="2:4" ht="12.75">
      <c r="B318">
        <v>10</v>
      </c>
      <c r="C318" s="2">
        <v>-1.78443E-06</v>
      </c>
      <c r="D318" s="2">
        <v>2.27133E-08</v>
      </c>
    </row>
    <row r="319" spans="2:4" ht="12.75">
      <c r="B319">
        <v>12</v>
      </c>
      <c r="C319" s="2">
        <v>-6.0081E-09</v>
      </c>
      <c r="D319" s="2">
        <v>7.83244E-09</v>
      </c>
    </row>
    <row r="320" spans="2:4" ht="12.75">
      <c r="B320">
        <v>15</v>
      </c>
      <c r="C320" s="2">
        <v>5.42343E-10</v>
      </c>
      <c r="D320" s="2">
        <v>-1.90167E-11</v>
      </c>
    </row>
    <row r="321" spans="2:4" ht="12.75">
      <c r="B321">
        <v>18</v>
      </c>
      <c r="C321" s="2">
        <v>-2.92423E-08</v>
      </c>
      <c r="D321" s="2">
        <v>-9.85637E-10</v>
      </c>
    </row>
    <row r="322" spans="2:4" ht="12.75">
      <c r="B322">
        <v>20</v>
      </c>
      <c r="C322" s="2">
        <v>2.07466E-09</v>
      </c>
      <c r="D322" s="2">
        <v>-2.35726E-09</v>
      </c>
    </row>
    <row r="323" spans="2:4" ht="12.75">
      <c r="B323">
        <v>21</v>
      </c>
      <c r="C323" s="2">
        <v>-5.6788E-10</v>
      </c>
      <c r="D323" s="2">
        <v>-5.43154E-09</v>
      </c>
    </row>
    <row r="324" spans="2:4" ht="12.75">
      <c r="B324">
        <v>25</v>
      </c>
      <c r="C324" s="2">
        <v>5.78315E-10</v>
      </c>
      <c r="D324" s="2">
        <v>-4.52705E-10</v>
      </c>
    </row>
    <row r="325" spans="2:4" ht="12.75">
      <c r="B325">
        <v>27</v>
      </c>
      <c r="C325" s="2">
        <v>-1.58545E-09</v>
      </c>
      <c r="D325" s="2">
        <v>1.19879E-09</v>
      </c>
    </row>
    <row r="326" spans="2:4" ht="12.75">
      <c r="B326">
        <v>28</v>
      </c>
      <c r="C326" s="2">
        <v>1.51466E-12</v>
      </c>
      <c r="D326" s="2">
        <v>5.17773E-10</v>
      </c>
    </row>
    <row r="327" spans="2:4" ht="12.75">
      <c r="B327">
        <v>30</v>
      </c>
      <c r="C327" s="2">
        <v>-1.01663E-10</v>
      </c>
      <c r="D327" s="2">
        <v>9.79503E-11</v>
      </c>
    </row>
    <row r="328" ht="12.75">
      <c r="A328" t="s">
        <v>9</v>
      </c>
    </row>
    <row r="329" ht="12.75">
      <c r="A329" t="s">
        <v>9</v>
      </c>
    </row>
    <row r="330" spans="1:3" ht="12.75">
      <c r="A330" t="s">
        <v>32</v>
      </c>
      <c r="B330" t="s">
        <v>33</v>
      </c>
      <c r="C330" t="s">
        <v>34</v>
      </c>
    </row>
    <row r="331" spans="1:2" ht="12.75">
      <c r="A331" t="s">
        <v>35</v>
      </c>
      <c r="B331">
        <v>4266288</v>
      </c>
    </row>
    <row r="332" spans="1:2" ht="12.75">
      <c r="A332" t="s">
        <v>36</v>
      </c>
      <c r="B332">
        <v>4266548</v>
      </c>
    </row>
    <row r="333" spans="1:2" ht="12.75">
      <c r="A333" t="s">
        <v>37</v>
      </c>
      <c r="B333">
        <v>1487666</v>
      </c>
    </row>
    <row r="334" spans="1:2" ht="12.75">
      <c r="A334" t="s">
        <v>38</v>
      </c>
      <c r="B334">
        <v>2</v>
      </c>
    </row>
    <row r="335" spans="1:2" ht="12.75">
      <c r="A335" t="s">
        <v>39</v>
      </c>
      <c r="B335">
        <v>0.00415</v>
      </c>
    </row>
    <row r="336" spans="1:2" ht="12.75">
      <c r="A336" t="s">
        <v>40</v>
      </c>
      <c r="B336">
        <v>0.02335</v>
      </c>
    </row>
    <row r="337" spans="1:2" ht="12.75">
      <c r="A337" t="s">
        <v>41</v>
      </c>
      <c r="B337">
        <v>3194.9</v>
      </c>
    </row>
    <row r="338" spans="1:2" ht="12.75">
      <c r="A338" t="s">
        <v>42</v>
      </c>
      <c r="B338">
        <v>-95.0799</v>
      </c>
    </row>
    <row r="339" spans="1:2" ht="12.75">
      <c r="A339" t="s">
        <v>43</v>
      </c>
      <c r="B339" s="2">
        <v>38.9749</v>
      </c>
    </row>
    <row r="340" spans="1:2" ht="12.75">
      <c r="A340" t="s">
        <v>44</v>
      </c>
      <c r="B340" s="2">
        <v>0</v>
      </c>
    </row>
    <row r="341" spans="1:2" ht="12.75">
      <c r="A341" t="s">
        <v>45</v>
      </c>
      <c r="B341" s="2">
        <v>0</v>
      </c>
    </row>
    <row r="342" ht="12.75">
      <c r="A342" t="s">
        <v>9</v>
      </c>
    </row>
    <row r="343" spans="1:5" ht="12.75">
      <c r="A343" t="s">
        <v>46</v>
      </c>
      <c r="B343" t="s">
        <v>47</v>
      </c>
      <c r="C343" t="s">
        <v>48</v>
      </c>
      <c r="D343" t="s">
        <v>49</v>
      </c>
      <c r="E343" t="s">
        <v>50</v>
      </c>
    </row>
    <row r="344" spans="1:2" ht="12.75">
      <c r="A344" t="s">
        <v>51</v>
      </c>
      <c r="B344">
        <v>-95.1</v>
      </c>
    </row>
    <row r="345" spans="1:2" ht="12.75">
      <c r="A345" t="s">
        <v>52</v>
      </c>
      <c r="B345">
        <v>0</v>
      </c>
    </row>
    <row r="346" ht="12.75">
      <c r="A346" t="s">
        <v>9</v>
      </c>
    </row>
    <row r="347" ht="12.75">
      <c r="A347" t="s">
        <v>53</v>
      </c>
    </row>
    <row r="348" spans="1:2" ht="12.75">
      <c r="A348" t="s">
        <v>54</v>
      </c>
      <c r="B348">
        <v>1</v>
      </c>
    </row>
    <row r="349" spans="1:2" ht="12.75">
      <c r="A349" t="s">
        <v>55</v>
      </c>
      <c r="B349">
        <v>1</v>
      </c>
    </row>
    <row r="350" spans="1:2" ht="12.75">
      <c r="A350" t="s">
        <v>56</v>
      </c>
      <c r="B350">
        <v>1</v>
      </c>
    </row>
    <row r="351" spans="1:2" ht="12.75">
      <c r="A351" t="s">
        <v>57</v>
      </c>
      <c r="B351">
        <v>1</v>
      </c>
    </row>
    <row r="352" spans="1:2" ht="12.75">
      <c r="A352" t="s">
        <v>58</v>
      </c>
      <c r="B352">
        <v>0</v>
      </c>
    </row>
    <row r="353" spans="1:2" ht="12.75">
      <c r="A353" t="s">
        <v>59</v>
      </c>
      <c r="B353">
        <v>0</v>
      </c>
    </row>
    <row r="354" spans="1:2" ht="12.75">
      <c r="A354" t="s">
        <v>60</v>
      </c>
      <c r="B354">
        <v>0</v>
      </c>
    </row>
    <row r="355" spans="1:2" ht="12.75">
      <c r="A355" t="s">
        <v>61</v>
      </c>
      <c r="B355">
        <v>0</v>
      </c>
    </row>
    <row r="356" ht="12.75">
      <c r="A356" t="s">
        <v>62</v>
      </c>
    </row>
    <row r="357" spans="1:4" ht="12.75">
      <c r="A357" t="s">
        <v>62</v>
      </c>
      <c r="B357" t="s">
        <v>63</v>
      </c>
      <c r="C357" t="s">
        <v>64</v>
      </c>
      <c r="D357" t="s">
        <v>65</v>
      </c>
    </row>
    <row r="358" spans="2:4" ht="12.75">
      <c r="B358">
        <v>1</v>
      </c>
      <c r="C358" s="2">
        <v>8.51874E-07</v>
      </c>
      <c r="D358" s="2">
        <v>-2.26567E-06</v>
      </c>
    </row>
    <row r="359" spans="2:4" ht="12.75">
      <c r="B359">
        <v>2</v>
      </c>
      <c r="C359" s="2">
        <v>0.999914</v>
      </c>
      <c r="D359" s="2">
        <v>-5.35554E-05</v>
      </c>
    </row>
    <row r="360" spans="2:4" ht="12.75">
      <c r="B360">
        <v>3</v>
      </c>
      <c r="C360" s="2">
        <v>-5.08026E-05</v>
      </c>
      <c r="D360" s="2">
        <v>-7.16856E-05</v>
      </c>
    </row>
    <row r="361" spans="2:4" ht="12.75">
      <c r="B361">
        <v>4</v>
      </c>
      <c r="C361" s="2">
        <v>-1.15183E-06</v>
      </c>
      <c r="D361" s="2">
        <v>1.38832E-05</v>
      </c>
    </row>
    <row r="362" spans="2:4" ht="12.75">
      <c r="B362">
        <v>5</v>
      </c>
      <c r="C362" s="2">
        <v>-4.09843E-06</v>
      </c>
      <c r="D362" s="2">
        <v>8.92463E-06</v>
      </c>
    </row>
    <row r="363" spans="2:4" ht="12.75">
      <c r="B363">
        <v>6</v>
      </c>
      <c r="C363" s="2">
        <v>2.21005E-05</v>
      </c>
      <c r="D363" s="2">
        <v>-1.62929E-06</v>
      </c>
    </row>
    <row r="364" spans="2:4" ht="12.75">
      <c r="B364">
        <v>9</v>
      </c>
      <c r="C364" s="2">
        <v>1.77258E-07</v>
      </c>
      <c r="D364" s="2">
        <v>-5.07325E-08</v>
      </c>
    </row>
    <row r="365" spans="2:4" ht="12.75">
      <c r="B365">
        <v>10</v>
      </c>
      <c r="C365" s="2">
        <v>-1.88951E-06</v>
      </c>
      <c r="D365" s="2">
        <v>2.07548E-08</v>
      </c>
    </row>
    <row r="366" spans="2:4" ht="12.75">
      <c r="B366">
        <v>12</v>
      </c>
      <c r="C366" s="2">
        <v>9.81254E-09</v>
      </c>
      <c r="D366" s="2">
        <v>1.04602E-08</v>
      </c>
    </row>
    <row r="367" spans="2:4" ht="12.75">
      <c r="B367">
        <v>15</v>
      </c>
      <c r="C367" s="2">
        <v>4.77066E-09</v>
      </c>
      <c r="D367" s="2">
        <v>-2.40163E-09</v>
      </c>
    </row>
    <row r="368" spans="2:4" ht="12.75">
      <c r="B368">
        <v>18</v>
      </c>
      <c r="C368" s="2">
        <v>-2.79125E-08</v>
      </c>
      <c r="D368" s="2">
        <v>-2.31313E-09</v>
      </c>
    </row>
    <row r="369" spans="2:4" ht="12.75">
      <c r="B369">
        <v>20</v>
      </c>
      <c r="C369" s="2">
        <v>2.54793E-09</v>
      </c>
      <c r="D369" s="2">
        <v>8.36371E-10</v>
      </c>
    </row>
    <row r="370" spans="2:4" ht="12.75">
      <c r="B370">
        <v>21</v>
      </c>
      <c r="C370" s="2">
        <v>2.33429E-09</v>
      </c>
      <c r="D370" s="2">
        <v>-5.52839E-09</v>
      </c>
    </row>
    <row r="371" spans="2:4" ht="12.75">
      <c r="B371">
        <v>25</v>
      </c>
      <c r="C371" s="2">
        <v>4.81689E-10</v>
      </c>
      <c r="D371" s="2">
        <v>-5.71683E-10</v>
      </c>
    </row>
    <row r="372" spans="2:4" ht="12.75">
      <c r="B372">
        <v>27</v>
      </c>
      <c r="C372" s="2">
        <v>-1.66279E-10</v>
      </c>
      <c r="D372" s="2">
        <v>9.9842E-10</v>
      </c>
    </row>
    <row r="373" spans="2:4" ht="12.75">
      <c r="B373">
        <v>28</v>
      </c>
      <c r="C373" s="2">
        <v>-5.47687E-10</v>
      </c>
      <c r="D373" s="2">
        <v>-9.39341E-11</v>
      </c>
    </row>
    <row r="374" spans="2:4" ht="12.75">
      <c r="B374">
        <v>30</v>
      </c>
      <c r="C374" s="2">
        <v>9.8124E-11</v>
      </c>
      <c r="D374" s="2">
        <v>-5.19419E-11</v>
      </c>
    </row>
    <row r="375" ht="12.75">
      <c r="A375" t="s">
        <v>9</v>
      </c>
    </row>
    <row r="376" ht="12.75">
      <c r="A376" t="s">
        <v>9</v>
      </c>
    </row>
    <row r="377" spans="1:3" ht="12.75">
      <c r="A377" t="s">
        <v>32</v>
      </c>
      <c r="B377" t="s">
        <v>33</v>
      </c>
      <c r="C377" t="s">
        <v>34</v>
      </c>
    </row>
    <row r="378" spans="1:2" ht="12.75">
      <c r="A378" t="s">
        <v>35</v>
      </c>
      <c r="B378">
        <v>4266288</v>
      </c>
    </row>
    <row r="379" spans="1:2" ht="12.75">
      <c r="A379" t="s">
        <v>36</v>
      </c>
      <c r="B379">
        <v>4266581</v>
      </c>
    </row>
    <row r="380" spans="1:2" ht="12.75">
      <c r="A380" t="s">
        <v>37</v>
      </c>
      <c r="B380">
        <v>1487666</v>
      </c>
    </row>
    <row r="381" spans="1:2" ht="12.75">
      <c r="A381" t="s">
        <v>38</v>
      </c>
      <c r="B381">
        <v>2</v>
      </c>
    </row>
    <row r="382" spans="1:2" ht="12.75">
      <c r="A382" t="s">
        <v>39</v>
      </c>
      <c r="B382">
        <v>0.00439</v>
      </c>
    </row>
    <row r="383" spans="1:2" ht="12.75">
      <c r="A383" t="s">
        <v>40</v>
      </c>
      <c r="B383">
        <v>0.02345</v>
      </c>
    </row>
    <row r="384" spans="1:2" ht="12.75">
      <c r="A384" t="s">
        <v>41</v>
      </c>
      <c r="B384">
        <v>3593.83</v>
      </c>
    </row>
    <row r="385" spans="1:2" ht="12.75">
      <c r="A385" t="s">
        <v>42</v>
      </c>
      <c r="B385">
        <v>-95.0313</v>
      </c>
    </row>
    <row r="386" spans="1:2" ht="12.75">
      <c r="A386" t="s">
        <v>43</v>
      </c>
      <c r="B386" s="2">
        <v>43.1401</v>
      </c>
    </row>
    <row r="387" spans="1:2" ht="12.75">
      <c r="A387" t="s">
        <v>44</v>
      </c>
      <c r="B387" s="2">
        <v>0</v>
      </c>
    </row>
    <row r="388" spans="1:2" ht="12.75">
      <c r="A388" t="s">
        <v>45</v>
      </c>
      <c r="B388" s="2">
        <v>0</v>
      </c>
    </row>
    <row r="389" ht="12.75">
      <c r="A389" t="s">
        <v>9</v>
      </c>
    </row>
    <row r="390" spans="1:5" ht="12.75">
      <c r="A390" t="s">
        <v>46</v>
      </c>
      <c r="B390" t="s">
        <v>47</v>
      </c>
      <c r="C390" t="s">
        <v>48</v>
      </c>
      <c r="D390" t="s">
        <v>49</v>
      </c>
      <c r="E390" t="s">
        <v>50</v>
      </c>
    </row>
    <row r="391" spans="1:2" ht="12.75">
      <c r="A391" t="s">
        <v>51</v>
      </c>
      <c r="B391">
        <v>-95.1</v>
      </c>
    </row>
    <row r="392" spans="1:2" ht="12.75">
      <c r="A392" t="s">
        <v>52</v>
      </c>
      <c r="B392">
        <v>0</v>
      </c>
    </row>
    <row r="393" ht="12.75">
      <c r="A393" t="s">
        <v>9</v>
      </c>
    </row>
    <row r="394" ht="12.75">
      <c r="A394" t="s">
        <v>53</v>
      </c>
    </row>
    <row r="395" spans="1:2" ht="12.75">
      <c r="A395" t="s">
        <v>54</v>
      </c>
      <c r="B395">
        <v>1</v>
      </c>
    </row>
    <row r="396" spans="1:2" ht="12.75">
      <c r="A396" t="s">
        <v>55</v>
      </c>
      <c r="B396">
        <v>1</v>
      </c>
    </row>
    <row r="397" spans="1:2" ht="12.75">
      <c r="A397" t="s">
        <v>56</v>
      </c>
      <c r="B397">
        <v>1</v>
      </c>
    </row>
    <row r="398" spans="1:2" ht="12.75">
      <c r="A398" t="s">
        <v>57</v>
      </c>
      <c r="B398">
        <v>1</v>
      </c>
    </row>
    <row r="399" spans="1:2" ht="12.75">
      <c r="A399" t="s">
        <v>58</v>
      </c>
      <c r="B399">
        <v>0</v>
      </c>
    </row>
    <row r="400" spans="1:2" ht="12.75">
      <c r="A400" t="s">
        <v>59</v>
      </c>
      <c r="B400">
        <v>0</v>
      </c>
    </row>
    <row r="401" spans="1:2" ht="12.75">
      <c r="A401" t="s">
        <v>60</v>
      </c>
      <c r="B401">
        <v>0</v>
      </c>
    </row>
    <row r="402" spans="1:2" ht="12.75">
      <c r="A402" t="s">
        <v>61</v>
      </c>
      <c r="B402">
        <v>0</v>
      </c>
    </row>
    <row r="403" ht="12.75">
      <c r="A403" t="s">
        <v>62</v>
      </c>
    </row>
    <row r="404" spans="1:4" ht="12.75">
      <c r="A404" t="s">
        <v>62</v>
      </c>
      <c r="B404" t="s">
        <v>63</v>
      </c>
      <c r="C404" t="s">
        <v>64</v>
      </c>
      <c r="D404" t="s">
        <v>65</v>
      </c>
    </row>
    <row r="405" spans="2:4" ht="12.75">
      <c r="B405">
        <v>1</v>
      </c>
      <c r="C405" s="2">
        <v>2.19844E-06</v>
      </c>
      <c r="D405" s="2">
        <v>-7.20811E-06</v>
      </c>
    </row>
    <row r="406" spans="2:4" ht="12.75">
      <c r="B406">
        <v>2</v>
      </c>
      <c r="C406" s="2">
        <v>0.999722</v>
      </c>
      <c r="D406" s="2">
        <v>-0.000147606</v>
      </c>
    </row>
    <row r="407" spans="2:4" ht="12.75">
      <c r="B407">
        <v>3</v>
      </c>
      <c r="C407" s="2">
        <v>-4.59385E-05</v>
      </c>
      <c r="D407" s="2">
        <v>-7.41345E-05</v>
      </c>
    </row>
    <row r="408" spans="2:4" ht="12.75">
      <c r="B408">
        <v>4</v>
      </c>
      <c r="C408" s="2">
        <v>-8.05137E-07</v>
      </c>
      <c r="D408" s="2">
        <v>1.30985E-05</v>
      </c>
    </row>
    <row r="409" spans="2:4" ht="12.75">
      <c r="B409">
        <v>5</v>
      </c>
      <c r="C409" s="2">
        <v>-3.32178E-06</v>
      </c>
      <c r="D409" s="2">
        <v>8.50381E-06</v>
      </c>
    </row>
    <row r="410" spans="2:4" ht="12.75">
      <c r="B410">
        <v>6</v>
      </c>
      <c r="C410" s="2">
        <v>-2.71507E-06</v>
      </c>
      <c r="D410" s="2">
        <v>-1.83466E-06</v>
      </c>
    </row>
    <row r="411" spans="2:4" ht="12.75">
      <c r="B411">
        <v>9</v>
      </c>
      <c r="C411" s="2">
        <v>1.59394E-07</v>
      </c>
      <c r="D411" s="2">
        <v>-1.09075E-07</v>
      </c>
    </row>
    <row r="412" spans="2:4" ht="12.75">
      <c r="B412">
        <v>10</v>
      </c>
      <c r="C412" s="2">
        <v>-2.1721E-06</v>
      </c>
      <c r="D412" s="2">
        <v>2.09499E-08</v>
      </c>
    </row>
    <row r="413" spans="2:4" ht="12.75">
      <c r="B413">
        <v>12</v>
      </c>
      <c r="C413" s="2">
        <v>-5.43199E-09</v>
      </c>
      <c r="D413" s="2">
        <v>1.98142E-08</v>
      </c>
    </row>
    <row r="414" spans="2:4" ht="12.75">
      <c r="B414">
        <v>15</v>
      </c>
      <c r="C414" s="2">
        <v>-4.03989E-09</v>
      </c>
      <c r="D414" s="2">
        <v>5.70984E-09</v>
      </c>
    </row>
    <row r="415" spans="2:4" ht="12.75">
      <c r="B415">
        <v>18</v>
      </c>
      <c r="C415" s="2">
        <v>-2.24851E-08</v>
      </c>
      <c r="D415" s="2">
        <v>-3.36822E-09</v>
      </c>
    </row>
    <row r="416" spans="2:4" ht="12.75">
      <c r="B416">
        <v>20</v>
      </c>
      <c r="C416" s="2">
        <v>7.86397E-10</v>
      </c>
      <c r="D416" s="2">
        <v>4.84209E-10</v>
      </c>
    </row>
    <row r="417" spans="2:4" ht="12.75">
      <c r="B417">
        <v>21</v>
      </c>
      <c r="C417" s="2">
        <v>1.08545E-09</v>
      </c>
      <c r="D417" s="2">
        <v>-2.10156E-09</v>
      </c>
    </row>
    <row r="418" spans="2:4" ht="12.75">
      <c r="B418">
        <v>25</v>
      </c>
      <c r="C418" s="2">
        <v>7.69801E-10</v>
      </c>
      <c r="D418" s="2">
        <v>-9.36509E-11</v>
      </c>
    </row>
    <row r="419" spans="2:4" ht="12.75">
      <c r="B419">
        <v>27</v>
      </c>
      <c r="C419" s="2">
        <v>-1.20145E-09</v>
      </c>
      <c r="D419" s="2">
        <v>7.29956E-10</v>
      </c>
    </row>
    <row r="420" spans="2:4" ht="12.75">
      <c r="B420">
        <v>28</v>
      </c>
      <c r="C420" s="2">
        <v>-5.10983E-11</v>
      </c>
      <c r="D420" s="2">
        <v>1.05983E-09</v>
      </c>
    </row>
    <row r="421" spans="2:4" ht="12.75">
      <c r="B421">
        <v>30</v>
      </c>
      <c r="C421" s="2">
        <v>-1.95718E-10</v>
      </c>
      <c r="D421" s="2">
        <v>1.03918E-10</v>
      </c>
    </row>
    <row r="422" ht="12.75">
      <c r="A422" t="s">
        <v>9</v>
      </c>
    </row>
    <row r="423" ht="12.75">
      <c r="A423" t="s">
        <v>9</v>
      </c>
    </row>
    <row r="424" spans="1:3" ht="12.75">
      <c r="A424" t="s">
        <v>32</v>
      </c>
      <c r="B424" t="s">
        <v>33</v>
      </c>
      <c r="C424" t="s">
        <v>34</v>
      </c>
    </row>
    <row r="425" spans="1:2" ht="12.75">
      <c r="A425" t="s">
        <v>35</v>
      </c>
      <c r="B425">
        <v>4266288</v>
      </c>
    </row>
    <row r="426" spans="1:2" ht="12.75">
      <c r="A426" t="s">
        <v>36</v>
      </c>
      <c r="B426">
        <v>4266614</v>
      </c>
    </row>
    <row r="427" spans="1:2" ht="12.75">
      <c r="A427" t="s">
        <v>37</v>
      </c>
      <c r="B427">
        <v>1487666</v>
      </c>
    </row>
    <row r="428" spans="1:2" ht="12.75">
      <c r="A428" t="s">
        <v>38</v>
      </c>
      <c r="B428">
        <v>2</v>
      </c>
    </row>
    <row r="429" spans="1:2" ht="12.75">
      <c r="A429" t="s">
        <v>39</v>
      </c>
      <c r="B429">
        <v>0.00481</v>
      </c>
    </row>
    <row r="430" spans="1:2" ht="12.75">
      <c r="A430" t="s">
        <v>40</v>
      </c>
      <c r="B430">
        <v>0.02351</v>
      </c>
    </row>
    <row r="431" spans="1:2" ht="12.75">
      <c r="A431" t="s">
        <v>41</v>
      </c>
      <c r="B431">
        <v>3992.84</v>
      </c>
    </row>
    <row r="432" spans="1:2" ht="12.75">
      <c r="A432" t="s">
        <v>42</v>
      </c>
      <c r="B432">
        <v>-95.1202</v>
      </c>
    </row>
    <row r="433" spans="1:2" ht="12.75">
      <c r="A433" t="s">
        <v>43</v>
      </c>
      <c r="B433" s="2">
        <v>46.7868</v>
      </c>
    </row>
    <row r="434" spans="1:2" ht="12.75">
      <c r="A434" t="s">
        <v>44</v>
      </c>
      <c r="B434" s="2">
        <v>0</v>
      </c>
    </row>
    <row r="435" spans="1:2" ht="12.75">
      <c r="A435" t="s">
        <v>45</v>
      </c>
      <c r="B435" s="2">
        <v>0</v>
      </c>
    </row>
    <row r="436" ht="12.75">
      <c r="A436" t="s">
        <v>9</v>
      </c>
    </row>
    <row r="437" spans="1:5" ht="12.75">
      <c r="A437" t="s">
        <v>46</v>
      </c>
      <c r="B437" t="s">
        <v>47</v>
      </c>
      <c r="C437" t="s">
        <v>48</v>
      </c>
      <c r="D437" t="s">
        <v>49</v>
      </c>
      <c r="E437" t="s">
        <v>50</v>
      </c>
    </row>
    <row r="438" spans="1:2" ht="12.75">
      <c r="A438" t="s">
        <v>51</v>
      </c>
      <c r="B438">
        <v>-95.1</v>
      </c>
    </row>
    <row r="439" spans="1:2" ht="12.75">
      <c r="A439" t="s">
        <v>52</v>
      </c>
      <c r="B439">
        <v>0</v>
      </c>
    </row>
    <row r="440" ht="12.75">
      <c r="A440" t="s">
        <v>9</v>
      </c>
    </row>
    <row r="441" ht="12.75">
      <c r="A441" t="s">
        <v>53</v>
      </c>
    </row>
    <row r="442" spans="1:2" ht="12.75">
      <c r="A442" t="s">
        <v>54</v>
      </c>
      <c r="B442">
        <v>1</v>
      </c>
    </row>
    <row r="443" spans="1:2" ht="12.75">
      <c r="A443" t="s">
        <v>55</v>
      </c>
      <c r="B443">
        <v>1</v>
      </c>
    </row>
    <row r="444" spans="1:2" ht="12.75">
      <c r="A444" t="s">
        <v>56</v>
      </c>
      <c r="B444">
        <v>1</v>
      </c>
    </row>
    <row r="445" spans="1:2" ht="12.75">
      <c r="A445" t="s">
        <v>57</v>
      </c>
      <c r="B445">
        <v>1</v>
      </c>
    </row>
    <row r="446" spans="1:2" ht="12.75">
      <c r="A446" t="s">
        <v>58</v>
      </c>
      <c r="B446">
        <v>0</v>
      </c>
    </row>
    <row r="447" spans="1:2" ht="12.75">
      <c r="A447" t="s">
        <v>59</v>
      </c>
      <c r="B447">
        <v>0</v>
      </c>
    </row>
    <row r="448" spans="1:2" ht="12.75">
      <c r="A448" t="s">
        <v>60</v>
      </c>
      <c r="B448">
        <v>0</v>
      </c>
    </row>
    <row r="449" spans="1:2" ht="12.75">
      <c r="A449" t="s">
        <v>61</v>
      </c>
      <c r="B449">
        <v>0</v>
      </c>
    </row>
    <row r="450" ht="12.75">
      <c r="A450" t="s">
        <v>62</v>
      </c>
    </row>
    <row r="451" spans="1:4" ht="12.75">
      <c r="A451" t="s">
        <v>62</v>
      </c>
      <c r="B451" t="s">
        <v>63</v>
      </c>
      <c r="C451" t="s">
        <v>64</v>
      </c>
      <c r="D451" t="s">
        <v>65</v>
      </c>
    </row>
    <row r="452" spans="2:4" ht="12.75">
      <c r="B452">
        <v>1</v>
      </c>
      <c r="C452" s="2">
        <v>1.25863E-05</v>
      </c>
      <c r="D452" s="2">
        <v>3.07903E-07</v>
      </c>
    </row>
    <row r="453" spans="2:4" ht="12.75">
      <c r="B453">
        <v>2</v>
      </c>
      <c r="C453" s="2">
        <v>1.00012</v>
      </c>
      <c r="D453" s="2">
        <v>-0.000513048</v>
      </c>
    </row>
    <row r="454" spans="2:4" ht="12.75">
      <c r="B454">
        <v>3</v>
      </c>
      <c r="C454" s="2">
        <v>-5.42427E-05</v>
      </c>
      <c r="D454" s="2">
        <v>-8.564E-05</v>
      </c>
    </row>
    <row r="455" spans="2:4" ht="12.75">
      <c r="B455">
        <v>4</v>
      </c>
      <c r="C455" s="2">
        <v>1.94673E-07</v>
      </c>
      <c r="D455" s="2">
        <v>1.33547E-05</v>
      </c>
    </row>
    <row r="456" spans="2:4" ht="12.75">
      <c r="B456">
        <v>5</v>
      </c>
      <c r="C456" s="2">
        <v>-3.16799E-06</v>
      </c>
      <c r="D456" s="2">
        <v>8.5333E-06</v>
      </c>
    </row>
    <row r="457" spans="2:4" ht="12.75">
      <c r="B457">
        <v>6</v>
      </c>
      <c r="C457" s="2">
        <v>-3.59911E-05</v>
      </c>
      <c r="D457" s="2">
        <v>-1.88676E-06</v>
      </c>
    </row>
    <row r="458" spans="2:4" ht="12.75">
      <c r="B458">
        <v>9</v>
      </c>
      <c r="C458" s="2">
        <v>1.76285E-07</v>
      </c>
      <c r="D458" s="2">
        <v>-1.28472E-07</v>
      </c>
    </row>
    <row r="459" spans="2:4" ht="12.75">
      <c r="B459">
        <v>10</v>
      </c>
      <c r="C459" s="2">
        <v>-2.61102E-06</v>
      </c>
      <c r="D459" s="2">
        <v>2.77295E-08</v>
      </c>
    </row>
    <row r="460" spans="2:4" ht="12.75">
      <c r="B460">
        <v>12</v>
      </c>
      <c r="C460" s="2">
        <v>2.64629E-09</v>
      </c>
      <c r="D460" s="2">
        <v>1.12841E-08</v>
      </c>
    </row>
    <row r="461" spans="2:4" ht="12.75">
      <c r="B461">
        <v>15</v>
      </c>
      <c r="C461" s="2">
        <v>-2.3683E-09</v>
      </c>
      <c r="D461" s="2">
        <v>-1.62522E-09</v>
      </c>
    </row>
    <row r="462" spans="2:4" ht="12.75">
      <c r="B462">
        <v>18</v>
      </c>
      <c r="C462" s="2">
        <v>-2.73227E-08</v>
      </c>
      <c r="D462" s="2">
        <v>-2.85126E-09</v>
      </c>
    </row>
    <row r="463" spans="2:4" ht="12.75">
      <c r="B463">
        <v>20</v>
      </c>
      <c r="C463" s="2">
        <v>1.38691E-09</v>
      </c>
      <c r="D463" s="2">
        <v>1.17975E-09</v>
      </c>
    </row>
    <row r="464" spans="2:4" ht="12.75">
      <c r="B464">
        <v>21</v>
      </c>
      <c r="C464" s="2">
        <v>9.99508E-10</v>
      </c>
      <c r="D464" s="2">
        <v>-2.93386E-10</v>
      </c>
    </row>
    <row r="465" spans="2:4" ht="12.75">
      <c r="B465">
        <v>25</v>
      </c>
      <c r="C465" s="2">
        <v>3.25521E-10</v>
      </c>
      <c r="D465" s="2">
        <v>1.15279E-10</v>
      </c>
    </row>
    <row r="466" spans="2:4" ht="12.75">
      <c r="B466">
        <v>27</v>
      </c>
      <c r="C466" s="2">
        <v>-8.7771E-10</v>
      </c>
      <c r="D466" s="2">
        <v>4.49538E-10</v>
      </c>
    </row>
    <row r="467" spans="2:4" ht="12.75">
      <c r="B467">
        <v>28</v>
      </c>
      <c r="C467" s="2">
        <v>8.21033E-11</v>
      </c>
      <c r="D467" s="2">
        <v>2.04513E-10</v>
      </c>
    </row>
    <row r="468" spans="2:4" ht="12.75">
      <c r="B468">
        <v>30</v>
      </c>
      <c r="C468" s="2">
        <v>1.80961E-10</v>
      </c>
      <c r="D468" s="2">
        <v>9.49626E-11</v>
      </c>
    </row>
    <row r="469" ht="12.75">
      <c r="A469" t="s">
        <v>9</v>
      </c>
    </row>
    <row r="470" ht="12.75">
      <c r="A470" t="s">
        <v>9</v>
      </c>
    </row>
    <row r="471" spans="1:3" ht="12.75">
      <c r="A471" t="s">
        <v>32</v>
      </c>
      <c r="B471" t="s">
        <v>33</v>
      </c>
      <c r="C471" t="s">
        <v>34</v>
      </c>
    </row>
    <row r="472" spans="1:2" ht="12.75">
      <c r="A472" t="s">
        <v>35</v>
      </c>
      <c r="B472">
        <v>4266288</v>
      </c>
    </row>
    <row r="473" spans="1:2" ht="12.75">
      <c r="A473" t="s">
        <v>36</v>
      </c>
      <c r="B473">
        <v>4266649</v>
      </c>
    </row>
    <row r="474" spans="1:2" ht="12.75">
      <c r="A474" t="s">
        <v>37</v>
      </c>
      <c r="B474">
        <v>1487666</v>
      </c>
    </row>
    <row r="475" spans="1:2" ht="12.75">
      <c r="A475" t="s">
        <v>38</v>
      </c>
      <c r="B475">
        <v>2</v>
      </c>
    </row>
    <row r="476" spans="1:2" ht="12.75">
      <c r="A476" t="s">
        <v>39</v>
      </c>
      <c r="B476">
        <v>0.00526</v>
      </c>
    </row>
    <row r="477" spans="1:2" ht="12.75">
      <c r="A477" t="s">
        <v>40</v>
      </c>
      <c r="B477">
        <v>0.02409</v>
      </c>
    </row>
    <row r="478" spans="1:2" ht="12.75">
      <c r="A478" t="s">
        <v>41</v>
      </c>
      <c r="B478">
        <v>2995.4</v>
      </c>
    </row>
    <row r="479" spans="1:2" ht="12.75">
      <c r="A479" t="s">
        <v>42</v>
      </c>
      <c r="B479">
        <v>-95.1016</v>
      </c>
    </row>
    <row r="480" spans="1:2" ht="12.75">
      <c r="A480" t="s">
        <v>43</v>
      </c>
      <c r="B480" s="2">
        <v>36.8849</v>
      </c>
    </row>
    <row r="481" spans="1:2" ht="12.75">
      <c r="A481" t="s">
        <v>44</v>
      </c>
      <c r="B481" s="2">
        <v>0</v>
      </c>
    </row>
    <row r="482" spans="1:2" ht="12.75">
      <c r="A482" t="s">
        <v>45</v>
      </c>
      <c r="B482" s="2">
        <v>0</v>
      </c>
    </row>
    <row r="483" ht="12.75">
      <c r="A483" t="s">
        <v>9</v>
      </c>
    </row>
    <row r="484" spans="1:5" ht="12.75">
      <c r="A484" t="s">
        <v>46</v>
      </c>
      <c r="B484" t="s">
        <v>47</v>
      </c>
      <c r="C484" t="s">
        <v>48</v>
      </c>
      <c r="D484" t="s">
        <v>49</v>
      </c>
      <c r="E484" t="s">
        <v>50</v>
      </c>
    </row>
    <row r="485" spans="1:2" ht="12.75">
      <c r="A485" t="s">
        <v>51</v>
      </c>
      <c r="B485">
        <v>-95.1</v>
      </c>
    </row>
    <row r="486" spans="1:2" ht="12.75">
      <c r="A486" t="s">
        <v>52</v>
      </c>
      <c r="B486">
        <v>0</v>
      </c>
    </row>
    <row r="487" ht="12.75">
      <c r="A487" t="s">
        <v>9</v>
      </c>
    </row>
    <row r="488" ht="12.75">
      <c r="A488" t="s">
        <v>53</v>
      </c>
    </row>
    <row r="489" spans="1:2" ht="12.75">
      <c r="A489" t="s">
        <v>54</v>
      </c>
      <c r="B489">
        <v>1</v>
      </c>
    </row>
    <row r="490" spans="1:2" ht="12.75">
      <c r="A490" t="s">
        <v>55</v>
      </c>
      <c r="B490">
        <v>1</v>
      </c>
    </row>
    <row r="491" spans="1:2" ht="12.75">
      <c r="A491" t="s">
        <v>56</v>
      </c>
      <c r="B491">
        <v>1</v>
      </c>
    </row>
    <row r="492" spans="1:2" ht="12.75">
      <c r="A492" t="s">
        <v>57</v>
      </c>
      <c r="B492">
        <v>1</v>
      </c>
    </row>
    <row r="493" spans="1:2" ht="12.75">
      <c r="A493" t="s">
        <v>58</v>
      </c>
      <c r="B493">
        <v>0</v>
      </c>
    </row>
    <row r="494" spans="1:2" ht="12.75">
      <c r="A494" t="s">
        <v>59</v>
      </c>
      <c r="B494">
        <v>0</v>
      </c>
    </row>
    <row r="495" spans="1:2" ht="12.75">
      <c r="A495" t="s">
        <v>60</v>
      </c>
      <c r="B495">
        <v>0</v>
      </c>
    </row>
    <row r="496" spans="1:2" ht="12.75">
      <c r="A496" t="s">
        <v>61</v>
      </c>
      <c r="B496">
        <v>0</v>
      </c>
    </row>
    <row r="497" ht="12.75">
      <c r="A497" t="s">
        <v>62</v>
      </c>
    </row>
    <row r="498" spans="1:4" ht="12.75">
      <c r="A498" t="s">
        <v>62</v>
      </c>
      <c r="B498" t="s">
        <v>63</v>
      </c>
      <c r="C498" t="s">
        <v>64</v>
      </c>
      <c r="D498" t="s">
        <v>65</v>
      </c>
    </row>
    <row r="499" spans="2:4" ht="12.75">
      <c r="B499">
        <v>1</v>
      </c>
      <c r="C499" s="2">
        <v>2.79642E-06</v>
      </c>
      <c r="D499" s="2">
        <v>-4.71066E-06</v>
      </c>
    </row>
    <row r="500" spans="2:4" ht="12.75">
      <c r="B500">
        <v>2</v>
      </c>
      <c r="C500" s="2">
        <v>0.999839</v>
      </c>
      <c r="D500" s="2">
        <v>-0.000153041</v>
      </c>
    </row>
    <row r="501" spans="2:4" ht="12.75">
      <c r="B501">
        <v>3</v>
      </c>
      <c r="C501" s="2">
        <v>-4.79914E-05</v>
      </c>
      <c r="D501" s="2">
        <v>-6.45074E-05</v>
      </c>
    </row>
    <row r="502" spans="2:4" ht="12.75">
      <c r="B502">
        <v>4</v>
      </c>
      <c r="C502" s="2">
        <v>-8.78025E-07</v>
      </c>
      <c r="D502" s="2">
        <v>1.44018E-05</v>
      </c>
    </row>
    <row r="503" spans="2:4" ht="12.75">
      <c r="B503">
        <v>5</v>
      </c>
      <c r="C503" s="2">
        <v>-4.23631E-06</v>
      </c>
      <c r="D503" s="2">
        <v>9.01288E-06</v>
      </c>
    </row>
    <row r="504" spans="2:4" ht="12.75">
      <c r="B504">
        <v>6</v>
      </c>
      <c r="C504" s="2">
        <v>3.1631E-05</v>
      </c>
      <c r="D504" s="2">
        <v>-1.69715E-06</v>
      </c>
    </row>
    <row r="505" spans="2:4" ht="12.75">
      <c r="B505">
        <v>9</v>
      </c>
      <c r="C505" s="2">
        <v>1.39455E-07</v>
      </c>
      <c r="D505" s="2">
        <v>-9.36705E-08</v>
      </c>
    </row>
    <row r="506" spans="2:4" ht="12.75">
      <c r="B506">
        <v>10</v>
      </c>
      <c r="C506" s="2">
        <v>-1.82791E-06</v>
      </c>
      <c r="D506" s="2">
        <v>2.82692E-08</v>
      </c>
    </row>
    <row r="507" spans="2:4" ht="12.75">
      <c r="B507">
        <v>12</v>
      </c>
      <c r="C507" s="2">
        <v>-8.07143E-09</v>
      </c>
      <c r="D507" s="2">
        <v>7.92584E-09</v>
      </c>
    </row>
    <row r="508" spans="2:4" ht="12.75">
      <c r="B508">
        <v>15</v>
      </c>
      <c r="C508" s="2">
        <v>1.38759E-09</v>
      </c>
      <c r="D508" s="2">
        <v>-8.64438E-09</v>
      </c>
    </row>
    <row r="509" spans="2:4" ht="12.75">
      <c r="B509">
        <v>18</v>
      </c>
      <c r="C509" s="2">
        <v>-2.58706E-08</v>
      </c>
      <c r="D509" s="2">
        <v>5.20566E-10</v>
      </c>
    </row>
    <row r="510" spans="2:4" ht="12.75">
      <c r="B510">
        <v>20</v>
      </c>
      <c r="C510" s="2">
        <v>1.28917E-09</v>
      </c>
      <c r="D510" s="2">
        <v>6.32787E-10</v>
      </c>
    </row>
    <row r="511" spans="2:4" ht="12.75">
      <c r="B511">
        <v>21</v>
      </c>
      <c r="C511" s="2">
        <v>-1.82391E-09</v>
      </c>
      <c r="D511" s="2">
        <v>-1.38281E-09</v>
      </c>
    </row>
    <row r="512" spans="2:4" ht="12.75">
      <c r="B512">
        <v>25</v>
      </c>
      <c r="C512" s="2">
        <v>-3.95832E-10</v>
      </c>
      <c r="D512" s="2">
        <v>2.98864E-10</v>
      </c>
    </row>
    <row r="513" spans="2:4" ht="12.75">
      <c r="B513">
        <v>27</v>
      </c>
      <c r="C513" s="2">
        <v>-2.2677E-11</v>
      </c>
      <c r="D513" s="2">
        <v>-2.7119E-10</v>
      </c>
    </row>
    <row r="514" spans="2:4" ht="12.75">
      <c r="B514">
        <v>28</v>
      </c>
      <c r="C514" s="2">
        <v>3.88574E-10</v>
      </c>
      <c r="D514" s="2">
        <v>3.25331E-10</v>
      </c>
    </row>
    <row r="515" spans="2:4" ht="12.75">
      <c r="B515">
        <v>30</v>
      </c>
      <c r="C515" s="2">
        <v>9.40108E-11</v>
      </c>
      <c r="D515" s="2">
        <v>3.18575E-11</v>
      </c>
    </row>
    <row r="516" ht="12.75">
      <c r="A516" t="s">
        <v>9</v>
      </c>
    </row>
    <row r="517" ht="12.75">
      <c r="A517" t="s">
        <v>9</v>
      </c>
    </row>
    <row r="518" spans="1:3" ht="12.75">
      <c r="A518" t="s">
        <v>32</v>
      </c>
      <c r="B518" t="s">
        <v>33</v>
      </c>
      <c r="C518" t="s">
        <v>34</v>
      </c>
    </row>
    <row r="519" spans="1:2" ht="12.75">
      <c r="A519" t="s">
        <v>35</v>
      </c>
      <c r="B519">
        <v>4266288</v>
      </c>
    </row>
    <row r="520" spans="1:2" ht="12.75">
      <c r="A520" t="s">
        <v>36</v>
      </c>
      <c r="B520">
        <v>4266682</v>
      </c>
    </row>
    <row r="521" spans="1:2" ht="12.75">
      <c r="A521" t="s">
        <v>37</v>
      </c>
      <c r="B521">
        <v>1487666</v>
      </c>
    </row>
    <row r="522" spans="1:2" ht="12.75">
      <c r="A522" t="s">
        <v>38</v>
      </c>
      <c r="B522">
        <v>2</v>
      </c>
    </row>
    <row r="523" spans="1:2" ht="12.75">
      <c r="A523" t="s">
        <v>39</v>
      </c>
      <c r="B523">
        <v>0.005</v>
      </c>
    </row>
    <row r="524" spans="1:2" ht="12.75">
      <c r="A524" t="s">
        <v>40</v>
      </c>
      <c r="B524">
        <v>0.02418</v>
      </c>
    </row>
    <row r="525" spans="1:2" ht="12.75">
      <c r="A525" t="s">
        <v>41</v>
      </c>
      <c r="B525">
        <v>1997.85</v>
      </c>
    </row>
    <row r="526" spans="1:2" ht="12.75">
      <c r="A526" t="s">
        <v>42</v>
      </c>
      <c r="B526">
        <v>-95.0817</v>
      </c>
    </row>
    <row r="527" spans="1:2" ht="12.75">
      <c r="A527" t="s">
        <v>43</v>
      </c>
      <c r="B527" s="2">
        <v>24.8045</v>
      </c>
    </row>
    <row r="528" spans="1:2" ht="12.75">
      <c r="A528" t="s">
        <v>44</v>
      </c>
      <c r="B528" s="2">
        <v>0</v>
      </c>
    </row>
    <row r="529" spans="1:2" ht="12.75">
      <c r="A529" t="s">
        <v>45</v>
      </c>
      <c r="B529" s="2">
        <v>0</v>
      </c>
    </row>
    <row r="530" ht="12.75">
      <c r="A530" t="s">
        <v>9</v>
      </c>
    </row>
    <row r="531" spans="1:5" ht="12.75">
      <c r="A531" t="s">
        <v>46</v>
      </c>
      <c r="B531" t="s">
        <v>47</v>
      </c>
      <c r="C531" t="s">
        <v>48</v>
      </c>
      <c r="D531" t="s">
        <v>49</v>
      </c>
      <c r="E531" t="s">
        <v>50</v>
      </c>
    </row>
    <row r="532" spans="1:2" ht="12.75">
      <c r="A532" t="s">
        <v>51</v>
      </c>
      <c r="B532">
        <v>-95.1</v>
      </c>
    </row>
    <row r="533" spans="1:2" ht="12.75">
      <c r="A533" t="s">
        <v>52</v>
      </c>
      <c r="B533">
        <v>0</v>
      </c>
    </row>
    <row r="534" ht="12.75">
      <c r="A534" t="s">
        <v>9</v>
      </c>
    </row>
    <row r="535" ht="12.75">
      <c r="A535" t="s">
        <v>53</v>
      </c>
    </row>
    <row r="536" spans="1:2" ht="12.75">
      <c r="A536" t="s">
        <v>54</v>
      </c>
      <c r="B536">
        <v>1</v>
      </c>
    </row>
    <row r="537" spans="1:2" ht="12.75">
      <c r="A537" t="s">
        <v>55</v>
      </c>
      <c r="B537">
        <v>1</v>
      </c>
    </row>
    <row r="538" spans="1:2" ht="12.75">
      <c r="A538" t="s">
        <v>56</v>
      </c>
      <c r="B538">
        <v>1</v>
      </c>
    </row>
    <row r="539" spans="1:2" ht="12.75">
      <c r="A539" t="s">
        <v>57</v>
      </c>
      <c r="B539">
        <v>1</v>
      </c>
    </row>
    <row r="540" spans="1:2" ht="12.75">
      <c r="A540" t="s">
        <v>58</v>
      </c>
      <c r="B540">
        <v>0</v>
      </c>
    </row>
    <row r="541" spans="1:2" ht="12.75">
      <c r="A541" t="s">
        <v>59</v>
      </c>
      <c r="B541">
        <v>0</v>
      </c>
    </row>
    <row r="542" spans="1:2" ht="12.75">
      <c r="A542" t="s">
        <v>60</v>
      </c>
      <c r="B542">
        <v>0</v>
      </c>
    </row>
    <row r="543" spans="1:2" ht="12.75">
      <c r="A543" t="s">
        <v>61</v>
      </c>
      <c r="B543">
        <v>0</v>
      </c>
    </row>
    <row r="544" ht="12.75">
      <c r="A544" t="s">
        <v>62</v>
      </c>
    </row>
    <row r="545" spans="1:4" ht="12.75">
      <c r="A545" t="s">
        <v>62</v>
      </c>
      <c r="B545" t="s">
        <v>63</v>
      </c>
      <c r="C545" t="s">
        <v>64</v>
      </c>
      <c r="D545" t="s">
        <v>65</v>
      </c>
    </row>
    <row r="546" spans="2:4" ht="12.75">
      <c r="B546">
        <v>1</v>
      </c>
      <c r="C546" s="2">
        <v>-2.17858E-05</v>
      </c>
      <c r="D546" s="2">
        <v>1.48562E-06</v>
      </c>
    </row>
    <row r="547" spans="2:4" ht="12.75">
      <c r="B547">
        <v>2</v>
      </c>
      <c r="C547" s="2">
        <v>0.999882</v>
      </c>
      <c r="D547" s="2">
        <v>0.000875025</v>
      </c>
    </row>
    <row r="548" spans="2:4" ht="12.75">
      <c r="B548">
        <v>3</v>
      </c>
      <c r="C548" s="2">
        <v>-4.29007E-05</v>
      </c>
      <c r="D548" s="2">
        <v>-7.25323E-05</v>
      </c>
    </row>
    <row r="549" spans="2:4" ht="12.75">
      <c r="B549">
        <v>4</v>
      </c>
      <c r="C549" s="2">
        <v>-9.53281E-07</v>
      </c>
      <c r="D549" s="2">
        <v>1.68761E-05</v>
      </c>
    </row>
    <row r="550" spans="2:4" ht="12.75">
      <c r="B550">
        <v>5</v>
      </c>
      <c r="C550" s="2">
        <v>-5.66744E-06</v>
      </c>
      <c r="D550" s="2">
        <v>1.10424E-05</v>
      </c>
    </row>
    <row r="551" spans="2:4" ht="12.75">
      <c r="B551">
        <v>6</v>
      </c>
      <c r="C551" s="2">
        <v>5.77195E-05</v>
      </c>
      <c r="D551" s="2">
        <v>-1.33033E-06</v>
      </c>
    </row>
    <row r="552" spans="2:4" ht="12.75">
      <c r="B552">
        <v>9</v>
      </c>
      <c r="C552" s="2">
        <v>1.22197E-07</v>
      </c>
      <c r="D552" s="2">
        <v>-4.45292E-08</v>
      </c>
    </row>
    <row r="553" spans="2:4" ht="12.75">
      <c r="B553">
        <v>10</v>
      </c>
      <c r="C553" s="2">
        <v>-1.65086E-06</v>
      </c>
      <c r="D553" s="2">
        <v>1.97057E-08</v>
      </c>
    </row>
    <row r="554" spans="2:4" ht="12.75">
      <c r="B554">
        <v>12</v>
      </c>
      <c r="C554" s="2">
        <v>-1.06999E-08</v>
      </c>
      <c r="D554" s="2">
        <v>-6.67106E-09</v>
      </c>
    </row>
    <row r="555" spans="2:4" ht="12.75">
      <c r="B555">
        <v>15</v>
      </c>
      <c r="C555" s="2">
        <v>3.15501E-09</v>
      </c>
      <c r="D555" s="2">
        <v>-5.78468E-09</v>
      </c>
    </row>
    <row r="556" spans="2:4" ht="12.75">
      <c r="B556">
        <v>18</v>
      </c>
      <c r="C556" s="2">
        <v>-2.45318E-08</v>
      </c>
      <c r="D556" s="2">
        <v>4.51872E-09</v>
      </c>
    </row>
    <row r="557" spans="2:4" ht="12.75">
      <c r="B557">
        <v>20</v>
      </c>
      <c r="C557" s="2">
        <v>5.95773E-09</v>
      </c>
      <c r="D557" s="2">
        <v>-1.66808E-09</v>
      </c>
    </row>
    <row r="558" spans="2:4" ht="12.75">
      <c r="B558">
        <v>21</v>
      </c>
      <c r="C558" s="2">
        <v>-3.3457E-09</v>
      </c>
      <c r="D558" s="2">
        <v>-4.18639E-09</v>
      </c>
    </row>
    <row r="559" spans="2:4" ht="12.75">
      <c r="B559">
        <v>25</v>
      </c>
      <c r="C559" s="2">
        <v>3.23576E-10</v>
      </c>
      <c r="D559" s="2">
        <v>-9.16585E-11</v>
      </c>
    </row>
    <row r="560" spans="2:4" ht="12.75">
      <c r="B560">
        <v>27</v>
      </c>
      <c r="C560" s="2">
        <v>-1.61173E-09</v>
      </c>
      <c r="D560" s="2">
        <v>-1.55441E-09</v>
      </c>
    </row>
    <row r="561" spans="2:4" ht="12.75">
      <c r="B561">
        <v>28</v>
      </c>
      <c r="C561" s="2">
        <v>-3.8104E-10</v>
      </c>
      <c r="D561" s="2">
        <v>2.6074E-10</v>
      </c>
    </row>
    <row r="562" spans="2:4" ht="12.75">
      <c r="B562">
        <v>30</v>
      </c>
      <c r="C562" s="2">
        <v>-1.63586E-11</v>
      </c>
      <c r="D562" s="2">
        <v>3.25339E-10</v>
      </c>
    </row>
    <row r="563" ht="12.75">
      <c r="A563" t="s">
        <v>9</v>
      </c>
    </row>
    <row r="564" ht="12.75">
      <c r="A564" t="s">
        <v>9</v>
      </c>
    </row>
    <row r="565" spans="1:3" ht="12.75">
      <c r="A565" t="s">
        <v>32</v>
      </c>
      <c r="B565" t="s">
        <v>33</v>
      </c>
      <c r="C565" t="s">
        <v>34</v>
      </c>
    </row>
    <row r="566" spans="1:2" ht="12.75">
      <c r="A566" t="s">
        <v>35</v>
      </c>
      <c r="B566">
        <v>4266288</v>
      </c>
    </row>
    <row r="567" spans="1:2" ht="12.75">
      <c r="A567" t="s">
        <v>36</v>
      </c>
      <c r="B567">
        <v>4266715</v>
      </c>
    </row>
    <row r="568" spans="1:2" ht="12.75">
      <c r="A568" t="s">
        <v>37</v>
      </c>
      <c r="B568">
        <v>1487666</v>
      </c>
    </row>
    <row r="569" spans="1:2" ht="12.75">
      <c r="A569" t="s">
        <v>38</v>
      </c>
      <c r="B569">
        <v>2</v>
      </c>
    </row>
    <row r="570" spans="1:2" ht="12.75">
      <c r="A570" t="s">
        <v>39</v>
      </c>
      <c r="B570">
        <v>0.00445</v>
      </c>
    </row>
    <row r="571" spans="1:2" ht="12.75">
      <c r="A571" t="s">
        <v>40</v>
      </c>
      <c r="B571">
        <v>0.02398</v>
      </c>
    </row>
    <row r="572" spans="1:2" ht="12.75">
      <c r="A572" t="s">
        <v>41</v>
      </c>
      <c r="B572">
        <v>1000.33</v>
      </c>
    </row>
    <row r="573" spans="1:2" ht="12.75">
      <c r="A573" t="s">
        <v>42</v>
      </c>
      <c r="B573">
        <v>-94.9784</v>
      </c>
    </row>
    <row r="574" spans="1:2" ht="12.75">
      <c r="A574" t="s">
        <v>43</v>
      </c>
      <c r="B574" s="2">
        <v>12.4773</v>
      </c>
    </row>
    <row r="575" spans="1:2" ht="12.75">
      <c r="A575" t="s">
        <v>44</v>
      </c>
      <c r="B575" s="2">
        <v>0</v>
      </c>
    </row>
    <row r="576" spans="1:2" ht="12.75">
      <c r="A576" t="s">
        <v>45</v>
      </c>
      <c r="B576" s="2">
        <v>0</v>
      </c>
    </row>
    <row r="577" ht="12.75">
      <c r="A577" t="s">
        <v>9</v>
      </c>
    </row>
    <row r="578" spans="1:5" ht="12.75">
      <c r="A578" t="s">
        <v>46</v>
      </c>
      <c r="B578" t="s">
        <v>47</v>
      </c>
      <c r="C578" t="s">
        <v>48</v>
      </c>
      <c r="D578" t="s">
        <v>49</v>
      </c>
      <c r="E578" t="s">
        <v>50</v>
      </c>
    </row>
    <row r="579" spans="1:2" ht="12.75">
      <c r="A579" t="s">
        <v>51</v>
      </c>
      <c r="B579">
        <v>-95.1</v>
      </c>
    </row>
    <row r="580" spans="1:2" ht="12.75">
      <c r="A580" t="s">
        <v>52</v>
      </c>
      <c r="B580">
        <v>0</v>
      </c>
    </row>
    <row r="581" ht="12.75">
      <c r="A581" t="s">
        <v>9</v>
      </c>
    </row>
    <row r="582" ht="12.75">
      <c r="A582" t="s">
        <v>53</v>
      </c>
    </row>
    <row r="583" spans="1:2" ht="12.75">
      <c r="A583" t="s">
        <v>54</v>
      </c>
      <c r="B583">
        <v>1</v>
      </c>
    </row>
    <row r="584" spans="1:2" ht="12.75">
      <c r="A584" t="s">
        <v>55</v>
      </c>
      <c r="B584">
        <v>1</v>
      </c>
    </row>
    <row r="585" spans="1:2" ht="12.75">
      <c r="A585" t="s">
        <v>56</v>
      </c>
      <c r="B585">
        <v>1</v>
      </c>
    </row>
    <row r="586" spans="1:2" ht="12.75">
      <c r="A586" t="s">
        <v>57</v>
      </c>
      <c r="B586">
        <v>1</v>
      </c>
    </row>
    <row r="587" spans="1:2" ht="12.75">
      <c r="A587" t="s">
        <v>58</v>
      </c>
      <c r="B587">
        <v>0</v>
      </c>
    </row>
    <row r="588" spans="1:2" ht="12.75">
      <c r="A588" t="s">
        <v>59</v>
      </c>
      <c r="B588">
        <v>0</v>
      </c>
    </row>
    <row r="589" spans="1:2" ht="12.75">
      <c r="A589" t="s">
        <v>60</v>
      </c>
      <c r="B589">
        <v>0</v>
      </c>
    </row>
    <row r="590" spans="1:2" ht="12.75">
      <c r="A590" t="s">
        <v>61</v>
      </c>
      <c r="B590">
        <v>0</v>
      </c>
    </row>
    <row r="591" ht="12.75">
      <c r="A591" t="s">
        <v>62</v>
      </c>
    </row>
    <row r="592" spans="1:4" ht="12.75">
      <c r="A592" t="s">
        <v>62</v>
      </c>
      <c r="B592" t="s">
        <v>63</v>
      </c>
      <c r="C592" t="s">
        <v>64</v>
      </c>
      <c r="D592" t="s">
        <v>65</v>
      </c>
    </row>
    <row r="593" spans="2:4" ht="12.75">
      <c r="B593">
        <v>1</v>
      </c>
      <c r="C593" s="2">
        <v>-7.97911E-06</v>
      </c>
      <c r="D593" s="2">
        <v>-6.78847E-06</v>
      </c>
    </row>
    <row r="594" spans="2:4" ht="12.75">
      <c r="B594">
        <v>2</v>
      </c>
      <c r="C594" s="2">
        <v>0.999668</v>
      </c>
      <c r="D594" s="2">
        <v>0.000269783</v>
      </c>
    </row>
    <row r="595" spans="2:4" ht="12.75">
      <c r="B595">
        <v>3</v>
      </c>
      <c r="C595" s="2">
        <v>-3.78787E-05</v>
      </c>
      <c r="D595" s="2">
        <v>-6.86791E-05</v>
      </c>
    </row>
    <row r="596" spans="2:4" ht="12.75">
      <c r="B596">
        <v>4</v>
      </c>
      <c r="C596" s="2">
        <v>-1.2011E-06</v>
      </c>
      <c r="D596" s="2">
        <v>1.75721E-05</v>
      </c>
    </row>
    <row r="597" spans="2:4" ht="12.75">
      <c r="B597">
        <v>5</v>
      </c>
      <c r="C597" s="2">
        <v>-6.5457E-06</v>
      </c>
      <c r="D597" s="2">
        <v>1.15001E-05</v>
      </c>
    </row>
    <row r="598" spans="2:4" ht="12.75">
      <c r="B598">
        <v>6</v>
      </c>
      <c r="C598" s="2">
        <v>6.32341E-05</v>
      </c>
      <c r="D598" s="2">
        <v>-1.05554E-06</v>
      </c>
    </row>
    <row r="599" spans="2:4" ht="12.75">
      <c r="B599">
        <v>9</v>
      </c>
      <c r="C599" s="2">
        <v>-1.88666E-08</v>
      </c>
      <c r="D599" s="2">
        <v>2.36638E-08</v>
      </c>
    </row>
    <row r="600" spans="2:4" ht="12.75">
      <c r="B600">
        <v>10</v>
      </c>
      <c r="C600" s="2">
        <v>-1.57395E-06</v>
      </c>
      <c r="D600" s="2">
        <v>-8.16978E-09</v>
      </c>
    </row>
    <row r="601" spans="2:4" ht="12.75">
      <c r="B601">
        <v>12</v>
      </c>
      <c r="C601" s="2">
        <v>1.56663E-08</v>
      </c>
      <c r="D601" s="2">
        <v>3.8018E-09</v>
      </c>
    </row>
    <row r="602" spans="2:4" ht="12.75">
      <c r="B602">
        <v>15</v>
      </c>
      <c r="C602" s="2">
        <v>2.70111E-09</v>
      </c>
      <c r="D602" s="2">
        <v>-1.09937E-08</v>
      </c>
    </row>
    <row r="603" spans="2:4" ht="12.75">
      <c r="B603">
        <v>18</v>
      </c>
      <c r="C603" s="2">
        <v>-2.09789E-08</v>
      </c>
      <c r="D603" s="2">
        <v>5.80147E-09</v>
      </c>
    </row>
    <row r="604" spans="2:4" ht="12.75">
      <c r="B604">
        <v>20</v>
      </c>
      <c r="C604" s="2">
        <v>4.40781E-09</v>
      </c>
      <c r="D604" s="2">
        <v>1.65911E-09</v>
      </c>
    </row>
    <row r="605" spans="2:4" ht="12.75">
      <c r="B605">
        <v>21</v>
      </c>
      <c r="C605" s="2">
        <v>9.05562E-09</v>
      </c>
      <c r="D605" s="2">
        <v>-2.89094E-09</v>
      </c>
    </row>
    <row r="606" spans="2:4" ht="12.75">
      <c r="B606">
        <v>25</v>
      </c>
      <c r="C606" s="2">
        <v>-6.3636E-10</v>
      </c>
      <c r="D606" s="2">
        <v>1.14155E-09</v>
      </c>
    </row>
    <row r="607" spans="2:4" ht="12.75">
      <c r="B607">
        <v>27</v>
      </c>
      <c r="C607" s="2">
        <v>-2.36658E-09</v>
      </c>
      <c r="D607" s="2">
        <v>-2.69234E-09</v>
      </c>
    </row>
    <row r="608" spans="2:4" ht="12.75">
      <c r="B608">
        <v>28</v>
      </c>
      <c r="C608" s="2">
        <v>-1.94535E-09</v>
      </c>
      <c r="D608" s="2">
        <v>1.19054E-09</v>
      </c>
    </row>
    <row r="609" spans="2:4" ht="12.75">
      <c r="B609">
        <v>30</v>
      </c>
      <c r="C609" s="2">
        <v>-1.17999E-10</v>
      </c>
      <c r="D609" s="2">
        <v>-2.99465E-10</v>
      </c>
    </row>
    <row r="610" ht="12.75">
      <c r="A610" t="s">
        <v>9</v>
      </c>
    </row>
    <row r="611" ht="12.75">
      <c r="A611" t="s">
        <v>9</v>
      </c>
    </row>
    <row r="612" spans="1:3" ht="12.75">
      <c r="A612" t="s">
        <v>32</v>
      </c>
      <c r="B612" t="s">
        <v>33</v>
      </c>
      <c r="C612" t="s">
        <v>34</v>
      </c>
    </row>
    <row r="613" spans="1:2" ht="12.75">
      <c r="A613" t="s">
        <v>35</v>
      </c>
      <c r="B613">
        <v>4266288</v>
      </c>
    </row>
    <row r="614" spans="1:2" ht="12.75">
      <c r="A614" t="s">
        <v>36</v>
      </c>
      <c r="B614">
        <v>4266748</v>
      </c>
    </row>
    <row r="615" spans="1:2" ht="12.75">
      <c r="A615" t="s">
        <v>37</v>
      </c>
      <c r="B615">
        <v>1487666</v>
      </c>
    </row>
    <row r="616" spans="1:2" ht="12.75">
      <c r="A616" t="s">
        <v>38</v>
      </c>
      <c r="B616">
        <v>2</v>
      </c>
    </row>
    <row r="617" spans="1:2" ht="12.75">
      <c r="A617" t="s">
        <v>39</v>
      </c>
      <c r="B617">
        <v>0.00387</v>
      </c>
    </row>
    <row r="618" spans="1:2" ht="12.75">
      <c r="A618" t="s">
        <v>40</v>
      </c>
      <c r="B618">
        <v>0.02389</v>
      </c>
    </row>
    <row r="619" spans="1:2" ht="12.75">
      <c r="A619" t="s">
        <v>41</v>
      </c>
      <c r="B619">
        <v>202.39</v>
      </c>
    </row>
    <row r="620" spans="1:2" ht="12.75">
      <c r="A620" t="s">
        <v>42</v>
      </c>
      <c r="B620">
        <v>-95.0718</v>
      </c>
    </row>
    <row r="621" spans="1:2" ht="12.75">
      <c r="A621" t="s">
        <v>43</v>
      </c>
      <c r="B621" s="2">
        <v>2.59547</v>
      </c>
    </row>
    <row r="622" spans="1:2" ht="12.75">
      <c r="A622" t="s">
        <v>44</v>
      </c>
      <c r="B622" s="2">
        <v>0</v>
      </c>
    </row>
    <row r="623" spans="1:2" ht="12.75">
      <c r="A623" t="s">
        <v>45</v>
      </c>
      <c r="B623" s="2">
        <v>0</v>
      </c>
    </row>
    <row r="624" ht="12.75">
      <c r="A624" t="s">
        <v>9</v>
      </c>
    </row>
    <row r="625" spans="1:5" ht="12.75">
      <c r="A625" t="s">
        <v>46</v>
      </c>
      <c r="B625" t="s">
        <v>47</v>
      </c>
      <c r="C625" t="s">
        <v>48</v>
      </c>
      <c r="D625" t="s">
        <v>49</v>
      </c>
      <c r="E625" t="s">
        <v>50</v>
      </c>
    </row>
    <row r="626" spans="1:2" ht="12.75">
      <c r="A626" t="s">
        <v>51</v>
      </c>
      <c r="B626">
        <v>-95.1</v>
      </c>
    </row>
    <row r="627" spans="1:2" ht="12.75">
      <c r="A627" t="s">
        <v>52</v>
      </c>
      <c r="B627">
        <v>0</v>
      </c>
    </row>
    <row r="628" ht="12.75">
      <c r="A628" t="s">
        <v>9</v>
      </c>
    </row>
    <row r="629" ht="12.75">
      <c r="A629" t="s">
        <v>53</v>
      </c>
    </row>
    <row r="630" spans="1:2" ht="12.75">
      <c r="A630" t="s">
        <v>54</v>
      </c>
      <c r="B630">
        <v>1</v>
      </c>
    </row>
    <row r="631" spans="1:2" ht="12.75">
      <c r="A631" t="s">
        <v>55</v>
      </c>
      <c r="B631">
        <v>1</v>
      </c>
    </row>
    <row r="632" spans="1:2" ht="12.75">
      <c r="A632" t="s">
        <v>56</v>
      </c>
      <c r="B632">
        <v>1</v>
      </c>
    </row>
    <row r="633" spans="1:2" ht="12.75">
      <c r="A633" t="s">
        <v>57</v>
      </c>
      <c r="B633">
        <v>1</v>
      </c>
    </row>
    <row r="634" spans="1:2" ht="12.75">
      <c r="A634" t="s">
        <v>58</v>
      </c>
      <c r="B634">
        <v>0</v>
      </c>
    </row>
    <row r="635" spans="1:2" ht="12.75">
      <c r="A635" t="s">
        <v>59</v>
      </c>
      <c r="B635">
        <v>0</v>
      </c>
    </row>
    <row r="636" spans="1:2" ht="12.75">
      <c r="A636" t="s">
        <v>60</v>
      </c>
      <c r="B636">
        <v>0</v>
      </c>
    </row>
    <row r="637" spans="1:2" ht="12.75">
      <c r="A637" t="s">
        <v>61</v>
      </c>
      <c r="B637">
        <v>0</v>
      </c>
    </row>
    <row r="638" ht="12.75">
      <c r="A638" t="s">
        <v>62</v>
      </c>
    </row>
    <row r="639" spans="1:4" ht="12.75">
      <c r="A639" t="s">
        <v>62</v>
      </c>
      <c r="B639" t="s">
        <v>63</v>
      </c>
      <c r="C639" t="s">
        <v>64</v>
      </c>
      <c r="D639" t="s">
        <v>65</v>
      </c>
    </row>
    <row r="640" spans="2:4" ht="12.75">
      <c r="B640">
        <v>1</v>
      </c>
      <c r="C640" s="2">
        <v>-3.10644E-05</v>
      </c>
      <c r="D640" s="2">
        <v>6.90028E-06</v>
      </c>
    </row>
    <row r="641" spans="2:4" ht="12.75">
      <c r="B641">
        <v>2</v>
      </c>
      <c r="C641" s="2">
        <v>1.00008</v>
      </c>
      <c r="D641" s="2">
        <v>0.00131325</v>
      </c>
    </row>
    <row r="642" spans="2:4" ht="12.75">
      <c r="B642">
        <v>3</v>
      </c>
      <c r="C642" s="2">
        <v>2.02435E-05</v>
      </c>
      <c r="D642" s="2">
        <v>-4.4662E-05</v>
      </c>
    </row>
    <row r="643" spans="2:4" ht="12.75">
      <c r="B643">
        <v>4</v>
      </c>
      <c r="C643" s="2">
        <v>-5.3193E-06</v>
      </c>
      <c r="D643" s="2">
        <v>2.03135E-05</v>
      </c>
    </row>
    <row r="644" spans="2:4" ht="12.75">
      <c r="B644">
        <v>5</v>
      </c>
      <c r="C644" s="2">
        <v>-7.16734E-06</v>
      </c>
      <c r="D644" s="2">
        <v>1.06041E-05</v>
      </c>
    </row>
    <row r="645" spans="2:4" ht="12.75">
      <c r="B645">
        <v>6</v>
      </c>
      <c r="C645" s="2">
        <v>5.36029E-05</v>
      </c>
      <c r="D645" s="2">
        <v>-9.53936E-07</v>
      </c>
    </row>
    <row r="646" spans="2:4" ht="12.75">
      <c r="B646">
        <v>9</v>
      </c>
      <c r="C646" s="2">
        <v>-2.83373E-08</v>
      </c>
      <c r="D646" s="2">
        <v>1.26742E-07</v>
      </c>
    </row>
    <row r="647" spans="2:4" ht="12.75">
      <c r="B647">
        <v>10</v>
      </c>
      <c r="C647" s="2">
        <v>-1.4728E-06</v>
      </c>
      <c r="D647" s="2">
        <v>1.8016E-08</v>
      </c>
    </row>
    <row r="648" spans="2:4" ht="12.75">
      <c r="B648">
        <v>12</v>
      </c>
      <c r="C648" s="2">
        <v>2.3182E-08</v>
      </c>
      <c r="D648" s="2">
        <v>1.24823E-08</v>
      </c>
    </row>
    <row r="649" spans="2:4" ht="12.75">
      <c r="B649">
        <v>15</v>
      </c>
      <c r="C649" s="2">
        <v>1.75013E-08</v>
      </c>
      <c r="D649" s="2">
        <v>5.55203E-09</v>
      </c>
    </row>
    <row r="650" spans="2:4" ht="12.75">
      <c r="B650">
        <v>18</v>
      </c>
      <c r="C650" s="2">
        <v>-2.94765E-08</v>
      </c>
      <c r="D650" s="2">
        <v>8.09283E-09</v>
      </c>
    </row>
    <row r="651" spans="2:4" ht="12.75">
      <c r="B651">
        <v>20</v>
      </c>
      <c r="C651" s="2">
        <v>-1.35062E-08</v>
      </c>
      <c r="D651" s="2">
        <v>1.27677E-08</v>
      </c>
    </row>
    <row r="652" spans="2:4" ht="12.75">
      <c r="B652">
        <v>21</v>
      </c>
      <c r="C652" s="2">
        <v>2.51104E-09</v>
      </c>
      <c r="D652" s="2">
        <v>4.96793E-09</v>
      </c>
    </row>
    <row r="653" spans="2:4" ht="12.75">
      <c r="B653">
        <v>25</v>
      </c>
      <c r="C653" s="2">
        <v>2.05275E-09</v>
      </c>
      <c r="D653" s="2">
        <v>1.90938E-09</v>
      </c>
    </row>
    <row r="654" spans="2:4" ht="12.75">
      <c r="B654">
        <v>27</v>
      </c>
      <c r="C654" s="2">
        <v>5.57168E-09</v>
      </c>
      <c r="D654" s="2">
        <v>-3.64257E-09</v>
      </c>
    </row>
    <row r="655" spans="2:4" ht="12.75">
      <c r="B655">
        <v>28</v>
      </c>
      <c r="C655" s="2">
        <v>-3.84176E-09</v>
      </c>
      <c r="D655" s="2">
        <v>6.35359E-10</v>
      </c>
    </row>
    <row r="656" spans="2:4" ht="12.75">
      <c r="B656">
        <v>30</v>
      </c>
      <c r="C656" s="2">
        <v>-2.74215E-09</v>
      </c>
      <c r="D656" s="2">
        <v>6.68719E-10</v>
      </c>
    </row>
    <row r="657" ht="12.75">
      <c r="A657" t="s">
        <v>9</v>
      </c>
    </row>
    <row r="658" ht="12.75">
      <c r="A658" t="s">
        <v>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8"/>
  <sheetViews>
    <sheetView workbookViewId="0" topLeftCell="G10">
      <selection activeCell="R49" sqref="R49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  <col min="25" max="25" width="9.8515625" style="0" bestFit="1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4270235</v>
      </c>
    </row>
    <row r="3" spans="1:20" ht="12.75">
      <c r="A3" t="s">
        <v>36</v>
      </c>
      <c r="B3">
        <v>4270264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0" ht="12.75">
      <c r="A4" t="s">
        <v>37</v>
      </c>
      <c r="B4">
        <v>1487666</v>
      </c>
      <c r="G4">
        <v>0</v>
      </c>
      <c r="I4" s="6">
        <f aca="true" ca="1" t="shared" si="0" ref="I4:J17">OFFSET($A$1,I$1+$H$1*$G4-1,1)</f>
        <v>202.54</v>
      </c>
      <c r="J4" s="8">
        <f ca="1" t="shared" si="0"/>
        <v>2.53984</v>
      </c>
      <c r="K4" s="7">
        <f aca="true" ca="1" t="shared" si="1" ref="K4:O17">OFFSET($A$1,K$1+$H$1*$G4-1,2)*10000</f>
        <v>-5.5188299999999995</v>
      </c>
      <c r="L4" s="7">
        <f ca="1" t="shared" si="1"/>
        <v>4.92686</v>
      </c>
      <c r="M4" s="7">
        <f ca="1" t="shared" si="1"/>
        <v>-1.90526</v>
      </c>
      <c r="N4" s="7">
        <f ca="1" t="shared" si="1"/>
        <v>0.0992064</v>
      </c>
      <c r="O4" s="7">
        <f ca="1" t="shared" si="1"/>
        <v>-2.4304799999999998</v>
      </c>
      <c r="P4" s="7">
        <f aca="true" ca="1" t="shared" si="2" ref="P4:T17">OFFSET($A$1,P$1+$H$1*$G4-1,3)*10000</f>
        <v>-1.2510599999999998</v>
      </c>
      <c r="Q4" s="7">
        <f ca="1" t="shared" si="2"/>
        <v>-0.0664742</v>
      </c>
      <c r="R4" s="7">
        <f ca="1" t="shared" si="2"/>
        <v>0.193412</v>
      </c>
      <c r="S4" s="7">
        <f ca="1" t="shared" si="2"/>
        <v>-0.0120211</v>
      </c>
      <c r="T4" s="7">
        <f ca="1" t="shared" si="2"/>
        <v>-1.55532</v>
      </c>
    </row>
    <row r="5" spans="1:20" ht="12.75">
      <c r="A5" t="s">
        <v>38</v>
      </c>
      <c r="B5">
        <v>2</v>
      </c>
      <c r="G5">
        <v>1</v>
      </c>
      <c r="I5" s="6">
        <f ca="1" t="shared" si="0"/>
        <v>426.9</v>
      </c>
      <c r="J5" s="8">
        <f ca="1" t="shared" si="0"/>
        <v>5.28948</v>
      </c>
      <c r="K5" s="7">
        <f ca="1" t="shared" si="1"/>
        <v>-6.695740000000001</v>
      </c>
      <c r="L5" s="7">
        <f ca="1" t="shared" si="1"/>
        <v>5.649850000000001</v>
      </c>
      <c r="M5" s="7">
        <f ca="1" t="shared" si="1"/>
        <v>-2.21151</v>
      </c>
      <c r="N5" s="7">
        <f ca="1" t="shared" si="1"/>
        <v>0.102237</v>
      </c>
      <c r="O5" s="7">
        <f ca="1" t="shared" si="1"/>
        <v>-2.42859</v>
      </c>
      <c r="P5" s="7">
        <f ca="1" t="shared" si="2"/>
        <v>-1.4094300000000002</v>
      </c>
      <c r="Q5" s="7">
        <f ca="1" t="shared" si="2"/>
        <v>-0.0148899</v>
      </c>
      <c r="R5" s="7">
        <f ca="1" t="shared" si="2"/>
        <v>0.18971</v>
      </c>
      <c r="S5" s="7">
        <f ca="1" t="shared" si="2"/>
        <v>-0.0260257</v>
      </c>
      <c r="T5" s="7">
        <f ca="1" t="shared" si="2"/>
        <v>-1.55715</v>
      </c>
    </row>
    <row r="6" spans="1:20" ht="12.75">
      <c r="A6" t="s">
        <v>39</v>
      </c>
      <c r="B6">
        <v>-0.98</v>
      </c>
      <c r="G6">
        <v>2</v>
      </c>
      <c r="I6" s="6">
        <f ca="1" t="shared" si="0"/>
        <v>1000.52</v>
      </c>
      <c r="J6" s="8">
        <f ca="1" t="shared" si="0"/>
        <v>12.3678</v>
      </c>
      <c r="K6" s="7">
        <f ca="1" t="shared" si="1"/>
        <v>-7.19611</v>
      </c>
      <c r="L6" s="7">
        <f ca="1" t="shared" si="1"/>
        <v>6.03088</v>
      </c>
      <c r="M6" s="7">
        <f ca="1" t="shared" si="1"/>
        <v>-2.3706899999999997</v>
      </c>
      <c r="N6" s="7">
        <f ca="1" t="shared" si="1"/>
        <v>0.100708</v>
      </c>
      <c r="O6" s="7">
        <f ca="1" t="shared" si="1"/>
        <v>-2.4419399999999998</v>
      </c>
      <c r="P6" s="7">
        <f ca="1" t="shared" si="2"/>
        <v>-1.4711400000000001</v>
      </c>
      <c r="Q6" s="7">
        <f ca="1" t="shared" si="2"/>
        <v>0.014083600000000002</v>
      </c>
      <c r="R6" s="7">
        <f ca="1" t="shared" si="2"/>
        <v>0.180396</v>
      </c>
      <c r="S6" s="7">
        <f ca="1" t="shared" si="2"/>
        <v>-0.0316521</v>
      </c>
      <c r="T6" s="7">
        <f ca="1" t="shared" si="2"/>
        <v>-1.54552</v>
      </c>
    </row>
    <row r="7" spans="1:20" ht="12.75">
      <c r="A7" t="s">
        <v>40</v>
      </c>
      <c r="B7">
        <v>0</v>
      </c>
      <c r="G7">
        <v>3</v>
      </c>
      <c r="I7" s="6">
        <f ca="1" t="shared" si="0"/>
        <v>1499.26</v>
      </c>
      <c r="J7" s="8">
        <f ca="1" t="shared" si="0"/>
        <v>18.5321</v>
      </c>
      <c r="K7" s="7">
        <f ca="1" t="shared" si="1"/>
        <v>-6.850890000000001</v>
      </c>
      <c r="L7" s="7">
        <f ca="1" t="shared" si="1"/>
        <v>5.731999999999999</v>
      </c>
      <c r="M7" s="7">
        <f ca="1" t="shared" si="1"/>
        <v>-2.21227</v>
      </c>
      <c r="N7" s="7">
        <f ca="1" t="shared" si="1"/>
        <v>0.051895199999999995</v>
      </c>
      <c r="O7" s="7">
        <f ca="1" t="shared" si="1"/>
        <v>-2.44521</v>
      </c>
      <c r="P7" s="7">
        <f ca="1" t="shared" si="2"/>
        <v>-1.44456</v>
      </c>
      <c r="Q7" s="7">
        <f ca="1" t="shared" si="2"/>
        <v>-0.0205688</v>
      </c>
      <c r="R7" s="7">
        <f ca="1" t="shared" si="2"/>
        <v>0.195883</v>
      </c>
      <c r="S7" s="7">
        <f ca="1" t="shared" si="2"/>
        <v>-0.0324799</v>
      </c>
      <c r="T7" s="7">
        <f ca="1" t="shared" si="2"/>
        <v>-1.54246</v>
      </c>
    </row>
    <row r="8" spans="1:20" ht="12.75">
      <c r="A8" t="s">
        <v>41</v>
      </c>
      <c r="B8">
        <v>202.54</v>
      </c>
      <c r="G8">
        <v>4</v>
      </c>
      <c r="I8" s="6">
        <f ca="1" t="shared" si="0"/>
        <v>1998.03</v>
      </c>
      <c r="J8" s="8">
        <f ca="1" t="shared" si="0"/>
        <v>24.68</v>
      </c>
      <c r="K8" s="7">
        <f ca="1" t="shared" si="1"/>
        <v>-6.107270000000001</v>
      </c>
      <c r="L8" s="7">
        <f ca="1" t="shared" si="1"/>
        <v>5.01436</v>
      </c>
      <c r="M8" s="7">
        <f ca="1" t="shared" si="1"/>
        <v>-1.82801</v>
      </c>
      <c r="N8" s="7">
        <f ca="1" t="shared" si="1"/>
        <v>-0.062069099999999995</v>
      </c>
      <c r="O8" s="7">
        <f ca="1" t="shared" si="1"/>
        <v>-2.44041</v>
      </c>
      <c r="P8" s="7">
        <f ca="1" t="shared" si="2"/>
        <v>-1.37408</v>
      </c>
      <c r="Q8" s="7">
        <f ca="1" t="shared" si="2"/>
        <v>-0.0972611</v>
      </c>
      <c r="R8" s="7">
        <f ca="1" t="shared" si="2"/>
        <v>0.22452399999999997</v>
      </c>
      <c r="S8" s="7">
        <f ca="1" t="shared" si="2"/>
        <v>-0.036767100000000004</v>
      </c>
      <c r="T8" s="7">
        <f ca="1" t="shared" si="2"/>
        <v>-1.54136</v>
      </c>
    </row>
    <row r="9" spans="1:20" ht="12.75">
      <c r="A9" t="s">
        <v>42</v>
      </c>
      <c r="B9">
        <v>-92.863</v>
      </c>
      <c r="G9">
        <v>5</v>
      </c>
      <c r="I9" s="6">
        <f ca="1" t="shared" si="0"/>
        <v>2397.1</v>
      </c>
      <c r="J9" s="8">
        <f ca="1" t="shared" si="0"/>
        <v>29.5667</v>
      </c>
      <c r="K9" s="7">
        <f ca="1" t="shared" si="1"/>
        <v>-5.22048</v>
      </c>
      <c r="L9" s="7">
        <f ca="1" t="shared" si="1"/>
        <v>4.11493</v>
      </c>
      <c r="M9" s="7">
        <f ca="1" t="shared" si="1"/>
        <v>-1.3395400000000002</v>
      </c>
      <c r="N9" s="7">
        <f ca="1" t="shared" si="1"/>
        <v>-0.202994</v>
      </c>
      <c r="O9" s="7">
        <f ca="1" t="shared" si="1"/>
        <v>-2.4392300000000002</v>
      </c>
      <c r="P9" s="7">
        <f ca="1" t="shared" si="2"/>
        <v>-1.22251</v>
      </c>
      <c r="Q9" s="7">
        <f ca="1" t="shared" si="2"/>
        <v>-0.188801</v>
      </c>
      <c r="R9" s="7">
        <f ca="1" t="shared" si="2"/>
        <v>0.256591</v>
      </c>
      <c r="S9" s="7">
        <f ca="1" t="shared" si="2"/>
        <v>-0.038692000000000004</v>
      </c>
      <c r="T9" s="7">
        <f ca="1" t="shared" si="2"/>
        <v>-1.53176</v>
      </c>
    </row>
    <row r="10" spans="1:20" ht="12.75">
      <c r="A10" t="s">
        <v>43</v>
      </c>
      <c r="B10" s="2">
        <v>2.53984</v>
      </c>
      <c r="G10">
        <v>6</v>
      </c>
      <c r="I10" s="6">
        <f ca="1" t="shared" si="0"/>
        <v>2796.1</v>
      </c>
      <c r="J10" s="8">
        <f ca="1" t="shared" si="0"/>
        <v>34.3865</v>
      </c>
      <c r="K10" s="7">
        <f ca="1" t="shared" si="1"/>
        <v>-4.0579</v>
      </c>
      <c r="L10" s="7">
        <f ca="1" t="shared" si="1"/>
        <v>2.89133</v>
      </c>
      <c r="M10" s="7">
        <f ca="1" t="shared" si="1"/>
        <v>-0.685641</v>
      </c>
      <c r="N10" s="7">
        <f ca="1" t="shared" si="1"/>
        <v>-0.374213</v>
      </c>
      <c r="O10" s="7">
        <f ca="1" t="shared" si="1"/>
        <v>-2.4148799999999997</v>
      </c>
      <c r="P10" s="7">
        <f ca="1" t="shared" si="2"/>
        <v>-1.0152</v>
      </c>
      <c r="Q10" s="7">
        <f ca="1" t="shared" si="2"/>
        <v>-0.309718</v>
      </c>
      <c r="R10" s="7">
        <f ca="1" t="shared" si="2"/>
        <v>0.294607</v>
      </c>
      <c r="S10" s="7">
        <f ca="1" t="shared" si="2"/>
        <v>-0.0312572</v>
      </c>
      <c r="T10" s="7">
        <f ca="1" t="shared" si="2"/>
        <v>-1.53611</v>
      </c>
    </row>
    <row r="11" spans="1:20" ht="12.75">
      <c r="A11" t="s">
        <v>44</v>
      </c>
      <c r="B11" s="2">
        <v>0</v>
      </c>
      <c r="G11">
        <v>7</v>
      </c>
      <c r="I11" s="6">
        <f ca="1" t="shared" si="0"/>
        <v>3195.14</v>
      </c>
      <c r="J11" s="8">
        <f ca="1" t="shared" si="0"/>
        <v>38.9771</v>
      </c>
      <c r="K11" s="7">
        <f ca="1" t="shared" si="1"/>
        <v>-2.4047</v>
      </c>
      <c r="L11" s="7">
        <f ca="1" t="shared" si="1"/>
        <v>1.23942</v>
      </c>
      <c r="M11" s="7">
        <f ca="1" t="shared" si="1"/>
        <v>0.21109599999999998</v>
      </c>
      <c r="N11" s="7">
        <f ca="1" t="shared" si="1"/>
        <v>-0.622063</v>
      </c>
      <c r="O11" s="7">
        <f ca="1" t="shared" si="1"/>
        <v>-2.38978</v>
      </c>
      <c r="P11" s="7">
        <f ca="1" t="shared" si="2"/>
        <v>-0.740153</v>
      </c>
      <c r="Q11" s="7">
        <f ca="1" t="shared" si="2"/>
        <v>-0.494367</v>
      </c>
      <c r="R11" s="7">
        <f ca="1" t="shared" si="2"/>
        <v>0.352795</v>
      </c>
      <c r="S11" s="7">
        <f ca="1" t="shared" si="2"/>
        <v>-0.0326021</v>
      </c>
      <c r="T11" s="7">
        <f ca="1" t="shared" si="2"/>
        <v>-1.5419100000000001</v>
      </c>
    </row>
    <row r="12" spans="1:20" ht="12.75">
      <c r="A12" t="s">
        <v>45</v>
      </c>
      <c r="B12" s="2">
        <v>0</v>
      </c>
      <c r="G12">
        <v>8</v>
      </c>
      <c r="I12" s="6">
        <f ca="1" t="shared" si="0"/>
        <v>3594.08</v>
      </c>
      <c r="J12" s="8">
        <f ca="1" t="shared" si="0"/>
        <v>43.1275</v>
      </c>
      <c r="K12" s="7">
        <f ca="1" t="shared" si="1"/>
        <v>0.0407435</v>
      </c>
      <c r="L12" s="7">
        <f ca="1" t="shared" si="1"/>
        <v>-1.3168199999999999</v>
      </c>
      <c r="M12" s="7">
        <f ca="1" t="shared" si="1"/>
        <v>1.6849</v>
      </c>
      <c r="N12" s="7">
        <f ca="1" t="shared" si="1"/>
        <v>-1.11402</v>
      </c>
      <c r="O12" s="7">
        <f ca="1" t="shared" si="1"/>
        <v>-2.34484</v>
      </c>
      <c r="P12" s="7">
        <f ca="1" t="shared" si="2"/>
        <v>-0.304525</v>
      </c>
      <c r="Q12" s="7">
        <f ca="1" t="shared" si="2"/>
        <v>-0.845493</v>
      </c>
      <c r="R12" s="7">
        <f ca="1" t="shared" si="2"/>
        <v>0.499035</v>
      </c>
      <c r="S12" s="7">
        <f ca="1" t="shared" si="2"/>
        <v>-0.0733705</v>
      </c>
      <c r="T12" s="7">
        <f ca="1" t="shared" si="2"/>
        <v>-1.53509</v>
      </c>
    </row>
    <row r="13" spans="1:20" ht="12.75">
      <c r="A13" t="s">
        <v>9</v>
      </c>
      <c r="G13">
        <v>9</v>
      </c>
      <c r="I13" s="6">
        <f ca="1" t="shared" si="0"/>
        <v>3993.1</v>
      </c>
      <c r="J13" s="8">
        <f ca="1" t="shared" si="0"/>
        <v>46.7846</v>
      </c>
      <c r="K13" s="7">
        <f ca="1" t="shared" si="1"/>
        <v>3.1291100000000003</v>
      </c>
      <c r="L13" s="7">
        <f ca="1" t="shared" si="1"/>
        <v>-4.76003</v>
      </c>
      <c r="M13" s="7">
        <f ca="1" t="shared" si="1"/>
        <v>3.7336500000000004</v>
      </c>
      <c r="N13" s="7">
        <f ca="1" t="shared" si="1"/>
        <v>-1.85328</v>
      </c>
      <c r="O13" s="7">
        <f ca="1" t="shared" si="1"/>
        <v>-2.2834600000000003</v>
      </c>
      <c r="P13" s="7">
        <f ca="1" t="shared" si="2"/>
        <v>0.231778</v>
      </c>
      <c r="Q13" s="7">
        <f ca="1" t="shared" si="2"/>
        <v>-1.3717499999999998</v>
      </c>
      <c r="R13" s="7">
        <f ca="1" t="shared" si="2"/>
        <v>0.74089</v>
      </c>
      <c r="S13" s="7">
        <f ca="1" t="shared" si="2"/>
        <v>-0.15772499999999998</v>
      </c>
      <c r="T13" s="7">
        <f ca="1" t="shared" si="2"/>
        <v>-1.50918</v>
      </c>
    </row>
    <row r="14" spans="1:20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G14">
        <v>10</v>
      </c>
      <c r="I14" s="6">
        <f ca="1" t="shared" si="0"/>
        <v>2995.65</v>
      </c>
      <c r="J14" s="8">
        <f ca="1" t="shared" si="0"/>
        <v>36.8929</v>
      </c>
      <c r="K14" s="7">
        <f ca="1" t="shared" si="1"/>
        <v>-3.32024</v>
      </c>
      <c r="L14" s="7">
        <f ca="1" t="shared" si="1"/>
        <v>2.21622</v>
      </c>
      <c r="M14" s="7">
        <f ca="1" t="shared" si="1"/>
        <v>-0.325188</v>
      </c>
      <c r="N14" s="7">
        <f ca="1" t="shared" si="1"/>
        <v>-0.462511</v>
      </c>
      <c r="O14" s="7">
        <f ca="1" t="shared" si="1"/>
        <v>-2.4163099999999997</v>
      </c>
      <c r="P14" s="7">
        <f ca="1" t="shared" si="2"/>
        <v>-0.8526739999999999</v>
      </c>
      <c r="Q14" s="7">
        <f ca="1" t="shared" si="2"/>
        <v>-0.35737800000000003</v>
      </c>
      <c r="R14" s="7">
        <f ca="1" t="shared" si="2"/>
        <v>0.30200099999999996</v>
      </c>
      <c r="S14" s="7">
        <f ca="1" t="shared" si="2"/>
        <v>-0.0202171</v>
      </c>
      <c r="T14" s="7">
        <f ca="1" t="shared" si="2"/>
        <v>-1.5570499999999998</v>
      </c>
    </row>
    <row r="15" spans="1:20" ht="12.75">
      <c r="A15" t="s">
        <v>51</v>
      </c>
      <c r="B15">
        <v>-92.9</v>
      </c>
      <c r="G15">
        <v>11</v>
      </c>
      <c r="I15" s="6">
        <f ca="1" t="shared" si="0"/>
        <v>1998.07</v>
      </c>
      <c r="J15" s="8">
        <f ca="1" t="shared" si="0"/>
        <v>24.8135</v>
      </c>
      <c r="K15" s="7">
        <f ca="1" t="shared" si="1"/>
        <v>-5.85627</v>
      </c>
      <c r="L15" s="7">
        <f ca="1" t="shared" si="1"/>
        <v>4.89142</v>
      </c>
      <c r="M15" s="7">
        <f ca="1" t="shared" si="1"/>
        <v>-1.7783900000000001</v>
      </c>
      <c r="N15" s="7">
        <f ca="1" t="shared" si="1"/>
        <v>-0.055097900000000005</v>
      </c>
      <c r="O15" s="7">
        <f ca="1" t="shared" si="1"/>
        <v>-2.45024</v>
      </c>
      <c r="P15" s="7">
        <f ca="1" t="shared" si="2"/>
        <v>-1.29113</v>
      </c>
      <c r="Q15" s="7">
        <f ca="1" t="shared" si="2"/>
        <v>-0.10290500000000001</v>
      </c>
      <c r="R15" s="7">
        <f ca="1" t="shared" si="2"/>
        <v>0.21928799999999998</v>
      </c>
      <c r="S15" s="7">
        <f ca="1" t="shared" si="2"/>
        <v>-0.0263349</v>
      </c>
      <c r="T15" s="7">
        <f ca="1" t="shared" si="2"/>
        <v>-1.5423999999999998</v>
      </c>
    </row>
    <row r="16" spans="1:20" ht="12.75">
      <c r="A16" t="s">
        <v>52</v>
      </c>
      <c r="B16">
        <v>0</v>
      </c>
      <c r="G16">
        <v>12</v>
      </c>
      <c r="I16" s="6">
        <f ca="1" t="shared" si="0"/>
        <v>1000.54</v>
      </c>
      <c r="J16" s="8">
        <f ca="1" t="shared" si="0"/>
        <v>12.4811</v>
      </c>
      <c r="K16" s="7">
        <f ca="1" t="shared" si="1"/>
        <v>-6.4031400000000005</v>
      </c>
      <c r="L16" s="7">
        <f ca="1" t="shared" si="1"/>
        <v>5.529979999999999</v>
      </c>
      <c r="M16" s="7">
        <f ca="1" t="shared" si="1"/>
        <v>-2.16102</v>
      </c>
      <c r="N16" s="7">
        <f ca="1" t="shared" si="1"/>
        <v>0.0945195</v>
      </c>
      <c r="O16" s="7">
        <f ca="1" t="shared" si="1"/>
        <v>-2.4561800000000003</v>
      </c>
      <c r="P16" s="7">
        <f ca="1" t="shared" si="2"/>
        <v>-1.33064</v>
      </c>
      <c r="Q16" s="7">
        <f ca="1" t="shared" si="2"/>
        <v>-0.0282409</v>
      </c>
      <c r="R16" s="7">
        <f ca="1" t="shared" si="2"/>
        <v>0.18544499999999997</v>
      </c>
      <c r="S16" s="7">
        <f ca="1" t="shared" si="2"/>
        <v>-0.018292100000000002</v>
      </c>
      <c r="T16" s="7">
        <f ca="1" t="shared" si="2"/>
        <v>-1.53595</v>
      </c>
    </row>
    <row r="17" spans="1:20" ht="12.75">
      <c r="A17" t="s">
        <v>9</v>
      </c>
      <c r="G17">
        <v>13</v>
      </c>
      <c r="I17" s="6">
        <f ca="1" t="shared" si="0"/>
        <v>202.59</v>
      </c>
      <c r="J17" s="8">
        <f ca="1" t="shared" si="0"/>
        <v>2.59906</v>
      </c>
      <c r="K17" s="7">
        <f ca="1" t="shared" si="1"/>
        <v>-4.93023</v>
      </c>
      <c r="L17" s="7">
        <f ca="1" t="shared" si="1"/>
        <v>4.7286399999999995</v>
      </c>
      <c r="M17" s="7">
        <f ca="1" t="shared" si="1"/>
        <v>-1.84826</v>
      </c>
      <c r="N17" s="7">
        <f ca="1" t="shared" si="1"/>
        <v>0.119914</v>
      </c>
      <c r="O17" s="7">
        <f ca="1" t="shared" si="1"/>
        <v>-2.45647</v>
      </c>
      <c r="P17" s="7">
        <f ca="1" t="shared" si="2"/>
        <v>-1.08505</v>
      </c>
      <c r="Q17" s="7">
        <f ca="1" t="shared" si="2"/>
        <v>-0.0527556</v>
      </c>
      <c r="R17" s="7">
        <f ca="1" t="shared" si="2"/>
        <v>0.17598899999999998</v>
      </c>
      <c r="S17" s="7">
        <f ca="1" t="shared" si="2"/>
        <v>0.00512168</v>
      </c>
      <c r="T17" s="7">
        <f ca="1" t="shared" si="2"/>
        <v>-1.53149</v>
      </c>
    </row>
    <row r="18" ht="12.75">
      <c r="A18" t="s">
        <v>53</v>
      </c>
    </row>
    <row r="19" spans="1:2" ht="12.75">
      <c r="A19" t="s">
        <v>54</v>
      </c>
      <c r="B19">
        <v>0</v>
      </c>
    </row>
    <row r="20" spans="1:24" ht="12.75">
      <c r="A20" t="s">
        <v>55</v>
      </c>
      <c r="B20">
        <v>1</v>
      </c>
      <c r="I20" s="6"/>
      <c r="J20" s="6"/>
      <c r="K20" s="11">
        <v>3</v>
      </c>
      <c r="L20" s="11">
        <v>4</v>
      </c>
      <c r="M20" s="11">
        <v>5</v>
      </c>
      <c r="N20" s="11">
        <v>6</v>
      </c>
      <c r="O20" s="7"/>
      <c r="P20" s="7"/>
      <c r="T20" s="11">
        <v>3</v>
      </c>
      <c r="U20" s="11">
        <v>4</v>
      </c>
      <c r="V20" s="11">
        <v>5</v>
      </c>
      <c r="W20" s="11">
        <v>6</v>
      </c>
      <c r="X20" s="11">
        <v>10</v>
      </c>
    </row>
    <row r="21" spans="1:24" ht="12.75">
      <c r="A21" t="s">
        <v>56</v>
      </c>
      <c r="B21">
        <v>1</v>
      </c>
      <c r="H21" t="s">
        <v>83</v>
      </c>
      <c r="I21" s="6"/>
      <c r="J21" s="6"/>
      <c r="K21" s="9" t="s">
        <v>70</v>
      </c>
      <c r="L21" s="9" t="s">
        <v>71</v>
      </c>
      <c r="M21" s="9" t="s">
        <v>72</v>
      </c>
      <c r="N21" s="9" t="s">
        <v>73</v>
      </c>
      <c r="O21" s="7"/>
      <c r="P21" s="7"/>
      <c r="T21" s="9" t="s">
        <v>70</v>
      </c>
      <c r="U21" s="9" t="s">
        <v>71</v>
      </c>
      <c r="V21" s="9" t="s">
        <v>72</v>
      </c>
      <c r="W21" s="9" t="s">
        <v>73</v>
      </c>
      <c r="X21" s="9" t="s">
        <v>74</v>
      </c>
    </row>
    <row r="22" spans="1:24" ht="12.75">
      <c r="A22" t="s">
        <v>57</v>
      </c>
      <c r="B22">
        <v>1</v>
      </c>
      <c r="H22" t="s">
        <v>69</v>
      </c>
      <c r="I22" s="6">
        <f>I6</f>
        <v>1000.52</v>
      </c>
      <c r="J22" s="6"/>
      <c r="K22" s="7">
        <f>K6</f>
        <v>-7.19611</v>
      </c>
      <c r="L22" s="7">
        <f>L6</f>
        <v>6.03088</v>
      </c>
      <c r="M22" s="7">
        <f>M6</f>
        <v>-2.3706899999999997</v>
      </c>
      <c r="N22" s="7">
        <f>N6</f>
        <v>0.100708</v>
      </c>
      <c r="O22" s="7"/>
      <c r="P22" s="7"/>
      <c r="Q22" t="s">
        <v>91</v>
      </c>
      <c r="R22" s="10">
        <f>(I37-I36)</f>
        <v>0.1</v>
      </c>
      <c r="T22" s="7">
        <f>K22</f>
        <v>-7.19611</v>
      </c>
      <c r="U22" s="7">
        <f>L22</f>
        <v>6.03088</v>
      </c>
      <c r="V22" s="7">
        <f>M22</f>
        <v>-2.3706899999999997</v>
      </c>
      <c r="W22" s="7">
        <f>N22</f>
        <v>0.100708</v>
      </c>
      <c r="X22" s="7">
        <f>O6</f>
        <v>-2.4419399999999998</v>
      </c>
    </row>
    <row r="23" spans="1:26" ht="25.5">
      <c r="A23" t="s">
        <v>58</v>
      </c>
      <c r="B23">
        <v>0</v>
      </c>
      <c r="I23" s="9" t="s">
        <v>84</v>
      </c>
      <c r="J23" s="9" t="s">
        <v>86</v>
      </c>
      <c r="K23" s="7"/>
      <c r="L23" s="7"/>
      <c r="M23" s="7"/>
      <c r="N23" s="7"/>
      <c r="O23" s="12" t="s">
        <v>88</v>
      </c>
      <c r="P23" s="7"/>
      <c r="Q23" t="s">
        <v>92</v>
      </c>
      <c r="T23" s="7"/>
      <c r="U23" s="7"/>
      <c r="V23" s="7"/>
      <c r="W23" s="7"/>
      <c r="Y23" t="s">
        <v>89</v>
      </c>
      <c r="Z23" s="13" t="s">
        <v>90</v>
      </c>
    </row>
    <row r="24" spans="1:26" ht="12.75">
      <c r="A24" t="s">
        <v>59</v>
      </c>
      <c r="B24">
        <v>0</v>
      </c>
      <c r="I24" s="10">
        <v>-1.2</v>
      </c>
      <c r="J24" s="10">
        <f>I24+$B$6</f>
        <v>-2.1799999999999997</v>
      </c>
      <c r="K24" s="7">
        <f>(K$20-1)*K$22*$I24^(K$20-2)</f>
        <v>17.270664</v>
      </c>
      <c r="L24" s="7">
        <f>(L$20-1)*L$22*$I24^(L$20-2)</f>
        <v>26.053401599999997</v>
      </c>
      <c r="M24" s="7">
        <f>(M$20-1)*M$22*$I24^(M$20-2)</f>
        <v>16.38620928</v>
      </c>
      <c r="N24" s="7">
        <f>(N$20-1)*N$22*$I24^(N$20-2)</f>
        <v>1.044140544</v>
      </c>
      <c r="O24" s="7">
        <f>SUM(K24:N24)</f>
        <v>60.754415424</v>
      </c>
      <c r="P24" s="7"/>
      <c r="Q24" s="7">
        <f aca="true" t="shared" si="3" ref="Q24:Q34">-O24+Q25</f>
        <v>-290.61157918000026</v>
      </c>
      <c r="R24" s="7">
        <f aca="true" t="shared" si="4" ref="R24:R35">Q24*$R$22</f>
        <v>-29.061157918000028</v>
      </c>
      <c r="T24" s="7">
        <f>T$22*$I24^(T$20-1)</f>
        <v>-10.3623984</v>
      </c>
      <c r="U24" s="7">
        <f aca="true" t="shared" si="5" ref="T24:X39">U$22*$I24^(U$20-1)</f>
        <v>-10.42136064</v>
      </c>
      <c r="V24" s="7">
        <f t="shared" si="5"/>
        <v>-4.915862783999999</v>
      </c>
      <c r="W24" s="7">
        <f t="shared" si="5"/>
        <v>-0.25059373056</v>
      </c>
      <c r="X24" s="7">
        <f t="shared" si="5"/>
        <v>12.599874032762877</v>
      </c>
      <c r="Y24" s="7">
        <f>SUM(T24:W24)</f>
        <v>-25.950215554559996</v>
      </c>
      <c r="Z24" s="7">
        <f>Y24-$Y$41+'harmonics.4266288'!$Y$31</f>
        <v>-24.934907485809994</v>
      </c>
    </row>
    <row r="25" spans="1:26" ht="12.75">
      <c r="A25" t="s">
        <v>60</v>
      </c>
      <c r="B25">
        <v>0</v>
      </c>
      <c r="I25">
        <v>-1.1</v>
      </c>
      <c r="J25" s="10">
        <f aca="true" t="shared" si="6" ref="J25:J48">I25+$B$6</f>
        <v>-2.08</v>
      </c>
      <c r="K25" s="7">
        <f aca="true" t="shared" si="7" ref="K25:N48">(K$20-1)*K$22*$I25^(K$20-2)</f>
        <v>15.831442000000001</v>
      </c>
      <c r="L25" s="7">
        <f t="shared" si="7"/>
        <v>21.8920944</v>
      </c>
      <c r="M25" s="7">
        <f t="shared" si="7"/>
        <v>12.621553560000002</v>
      </c>
      <c r="N25" s="7">
        <f t="shared" si="7"/>
        <v>0.7372329140000002</v>
      </c>
      <c r="O25" s="7">
        <f aca="true" t="shared" si="8" ref="O25:O48">SUM(K25:N25)</f>
        <v>51.082322874000006</v>
      </c>
      <c r="Q25" s="7">
        <f>-O25+Q26</f>
        <v>-229.8571637560003</v>
      </c>
      <c r="R25" s="7">
        <f t="shared" si="4"/>
        <v>-22.98571637560003</v>
      </c>
      <c r="T25" s="7">
        <f t="shared" si="5"/>
        <v>-8.707293100000001</v>
      </c>
      <c r="U25" s="7">
        <f t="shared" si="5"/>
        <v>-8.027101280000002</v>
      </c>
      <c r="V25" s="7">
        <f t="shared" si="5"/>
        <v>-3.4709272290000004</v>
      </c>
      <c r="W25" s="7">
        <f t="shared" si="5"/>
        <v>-0.16219124108000008</v>
      </c>
      <c r="X25" s="7">
        <f t="shared" si="5"/>
        <v>5.757966784560543</v>
      </c>
      <c r="Y25" s="7">
        <f aca="true" t="shared" si="9" ref="Y25:Y48">SUM(T25:W25)</f>
        <v>-20.367512850080004</v>
      </c>
      <c r="Z25" s="7">
        <f>Y25-$Y$41+'harmonics.4266288'!$Y$31</f>
        <v>-19.352204781330002</v>
      </c>
    </row>
    <row r="26" spans="1:26" ht="12.75">
      <c r="A26" t="s">
        <v>61</v>
      </c>
      <c r="B26">
        <v>0</v>
      </c>
      <c r="I26" s="10">
        <v>-1</v>
      </c>
      <c r="J26" s="10">
        <f t="shared" si="6"/>
        <v>-1.98</v>
      </c>
      <c r="K26" s="7">
        <f>(K$20-1)*K$22*$I26^(K$20-2)</f>
        <v>14.39222</v>
      </c>
      <c r="L26" s="7">
        <f t="shared" si="7"/>
        <v>18.09264</v>
      </c>
      <c r="M26" s="7">
        <f t="shared" si="7"/>
        <v>9.482759999999999</v>
      </c>
      <c r="N26" s="7">
        <f t="shared" si="7"/>
        <v>0.50354</v>
      </c>
      <c r="O26" s="7">
        <f t="shared" si="8"/>
        <v>42.47116</v>
      </c>
      <c r="Q26" s="7">
        <f t="shared" si="3"/>
        <v>-178.7748408820003</v>
      </c>
      <c r="R26" s="7">
        <f t="shared" si="4"/>
        <v>-17.87748408820003</v>
      </c>
      <c r="T26" s="7">
        <f t="shared" si="5"/>
        <v>-7.19611</v>
      </c>
      <c r="U26" s="7">
        <f t="shared" si="5"/>
        <v>-6.03088</v>
      </c>
      <c r="V26" s="7">
        <f t="shared" si="5"/>
        <v>-2.3706899999999997</v>
      </c>
      <c r="W26" s="7">
        <f t="shared" si="5"/>
        <v>-0.100708</v>
      </c>
      <c r="X26" s="7">
        <f t="shared" si="5"/>
        <v>2.4419399999999998</v>
      </c>
      <c r="Y26" s="7">
        <f t="shared" si="9"/>
        <v>-15.698388</v>
      </c>
      <c r="Z26" s="7">
        <f>Y26-$Y$41+'harmonics.4266288'!$Y$31</f>
        <v>-14.68307993125</v>
      </c>
    </row>
    <row r="27" spans="1:26" ht="12.75">
      <c r="A27" t="s">
        <v>62</v>
      </c>
      <c r="I27">
        <v>-0.9</v>
      </c>
      <c r="J27" s="10">
        <f t="shared" si="6"/>
        <v>-1.88</v>
      </c>
      <c r="K27" s="7">
        <f t="shared" si="7"/>
        <v>12.952998000000001</v>
      </c>
      <c r="L27" s="7">
        <f t="shared" si="7"/>
        <v>14.6550384</v>
      </c>
      <c r="M27" s="7">
        <f t="shared" si="7"/>
        <v>6.91293204</v>
      </c>
      <c r="N27" s="7">
        <f t="shared" si="7"/>
        <v>0.3303725940000001</v>
      </c>
      <c r="O27" s="7">
        <f t="shared" si="8"/>
        <v>34.85134103400001</v>
      </c>
      <c r="Q27" s="7">
        <f t="shared" si="3"/>
        <v>-136.3036808820003</v>
      </c>
      <c r="R27" s="7">
        <f t="shared" si="4"/>
        <v>-13.63036808820003</v>
      </c>
      <c r="T27" s="7">
        <f t="shared" si="5"/>
        <v>-5.8288491</v>
      </c>
      <c r="U27" s="7">
        <f t="shared" si="5"/>
        <v>-4.396511520000001</v>
      </c>
      <c r="V27" s="7">
        <f t="shared" si="5"/>
        <v>-1.555409709</v>
      </c>
      <c r="W27" s="7">
        <f t="shared" si="5"/>
        <v>-0.05946706692000002</v>
      </c>
      <c r="X27" s="7">
        <f t="shared" si="5"/>
        <v>0.9460575889086603</v>
      </c>
      <c r="Y27" s="7">
        <f t="shared" si="9"/>
        <v>-11.84023739592</v>
      </c>
      <c r="Z27" s="7">
        <f>Y27-$Y$41+'harmonics.4266288'!$Y$31</f>
        <v>-10.82492932717</v>
      </c>
    </row>
    <row r="28" spans="1:26" ht="12.75">
      <c r="A28" t="s">
        <v>62</v>
      </c>
      <c r="B28" t="s">
        <v>63</v>
      </c>
      <c r="C28" t="s">
        <v>64</v>
      </c>
      <c r="D28" t="s">
        <v>65</v>
      </c>
      <c r="I28" s="10">
        <v>-0.800000000000001</v>
      </c>
      <c r="J28" s="10">
        <f t="shared" si="6"/>
        <v>-1.7800000000000011</v>
      </c>
      <c r="K28" s="7">
        <f t="shared" si="7"/>
        <v>11.513776000000014</v>
      </c>
      <c r="L28" s="7">
        <f t="shared" si="7"/>
        <v>11.57928960000003</v>
      </c>
      <c r="M28" s="7">
        <f t="shared" si="7"/>
        <v>4.8551731200000185</v>
      </c>
      <c r="N28" s="7">
        <f t="shared" si="7"/>
        <v>0.20624998400000108</v>
      </c>
      <c r="O28" s="7">
        <f t="shared" si="8"/>
        <v>28.154488704000062</v>
      </c>
      <c r="Q28" s="7">
        <f t="shared" si="3"/>
        <v>-101.45233984800028</v>
      </c>
      <c r="R28" s="7">
        <f t="shared" si="4"/>
        <v>-10.14523398480003</v>
      </c>
      <c r="T28" s="7">
        <f t="shared" si="5"/>
        <v>-4.605510400000012</v>
      </c>
      <c r="U28" s="7">
        <f t="shared" si="5"/>
        <v>-3.087810560000012</v>
      </c>
      <c r="V28" s="7">
        <f t="shared" si="5"/>
        <v>-0.971034624000005</v>
      </c>
      <c r="W28" s="7">
        <f t="shared" si="5"/>
        <v>-0.03299999744000022</v>
      </c>
      <c r="X28" s="7">
        <f t="shared" si="5"/>
        <v>0.3277516387123239</v>
      </c>
      <c r="Y28" s="7">
        <f t="shared" si="9"/>
        <v>-8.69735558144003</v>
      </c>
      <c r="Z28" s="7">
        <f>Y28-$Y$41+'harmonics.4266288'!$Y$31</f>
        <v>-7.682047512690032</v>
      </c>
    </row>
    <row r="29" spans="2:26" ht="12.75">
      <c r="B29">
        <v>1</v>
      </c>
      <c r="C29" s="2">
        <v>-0.986886</v>
      </c>
      <c r="D29" s="2">
        <v>-0.0648655</v>
      </c>
      <c r="I29">
        <v>-0.700000000000001</v>
      </c>
      <c r="J29" s="10">
        <f t="shared" si="6"/>
        <v>-1.680000000000001</v>
      </c>
      <c r="K29" s="7">
        <f t="shared" si="7"/>
        <v>10.074554000000013</v>
      </c>
      <c r="L29" s="7">
        <f t="shared" si="7"/>
        <v>8.865393600000024</v>
      </c>
      <c r="M29" s="7">
        <f t="shared" si="7"/>
        <v>3.252586680000013</v>
      </c>
      <c r="N29" s="7">
        <f t="shared" si="7"/>
        <v>0.12089995400000064</v>
      </c>
      <c r="O29" s="7">
        <f t="shared" si="8"/>
        <v>22.313434234000056</v>
      </c>
      <c r="Q29" s="7">
        <f t="shared" si="3"/>
        <v>-73.29785114400022</v>
      </c>
      <c r="R29" s="7">
        <f t="shared" si="4"/>
        <v>-7.329785114400022</v>
      </c>
      <c r="T29" s="7">
        <f t="shared" si="5"/>
        <v>-3.5260939000000096</v>
      </c>
      <c r="U29" s="7">
        <f t="shared" si="5"/>
        <v>-2.0685918400000083</v>
      </c>
      <c r="V29" s="7">
        <f t="shared" si="5"/>
        <v>-0.5692026690000029</v>
      </c>
      <c r="W29" s="7">
        <f t="shared" si="5"/>
        <v>-0.016925993560000116</v>
      </c>
      <c r="X29" s="7">
        <f t="shared" si="5"/>
        <v>0.09854108707758118</v>
      </c>
      <c r="Y29" s="7">
        <f t="shared" si="9"/>
        <v>-6.180814402560021</v>
      </c>
      <c r="Z29" s="7">
        <f>Y29-$Y$41+'harmonics.4266288'!$Y$31</f>
        <v>-5.165506333810022</v>
      </c>
    </row>
    <row r="30" spans="2:26" ht="12.75">
      <c r="B30">
        <v>2</v>
      </c>
      <c r="C30" s="2">
        <v>1.0002</v>
      </c>
      <c r="D30" s="2">
        <v>0.000157111</v>
      </c>
      <c r="I30" s="10">
        <v>-0.600000000000001</v>
      </c>
      <c r="J30" s="10">
        <f t="shared" si="6"/>
        <v>-1.580000000000001</v>
      </c>
      <c r="K30" s="7">
        <f t="shared" si="7"/>
        <v>8.635332000000014</v>
      </c>
      <c r="L30" s="7">
        <f t="shared" si="7"/>
        <v>6.513350400000021</v>
      </c>
      <c r="M30" s="7">
        <f t="shared" si="7"/>
        <v>2.0482761600000097</v>
      </c>
      <c r="N30" s="7">
        <f t="shared" si="7"/>
        <v>0.06525878400000042</v>
      </c>
      <c r="O30" s="7">
        <f t="shared" si="8"/>
        <v>17.262217344000046</v>
      </c>
      <c r="Q30" s="7">
        <f t="shared" si="3"/>
        <v>-50.984416910000164</v>
      </c>
      <c r="R30" s="7">
        <f t="shared" si="4"/>
        <v>-5.0984416910000165</v>
      </c>
      <c r="T30" s="7">
        <f t="shared" si="5"/>
        <v>-2.5905996000000084</v>
      </c>
      <c r="U30" s="7">
        <f t="shared" si="5"/>
        <v>-1.3026700800000064</v>
      </c>
      <c r="V30" s="7">
        <f t="shared" si="5"/>
        <v>-0.30724142400000193</v>
      </c>
      <c r="W30" s="7">
        <f t="shared" si="5"/>
        <v>-0.007831054080000063</v>
      </c>
      <c r="X30" s="7">
        <f t="shared" si="5"/>
        <v>0.02460912897024035</v>
      </c>
      <c r="Y30" s="7">
        <f t="shared" si="9"/>
        <v>-4.208342158080017</v>
      </c>
      <c r="Z30" s="7">
        <f>Y30-$Y$41+'harmonics.4266288'!$Y$31</f>
        <v>-3.1930340893300175</v>
      </c>
    </row>
    <row r="31" spans="2:26" ht="12.75">
      <c r="B31">
        <v>3</v>
      </c>
      <c r="C31" s="2">
        <v>-0.000551883</v>
      </c>
      <c r="D31" s="2">
        <v>-0.000125106</v>
      </c>
      <c r="I31">
        <v>-0.500000000000001</v>
      </c>
      <c r="J31" s="10">
        <f t="shared" si="6"/>
        <v>-1.4800000000000009</v>
      </c>
      <c r="K31" s="7">
        <f t="shared" si="7"/>
        <v>7.196110000000014</v>
      </c>
      <c r="L31" s="7">
        <f t="shared" si="7"/>
        <v>4.523160000000018</v>
      </c>
      <c r="M31" s="7">
        <f t="shared" si="7"/>
        <v>1.185345000000007</v>
      </c>
      <c r="N31" s="7">
        <f t="shared" si="7"/>
        <v>0.03147125000000025</v>
      </c>
      <c r="O31" s="7">
        <f t="shared" si="8"/>
        <v>12.93608625000004</v>
      </c>
      <c r="Q31" s="7">
        <f t="shared" si="3"/>
        <v>-33.72219956600012</v>
      </c>
      <c r="R31" s="7">
        <f t="shared" si="4"/>
        <v>-3.3722199566000124</v>
      </c>
      <c r="T31" s="7">
        <f t="shared" si="5"/>
        <v>-1.799027500000007</v>
      </c>
      <c r="U31" s="7">
        <f t="shared" si="5"/>
        <v>-0.7538600000000045</v>
      </c>
      <c r="V31" s="7">
        <f t="shared" si="5"/>
        <v>-0.14816812500000118</v>
      </c>
      <c r="W31" s="7">
        <f t="shared" si="5"/>
        <v>-0.003147125000000032</v>
      </c>
      <c r="X31" s="7">
        <f t="shared" si="5"/>
        <v>0.0047694140625000854</v>
      </c>
      <c r="Y31" s="7">
        <f t="shared" si="9"/>
        <v>-2.7042027500000128</v>
      </c>
      <c r="Z31" s="7">
        <f>Y31-$Y$41+'harmonics.4266288'!$Y$31</f>
        <v>-1.6888946812500134</v>
      </c>
    </row>
    <row r="32" spans="2:26" ht="12.75">
      <c r="B32">
        <v>4</v>
      </c>
      <c r="C32" s="2">
        <v>0.000492686</v>
      </c>
      <c r="D32" s="2">
        <v>-6.64742E-06</v>
      </c>
      <c r="I32" s="10">
        <v>-0.400000000000001</v>
      </c>
      <c r="J32" s="10">
        <f t="shared" si="6"/>
        <v>-1.380000000000001</v>
      </c>
      <c r="K32" s="7">
        <f t="shared" si="7"/>
        <v>5.756888000000015</v>
      </c>
      <c r="L32" s="7">
        <f t="shared" si="7"/>
        <v>2.8948224000000145</v>
      </c>
      <c r="M32" s="7">
        <f t="shared" si="7"/>
        <v>0.6068966400000045</v>
      </c>
      <c r="N32" s="7">
        <f t="shared" si="7"/>
        <v>0.01289062400000013</v>
      </c>
      <c r="O32" s="7">
        <f t="shared" si="8"/>
        <v>9.271497664000034</v>
      </c>
      <c r="Q32" s="7">
        <f t="shared" si="3"/>
        <v>-20.786113316000083</v>
      </c>
      <c r="R32" s="7">
        <f t="shared" si="4"/>
        <v>-2.0786113316000083</v>
      </c>
      <c r="T32" s="7">
        <f t="shared" si="5"/>
        <v>-1.1513776000000058</v>
      </c>
      <c r="U32" s="7">
        <f t="shared" si="5"/>
        <v>-0.3859763200000029</v>
      </c>
      <c r="V32" s="7">
        <f t="shared" si="5"/>
        <v>-0.06068966400000061</v>
      </c>
      <c r="W32" s="7">
        <f t="shared" si="5"/>
        <v>-0.0010312499200000132</v>
      </c>
      <c r="X32" s="7">
        <f t="shared" si="5"/>
        <v>0.0006401399193600145</v>
      </c>
      <c r="Y32" s="7">
        <f t="shared" si="9"/>
        <v>-1.5990748339200092</v>
      </c>
      <c r="Z32" s="7">
        <f>Y32-$Y$41+'harmonics.4266288'!$Y$31</f>
        <v>-0.5837667651700099</v>
      </c>
    </row>
    <row r="33" spans="2:26" ht="12.75">
      <c r="B33">
        <v>5</v>
      </c>
      <c r="C33" s="2">
        <v>-0.000190526</v>
      </c>
      <c r="D33" s="2">
        <v>1.93412E-05</v>
      </c>
      <c r="I33">
        <v>-0.300000000000001</v>
      </c>
      <c r="J33" s="10">
        <f t="shared" si="6"/>
        <v>-1.280000000000001</v>
      </c>
      <c r="K33" s="7">
        <f t="shared" si="7"/>
        <v>4.317666000000014</v>
      </c>
      <c r="L33" s="7">
        <f t="shared" si="7"/>
        <v>1.6283376000000107</v>
      </c>
      <c r="M33" s="7">
        <f t="shared" si="7"/>
        <v>0.2560345200000025</v>
      </c>
      <c r="N33" s="7">
        <f t="shared" si="7"/>
        <v>0.004078674000000054</v>
      </c>
      <c r="O33" s="7">
        <f t="shared" si="8"/>
        <v>6.206116794000027</v>
      </c>
      <c r="Q33" s="7">
        <f t="shared" si="3"/>
        <v>-11.51461565200005</v>
      </c>
      <c r="R33" s="7">
        <f t="shared" si="4"/>
        <v>-1.151461565200005</v>
      </c>
      <c r="T33" s="7">
        <f t="shared" si="5"/>
        <v>-0.6476499000000042</v>
      </c>
      <c r="U33" s="7">
        <f t="shared" si="5"/>
        <v>-0.1628337600000016</v>
      </c>
      <c r="V33" s="7">
        <f t="shared" si="5"/>
        <v>-0.019202589000000252</v>
      </c>
      <c r="W33" s="7">
        <f t="shared" si="5"/>
        <v>-0.00024472044000000407</v>
      </c>
      <c r="X33" s="7">
        <f t="shared" si="5"/>
        <v>4.806470502000143E-05</v>
      </c>
      <c r="Y33" s="7">
        <f t="shared" si="9"/>
        <v>-0.8299309694400061</v>
      </c>
      <c r="Z33" s="7">
        <f>Y33-$Y$41+'harmonics.4266288'!$Y$31</f>
        <v>0.18537709930999316</v>
      </c>
    </row>
    <row r="34" spans="2:26" ht="12.75">
      <c r="B34">
        <v>6</v>
      </c>
      <c r="C34" s="2">
        <v>9.92064E-06</v>
      </c>
      <c r="D34" s="2">
        <v>-1.20211E-06</v>
      </c>
      <c r="I34" s="10">
        <v>-0.200000000000001</v>
      </c>
      <c r="J34" s="10">
        <f t="shared" si="6"/>
        <v>-1.180000000000001</v>
      </c>
      <c r="K34" s="7">
        <f t="shared" si="7"/>
        <v>2.8784440000000147</v>
      </c>
      <c r="L34" s="7">
        <f t="shared" si="7"/>
        <v>0.7237056000000073</v>
      </c>
      <c r="M34" s="7">
        <f t="shared" si="7"/>
        <v>0.07586208000000115</v>
      </c>
      <c r="N34" s="7">
        <f t="shared" si="7"/>
        <v>0.0008056640000000161</v>
      </c>
      <c r="O34" s="7">
        <f t="shared" si="8"/>
        <v>3.678817344000023</v>
      </c>
      <c r="Q34" s="7">
        <f t="shared" si="3"/>
        <v>-5.308498858000021</v>
      </c>
      <c r="R34" s="7">
        <f t="shared" si="4"/>
        <v>-0.5308498858000021</v>
      </c>
      <c r="T34" s="7">
        <f t="shared" si="5"/>
        <v>-0.2878444000000029</v>
      </c>
      <c r="U34" s="7">
        <f t="shared" si="5"/>
        <v>-0.048247040000000734</v>
      </c>
      <c r="V34" s="7">
        <f t="shared" si="5"/>
        <v>-0.0037931040000000757</v>
      </c>
      <c r="W34" s="7">
        <f t="shared" si="5"/>
        <v>-3.222656000000081E-05</v>
      </c>
      <c r="X34" s="7">
        <f t="shared" si="5"/>
        <v>1.2502732800000565E-06</v>
      </c>
      <c r="Y34" s="7">
        <f t="shared" si="9"/>
        <v>-0.33991677056000374</v>
      </c>
      <c r="Z34" s="7">
        <f>Y34-$Y$41+'harmonics.4266288'!$Y$31</f>
        <v>0.6753912981899955</v>
      </c>
    </row>
    <row r="35" spans="2:26" ht="12.75">
      <c r="B35">
        <v>9</v>
      </c>
      <c r="C35" s="2">
        <v>0.000142577</v>
      </c>
      <c r="D35" s="2">
        <v>0.000149566</v>
      </c>
      <c r="I35">
        <v>-0.0999999999999999</v>
      </c>
      <c r="J35" s="10">
        <f t="shared" si="6"/>
        <v>-1.0799999999999998</v>
      </c>
      <c r="K35" s="7">
        <f t="shared" si="7"/>
        <v>1.4392219999999984</v>
      </c>
      <c r="L35" s="7">
        <f t="shared" si="7"/>
        <v>0.18092639999999963</v>
      </c>
      <c r="M35" s="7">
        <f t="shared" si="7"/>
        <v>0.00948275999999997</v>
      </c>
      <c r="N35" s="7">
        <f t="shared" si="7"/>
        <v>5.035399999999979E-05</v>
      </c>
      <c r="O35" s="7">
        <f t="shared" si="8"/>
        <v>1.6296815139999983</v>
      </c>
      <c r="Q35" s="7">
        <f>-O35+Q36</f>
        <v>-1.6296815139999983</v>
      </c>
      <c r="R35" s="7">
        <f t="shared" si="4"/>
        <v>-0.16296815139999984</v>
      </c>
      <c r="T35" s="7">
        <f t="shared" si="5"/>
        <v>-0.07196109999999985</v>
      </c>
      <c r="U35" s="7">
        <f t="shared" si="5"/>
        <v>-0.0060308799999999815</v>
      </c>
      <c r="V35" s="7">
        <f t="shared" si="5"/>
        <v>-0.000237068999999999</v>
      </c>
      <c r="W35" s="7">
        <f t="shared" si="5"/>
        <v>-1.0070799999999949E-06</v>
      </c>
      <c r="X35" s="7">
        <f t="shared" si="5"/>
        <v>2.441939999999977E-09</v>
      </c>
      <c r="Y35" s="7">
        <f t="shared" si="9"/>
        <v>-0.07823005607999982</v>
      </c>
      <c r="Z35" s="7">
        <f>Y35-$Y$41+'harmonics.4266288'!$Y$31</f>
        <v>0.9370780126699995</v>
      </c>
    </row>
    <row r="36" spans="2:26" ht="12.75">
      <c r="B36">
        <v>10</v>
      </c>
      <c r="C36" s="2">
        <v>-0.000243048</v>
      </c>
      <c r="D36" s="2">
        <v>-0.000155532</v>
      </c>
      <c r="I36" s="10">
        <v>0</v>
      </c>
      <c r="J36" s="10">
        <f t="shared" si="6"/>
        <v>-0.98</v>
      </c>
      <c r="K36" s="7">
        <f t="shared" si="7"/>
        <v>0</v>
      </c>
      <c r="L36" s="7">
        <f t="shared" si="7"/>
        <v>0</v>
      </c>
      <c r="M36" s="7">
        <f t="shared" si="7"/>
        <v>0</v>
      </c>
      <c r="N36" s="7">
        <f t="shared" si="7"/>
        <v>0</v>
      </c>
      <c r="O36" s="7">
        <f t="shared" si="8"/>
        <v>0</v>
      </c>
      <c r="Q36" s="7">
        <f>O36</f>
        <v>0</v>
      </c>
      <c r="R36" s="7">
        <f>Q36*$R$22</f>
        <v>0</v>
      </c>
      <c r="T36" s="7">
        <f t="shared" si="5"/>
        <v>0</v>
      </c>
      <c r="U36" s="7">
        <f t="shared" si="5"/>
        <v>0</v>
      </c>
      <c r="V36" s="7">
        <f t="shared" si="5"/>
        <v>0</v>
      </c>
      <c r="W36" s="7">
        <f t="shared" si="5"/>
        <v>0</v>
      </c>
      <c r="X36" s="7">
        <f t="shared" si="5"/>
        <v>0</v>
      </c>
      <c r="Y36" s="7">
        <f t="shared" si="9"/>
        <v>0</v>
      </c>
      <c r="Z36" s="7">
        <f>Y36-$Y$41+'harmonics.4266288'!$Y$31</f>
        <v>1.0153080687499993</v>
      </c>
    </row>
    <row r="37" spans="2:26" ht="12.75">
      <c r="B37">
        <v>12</v>
      </c>
      <c r="C37" s="2">
        <v>-0.000147423</v>
      </c>
      <c r="D37" s="2">
        <v>-3.11099E-05</v>
      </c>
      <c r="I37">
        <v>0.1</v>
      </c>
      <c r="J37" s="10">
        <f t="shared" si="6"/>
        <v>-0.88</v>
      </c>
      <c r="K37" s="7">
        <f t="shared" si="7"/>
        <v>-1.439222</v>
      </c>
      <c r="L37" s="7">
        <f t="shared" si="7"/>
        <v>0.18092640000000004</v>
      </c>
      <c r="M37" s="7">
        <f t="shared" si="7"/>
        <v>-0.009482760000000002</v>
      </c>
      <c r="N37" s="7">
        <f t="shared" si="7"/>
        <v>5.035400000000002E-05</v>
      </c>
      <c r="O37" s="7">
        <f t="shared" si="8"/>
        <v>-1.2677280059999998</v>
      </c>
      <c r="Q37" s="7">
        <f>O37+Q36</f>
        <v>-1.2677280059999998</v>
      </c>
      <c r="R37" s="7">
        <f aca="true" t="shared" si="10" ref="R37:R48">Q37*$R$22</f>
        <v>-0.12677280059999999</v>
      </c>
      <c r="T37" s="7">
        <f t="shared" si="5"/>
        <v>-0.07196110000000001</v>
      </c>
      <c r="U37" s="7">
        <f t="shared" si="5"/>
        <v>0.0060308800000000015</v>
      </c>
      <c r="V37" s="7">
        <f t="shared" si="5"/>
        <v>-0.00023706900000000007</v>
      </c>
      <c r="W37" s="7">
        <f t="shared" si="5"/>
        <v>1.0070800000000006E-06</v>
      </c>
      <c r="X37" s="7">
        <f t="shared" si="5"/>
        <v>-2.441940000000002E-09</v>
      </c>
      <c r="Y37" s="7">
        <f t="shared" si="9"/>
        <v>-0.06616628192000001</v>
      </c>
      <c r="Z37" s="7">
        <f>Y37-$Y$41+'harmonics.4266288'!$Y$31</f>
        <v>0.9491417868299993</v>
      </c>
    </row>
    <row r="38" spans="2:26" ht="12.75">
      <c r="B38">
        <v>15</v>
      </c>
      <c r="C38" s="2">
        <v>-2.60419E-05</v>
      </c>
      <c r="D38" s="2">
        <v>-1.54162E-05</v>
      </c>
      <c r="I38" s="10">
        <v>0.2</v>
      </c>
      <c r="J38" s="10">
        <f t="shared" si="6"/>
        <v>-0.78</v>
      </c>
      <c r="K38" s="7">
        <f t="shared" si="7"/>
        <v>-2.878444</v>
      </c>
      <c r="L38" s="7">
        <f t="shared" si="7"/>
        <v>0.7237056000000002</v>
      </c>
      <c r="M38" s="7">
        <f t="shared" si="7"/>
        <v>-0.07586208000000001</v>
      </c>
      <c r="N38" s="7">
        <f t="shared" si="7"/>
        <v>0.0008056640000000003</v>
      </c>
      <c r="O38" s="7">
        <f t="shared" si="8"/>
        <v>-2.2297948159999996</v>
      </c>
      <c r="Q38" s="7">
        <f aca="true" t="shared" si="11" ref="Q38:Q48">O38+Q37</f>
        <v>-3.4975228219999996</v>
      </c>
      <c r="R38" s="7">
        <f t="shared" si="10"/>
        <v>-0.3497522822</v>
      </c>
      <c r="T38" s="7">
        <f t="shared" si="5"/>
        <v>-0.28784440000000006</v>
      </c>
      <c r="U38" s="7">
        <f t="shared" si="5"/>
        <v>0.04824704000000001</v>
      </c>
      <c r="V38" s="7">
        <f t="shared" si="5"/>
        <v>-0.003793104000000001</v>
      </c>
      <c r="W38" s="7">
        <f t="shared" si="5"/>
        <v>3.222656000000002E-05</v>
      </c>
      <c r="X38" s="7">
        <f t="shared" si="5"/>
        <v>-1.250273280000001E-06</v>
      </c>
      <c r="Y38" s="7">
        <f t="shared" si="9"/>
        <v>-0.24335823744000004</v>
      </c>
      <c r="Z38" s="7">
        <f>Y38-$Y$41+'harmonics.4266288'!$Y$31</f>
        <v>0.7719498313099992</v>
      </c>
    </row>
    <row r="39" spans="2:26" ht="12.75">
      <c r="B39">
        <v>18</v>
      </c>
      <c r="C39" s="2">
        <v>-1.3182E-06</v>
      </c>
      <c r="D39" s="2">
        <v>-2.87019E-06</v>
      </c>
      <c r="I39">
        <v>0.3</v>
      </c>
      <c r="J39" s="10">
        <f t="shared" si="6"/>
        <v>-0.6799999999999999</v>
      </c>
      <c r="K39" s="7">
        <f t="shared" si="7"/>
        <v>-4.317666</v>
      </c>
      <c r="L39" s="7">
        <f t="shared" si="7"/>
        <v>1.6283375999999998</v>
      </c>
      <c r="M39" s="7">
        <f t="shared" si="7"/>
        <v>-0.25603452</v>
      </c>
      <c r="N39" s="7">
        <f t="shared" si="7"/>
        <v>0.004078674</v>
      </c>
      <c r="O39" s="7">
        <f t="shared" si="8"/>
        <v>-2.941284246</v>
      </c>
      <c r="Q39" s="7">
        <f t="shared" si="11"/>
        <v>-6.438807067999999</v>
      </c>
      <c r="R39" s="7">
        <f t="shared" si="10"/>
        <v>-0.6438807068</v>
      </c>
      <c r="T39" s="7">
        <f t="shared" si="5"/>
        <v>-0.6476499</v>
      </c>
      <c r="U39" s="7">
        <f t="shared" si="5"/>
        <v>0.16283376</v>
      </c>
      <c r="V39" s="7">
        <f t="shared" si="5"/>
        <v>-0.019202588999999996</v>
      </c>
      <c r="W39" s="7">
        <f t="shared" si="5"/>
        <v>0.00024472044</v>
      </c>
      <c r="X39" s="7">
        <f t="shared" si="5"/>
        <v>-4.806470501999999E-05</v>
      </c>
      <c r="Y39" s="7">
        <f t="shared" si="9"/>
        <v>-0.50377400856</v>
      </c>
      <c r="Z39" s="7">
        <f>Y39-$Y$41+'harmonics.4266288'!$Y$31</f>
        <v>0.5115340601899993</v>
      </c>
    </row>
    <row r="40" spans="2:26" ht="12.75">
      <c r="B40">
        <v>20</v>
      </c>
      <c r="C40" s="2">
        <v>-1.39896E-06</v>
      </c>
      <c r="D40" s="2">
        <v>-1.48617E-07</v>
      </c>
      <c r="I40" s="10">
        <v>0.4</v>
      </c>
      <c r="J40" s="10">
        <f t="shared" si="6"/>
        <v>-0.58</v>
      </c>
      <c r="K40" s="7">
        <f t="shared" si="7"/>
        <v>-5.756888</v>
      </c>
      <c r="L40" s="7">
        <f t="shared" si="7"/>
        <v>2.8948224000000007</v>
      </c>
      <c r="M40" s="7">
        <f t="shared" si="7"/>
        <v>-0.6068966400000001</v>
      </c>
      <c r="N40" s="7">
        <f t="shared" si="7"/>
        <v>0.012890624000000005</v>
      </c>
      <c r="O40" s="7">
        <f t="shared" si="8"/>
        <v>-3.456071615999999</v>
      </c>
      <c r="Q40" s="7">
        <f t="shared" si="11"/>
        <v>-9.894878683999998</v>
      </c>
      <c r="R40" s="7">
        <f t="shared" si="10"/>
        <v>-0.9894878683999999</v>
      </c>
      <c r="T40" s="7">
        <f aca="true" t="shared" si="12" ref="T40:X48">T$22*$I40^(T$20-1)</f>
        <v>-1.1513776000000002</v>
      </c>
      <c r="U40" s="7">
        <f t="shared" si="12"/>
        <v>0.3859763200000001</v>
      </c>
      <c r="V40" s="7">
        <f t="shared" si="12"/>
        <v>-0.06068966400000002</v>
      </c>
      <c r="W40" s="7">
        <f t="shared" si="12"/>
        <v>0.0010312499200000006</v>
      </c>
      <c r="X40" s="7">
        <f t="shared" si="12"/>
        <v>-0.0006401399193600005</v>
      </c>
      <c r="Y40" s="7">
        <f t="shared" si="9"/>
        <v>-0.82505969408</v>
      </c>
      <c r="Z40" s="7">
        <f>Y40-$Y$41+'harmonics.4266288'!$Y$31</f>
        <v>0.19024837466999925</v>
      </c>
    </row>
    <row r="41" spans="2:26" ht="12.75">
      <c r="B41">
        <v>21</v>
      </c>
      <c r="C41" s="2">
        <v>2.23905E-07</v>
      </c>
      <c r="D41" s="2">
        <v>-4.05293E-07</v>
      </c>
      <c r="I41">
        <v>0.5</v>
      </c>
      <c r="J41" s="10">
        <f t="shared" si="6"/>
        <v>-0.48</v>
      </c>
      <c r="K41" s="7">
        <f t="shared" si="7"/>
        <v>-7.19611</v>
      </c>
      <c r="L41" s="7">
        <f t="shared" si="7"/>
        <v>4.52316</v>
      </c>
      <c r="M41" s="7">
        <f t="shared" si="7"/>
        <v>-1.1853449999999999</v>
      </c>
      <c r="N41" s="7">
        <f t="shared" si="7"/>
        <v>0.03147125</v>
      </c>
      <c r="O41" s="7">
        <f t="shared" si="8"/>
        <v>-3.82682375</v>
      </c>
      <c r="Q41" s="7">
        <f t="shared" si="11"/>
        <v>-13.721702433999997</v>
      </c>
      <c r="R41" s="7">
        <f t="shared" si="10"/>
        <v>-1.3721702433999998</v>
      </c>
      <c r="T41" s="7">
        <f t="shared" si="12"/>
        <v>-1.7990275</v>
      </c>
      <c r="U41" s="7">
        <f t="shared" si="12"/>
        <v>0.75386</v>
      </c>
      <c r="V41" s="7">
        <f t="shared" si="12"/>
        <v>-0.14816812499999998</v>
      </c>
      <c r="W41" s="7">
        <f t="shared" si="12"/>
        <v>0.003147125</v>
      </c>
      <c r="X41" s="7">
        <f t="shared" si="12"/>
        <v>-0.0047694140624999996</v>
      </c>
      <c r="Y41" s="7">
        <f t="shared" si="9"/>
        <v>-1.1901885</v>
      </c>
      <c r="Z41" s="7">
        <f>Y41-$Y$41+'harmonics.4266288'!$Y$31</f>
        <v>-0.17488043125000083</v>
      </c>
    </row>
    <row r="42" spans="2:26" ht="12.75">
      <c r="B42">
        <v>25</v>
      </c>
      <c r="C42" s="2">
        <v>3.36347E-08</v>
      </c>
      <c r="D42" s="2">
        <v>3.53773E-08</v>
      </c>
      <c r="I42" s="10">
        <v>0.6</v>
      </c>
      <c r="J42" s="10">
        <f t="shared" si="6"/>
        <v>-0.38</v>
      </c>
      <c r="K42" s="7">
        <f t="shared" si="7"/>
        <v>-8.635332</v>
      </c>
      <c r="L42" s="7">
        <f t="shared" si="7"/>
        <v>6.513350399999999</v>
      </c>
      <c r="M42" s="7">
        <f t="shared" si="7"/>
        <v>-2.04827616</v>
      </c>
      <c r="N42" s="7">
        <f t="shared" si="7"/>
        <v>0.065258784</v>
      </c>
      <c r="O42" s="7">
        <f t="shared" si="8"/>
        <v>-4.104998976</v>
      </c>
      <c r="Q42" s="7">
        <f t="shared" si="11"/>
        <v>-17.82670141</v>
      </c>
      <c r="R42" s="7">
        <f t="shared" si="10"/>
        <v>-1.7826701409999999</v>
      </c>
      <c r="T42" s="7">
        <f t="shared" si="12"/>
        <v>-2.5905996</v>
      </c>
      <c r="U42" s="7">
        <f t="shared" si="12"/>
        <v>1.30267008</v>
      </c>
      <c r="V42" s="7">
        <f t="shared" si="12"/>
        <v>-0.30724142399999993</v>
      </c>
      <c r="W42" s="7">
        <f t="shared" si="12"/>
        <v>0.00783105408</v>
      </c>
      <c r="X42" s="7">
        <f t="shared" si="12"/>
        <v>-0.024609128970239993</v>
      </c>
      <c r="Y42" s="7">
        <f t="shared" si="9"/>
        <v>-1.58733988992</v>
      </c>
      <c r="Z42" s="7">
        <f>Y42-$Y$41+'harmonics.4266288'!$Y$31</f>
        <v>-0.5720318211700007</v>
      </c>
    </row>
    <row r="43" spans="2:26" ht="12.75">
      <c r="B43">
        <v>27</v>
      </c>
      <c r="C43" s="2">
        <v>3.24087E-08</v>
      </c>
      <c r="D43" s="2">
        <v>1.66812E-08</v>
      </c>
      <c r="I43">
        <v>0.7</v>
      </c>
      <c r="J43" s="10">
        <f t="shared" si="6"/>
        <v>-0.28</v>
      </c>
      <c r="K43" s="7">
        <f t="shared" si="7"/>
        <v>-10.074554</v>
      </c>
      <c r="L43" s="7">
        <f t="shared" si="7"/>
        <v>8.865393599999999</v>
      </c>
      <c r="M43" s="7">
        <f t="shared" si="7"/>
        <v>-3.252586679999999</v>
      </c>
      <c r="N43" s="7">
        <f t="shared" si="7"/>
        <v>0.12089995399999996</v>
      </c>
      <c r="O43" s="7">
        <f t="shared" si="8"/>
        <v>-4.340847125999999</v>
      </c>
      <c r="Q43" s="7">
        <f t="shared" si="11"/>
        <v>-22.167548535999998</v>
      </c>
      <c r="R43" s="7">
        <f t="shared" si="10"/>
        <v>-2.2167548536</v>
      </c>
      <c r="T43" s="7">
        <f t="shared" si="12"/>
        <v>-3.5260938999999993</v>
      </c>
      <c r="U43" s="7">
        <f t="shared" si="12"/>
        <v>2.0685918399999994</v>
      </c>
      <c r="V43" s="7">
        <f t="shared" si="12"/>
        <v>-0.5692026689999997</v>
      </c>
      <c r="W43" s="7">
        <f t="shared" si="12"/>
        <v>0.016925993559999995</v>
      </c>
      <c r="X43" s="7">
        <f t="shared" si="12"/>
        <v>-0.09854108707757993</v>
      </c>
      <c r="Y43" s="7">
        <f t="shared" si="9"/>
        <v>-2.0097787354399994</v>
      </c>
      <c r="Z43" s="7">
        <f>Y43-$Y$41+'harmonics.4266288'!$Y$31</f>
        <v>-0.9944706666900002</v>
      </c>
    </row>
    <row r="44" spans="2:26" ht="12.75">
      <c r="B44">
        <v>28</v>
      </c>
      <c r="C44" s="2">
        <v>-4.41001E-09</v>
      </c>
      <c r="D44" s="2">
        <v>1.35944E-08</v>
      </c>
      <c r="I44" s="10">
        <v>0.8</v>
      </c>
      <c r="J44" s="10">
        <f t="shared" si="6"/>
        <v>-0.17999999999999994</v>
      </c>
      <c r="K44" s="7">
        <f t="shared" si="7"/>
        <v>-11.513776</v>
      </c>
      <c r="L44" s="7">
        <f t="shared" si="7"/>
        <v>11.579289600000003</v>
      </c>
      <c r="M44" s="7">
        <f t="shared" si="7"/>
        <v>-4.855173120000001</v>
      </c>
      <c r="N44" s="7">
        <f t="shared" si="7"/>
        <v>0.20624998400000008</v>
      </c>
      <c r="O44" s="7">
        <f t="shared" si="8"/>
        <v>-4.583409535999998</v>
      </c>
      <c r="Q44" s="7">
        <f>O44+Q43</f>
        <v>-26.750958071999996</v>
      </c>
      <c r="R44" s="7">
        <f t="shared" si="10"/>
        <v>-2.6750958072</v>
      </c>
      <c r="T44" s="7">
        <f t="shared" si="12"/>
        <v>-4.605510400000001</v>
      </c>
      <c r="U44" s="7">
        <f t="shared" si="12"/>
        <v>3.0878105600000008</v>
      </c>
      <c r="V44" s="7">
        <f t="shared" si="12"/>
        <v>-0.9710346240000003</v>
      </c>
      <c r="W44" s="7">
        <f t="shared" si="12"/>
        <v>0.03299999744000002</v>
      </c>
      <c r="X44" s="7">
        <f t="shared" si="12"/>
        <v>-0.32775163871232027</v>
      </c>
      <c r="Y44" s="7">
        <f t="shared" si="9"/>
        <v>-2.45573446656</v>
      </c>
      <c r="Z44" s="7">
        <f>Y44-$Y$41+'harmonics.4266288'!$Y$31</f>
        <v>-1.4404263978100007</v>
      </c>
    </row>
    <row r="45" spans="2:26" ht="12.75">
      <c r="B45">
        <v>30</v>
      </c>
      <c r="C45" s="2">
        <v>9.80674E-09</v>
      </c>
      <c r="D45" s="2">
        <v>8.38684E-12</v>
      </c>
      <c r="I45">
        <v>0.9</v>
      </c>
      <c r="J45" s="10">
        <f t="shared" si="6"/>
        <v>-0.07999999999999996</v>
      </c>
      <c r="K45" s="7">
        <f t="shared" si="7"/>
        <v>-12.952998000000001</v>
      </c>
      <c r="L45" s="7">
        <f t="shared" si="7"/>
        <v>14.6550384</v>
      </c>
      <c r="M45" s="7">
        <f t="shared" si="7"/>
        <v>-6.91293204</v>
      </c>
      <c r="N45" s="7">
        <f t="shared" si="7"/>
        <v>0.3303725940000001</v>
      </c>
      <c r="O45" s="7">
        <f t="shared" si="8"/>
        <v>-4.880519046000001</v>
      </c>
      <c r="Q45" s="7">
        <f t="shared" si="11"/>
        <v>-31.631477117999996</v>
      </c>
      <c r="R45" s="7">
        <f t="shared" si="10"/>
        <v>-3.1631477117999998</v>
      </c>
      <c r="T45" s="7">
        <f t="shared" si="12"/>
        <v>-5.8288491</v>
      </c>
      <c r="U45" s="7">
        <f t="shared" si="12"/>
        <v>4.396511520000001</v>
      </c>
      <c r="V45" s="7">
        <f t="shared" si="12"/>
        <v>-1.555409709</v>
      </c>
      <c r="W45" s="7">
        <f t="shared" si="12"/>
        <v>0.05946706692000002</v>
      </c>
      <c r="X45" s="7">
        <f t="shared" si="12"/>
        <v>-0.9460575889086603</v>
      </c>
      <c r="Y45" s="7">
        <f t="shared" si="9"/>
        <v>-2.9282802220799997</v>
      </c>
      <c r="Z45" s="7">
        <f>Y45-$Y$41+'harmonics.4266288'!$Y$31</f>
        <v>-1.9129721533300004</v>
      </c>
    </row>
    <row r="46" spans="1:26" ht="12.75">
      <c r="A46" t="s">
        <v>9</v>
      </c>
      <c r="I46" s="10">
        <v>1</v>
      </c>
      <c r="J46" s="10">
        <f t="shared" si="6"/>
        <v>0.020000000000000018</v>
      </c>
      <c r="K46" s="7">
        <f t="shared" si="7"/>
        <v>-14.39222</v>
      </c>
      <c r="L46" s="7">
        <f t="shared" si="7"/>
        <v>18.09264</v>
      </c>
      <c r="M46" s="7">
        <f t="shared" si="7"/>
        <v>-9.482759999999999</v>
      </c>
      <c r="N46" s="7">
        <f t="shared" si="7"/>
        <v>0.50354</v>
      </c>
      <c r="O46" s="7">
        <f t="shared" si="8"/>
        <v>-5.2787999999999995</v>
      </c>
      <c r="Q46" s="7">
        <f t="shared" si="11"/>
        <v>-36.910277117999996</v>
      </c>
      <c r="R46" s="7">
        <f t="shared" si="10"/>
        <v>-3.6910277118</v>
      </c>
      <c r="T46" s="7">
        <f t="shared" si="12"/>
        <v>-7.19611</v>
      </c>
      <c r="U46" s="7">
        <f t="shared" si="12"/>
        <v>6.03088</v>
      </c>
      <c r="V46" s="7">
        <f t="shared" si="12"/>
        <v>-2.3706899999999997</v>
      </c>
      <c r="W46" s="7">
        <f t="shared" si="12"/>
        <v>0.100708</v>
      </c>
      <c r="X46" s="7">
        <f t="shared" si="12"/>
        <v>-2.4419399999999998</v>
      </c>
      <c r="Y46" s="7">
        <f t="shared" si="9"/>
        <v>-3.435212</v>
      </c>
      <c r="Z46" s="7">
        <f>Y46-$Y$41+'harmonics.4266288'!$Y$31</f>
        <v>-2.419903931250001</v>
      </c>
    </row>
    <row r="47" spans="1:26" ht="12.75">
      <c r="A47" t="s">
        <v>9</v>
      </c>
      <c r="I47">
        <v>1.1</v>
      </c>
      <c r="J47" s="10">
        <f t="shared" si="6"/>
        <v>0.1200000000000001</v>
      </c>
      <c r="K47" s="7">
        <f t="shared" si="7"/>
        <v>-15.831442000000001</v>
      </c>
      <c r="L47" s="7">
        <f t="shared" si="7"/>
        <v>21.8920944</v>
      </c>
      <c r="M47" s="7">
        <f t="shared" si="7"/>
        <v>-12.621553560000002</v>
      </c>
      <c r="N47" s="7">
        <f t="shared" si="7"/>
        <v>0.7372329140000002</v>
      </c>
      <c r="O47" s="7">
        <f t="shared" si="8"/>
        <v>-5.823668246000002</v>
      </c>
      <c r="Q47" s="7">
        <f t="shared" si="11"/>
        <v>-42.733945364</v>
      </c>
      <c r="R47" s="7">
        <f t="shared" si="10"/>
        <v>-4.2733945364000006</v>
      </c>
      <c r="T47" s="7">
        <f t="shared" si="12"/>
        <v>-8.707293100000001</v>
      </c>
      <c r="U47" s="7">
        <f t="shared" si="12"/>
        <v>8.027101280000002</v>
      </c>
      <c r="V47" s="7">
        <f t="shared" si="12"/>
        <v>-3.4709272290000004</v>
      </c>
      <c r="W47" s="7">
        <f t="shared" si="12"/>
        <v>0.16219124108000008</v>
      </c>
      <c r="X47" s="7">
        <f t="shared" si="12"/>
        <v>-5.757966784560543</v>
      </c>
      <c r="Y47" s="7">
        <f t="shared" si="9"/>
        <v>-3.98892780792</v>
      </c>
      <c r="Z47" s="7">
        <f>Y47-$Y$41+'harmonics.4266288'!$Y$31</f>
        <v>-2.973619739170001</v>
      </c>
    </row>
    <row r="48" spans="1:26" ht="12.75">
      <c r="A48" t="s">
        <v>32</v>
      </c>
      <c r="B48" t="s">
        <v>33</v>
      </c>
      <c r="C48" t="s">
        <v>34</v>
      </c>
      <c r="I48" s="10">
        <v>1.2</v>
      </c>
      <c r="J48" s="10">
        <f t="shared" si="6"/>
        <v>0.21999999999999997</v>
      </c>
      <c r="K48" s="7">
        <f t="shared" si="7"/>
        <v>-17.270664</v>
      </c>
      <c r="L48" s="7">
        <f t="shared" si="7"/>
        <v>26.053401599999997</v>
      </c>
      <c r="M48" s="7">
        <f t="shared" si="7"/>
        <v>-16.38620928</v>
      </c>
      <c r="N48" s="7">
        <f t="shared" si="7"/>
        <v>1.044140544</v>
      </c>
      <c r="O48" s="7">
        <f t="shared" si="8"/>
        <v>-6.559331136000002</v>
      </c>
      <c r="Q48" s="7">
        <f t="shared" si="11"/>
        <v>-49.293276500000005</v>
      </c>
      <c r="R48" s="7">
        <f t="shared" si="10"/>
        <v>-4.929327650000001</v>
      </c>
      <c r="T48" s="7">
        <f t="shared" si="12"/>
        <v>-10.3623984</v>
      </c>
      <c r="U48" s="7">
        <f t="shared" si="12"/>
        <v>10.42136064</v>
      </c>
      <c r="V48" s="7">
        <f t="shared" si="12"/>
        <v>-4.915862783999999</v>
      </c>
      <c r="W48" s="7">
        <f t="shared" si="12"/>
        <v>0.25059373056</v>
      </c>
      <c r="X48" s="7">
        <f t="shared" si="12"/>
        <v>-12.599874032762877</v>
      </c>
      <c r="Y48" s="7">
        <f t="shared" si="9"/>
        <v>-4.606306813439999</v>
      </c>
      <c r="Z48" s="7">
        <f>Y48-$Y$41+'harmonics.4266288'!$Y$31</f>
        <v>-3.59099874469</v>
      </c>
    </row>
    <row r="49" spans="1:2" ht="12.75">
      <c r="A49" t="s">
        <v>35</v>
      </c>
      <c r="B49">
        <v>4270235</v>
      </c>
    </row>
    <row r="50" spans="1:2" ht="12.75">
      <c r="A50" t="s">
        <v>36</v>
      </c>
      <c r="B50">
        <v>4270297</v>
      </c>
    </row>
    <row r="51" spans="1:24" ht="12.75">
      <c r="A51" t="s">
        <v>37</v>
      </c>
      <c r="B51">
        <v>1487666</v>
      </c>
      <c r="I51" s="6"/>
      <c r="J51" s="6"/>
      <c r="K51" s="11">
        <v>3</v>
      </c>
      <c r="L51" s="11">
        <v>4</v>
      </c>
      <c r="M51" s="11">
        <v>5</v>
      </c>
      <c r="N51" s="11">
        <v>6</v>
      </c>
      <c r="O51" s="7"/>
      <c r="P51" s="7"/>
      <c r="T51" s="11">
        <v>3</v>
      </c>
      <c r="U51" s="11">
        <v>4</v>
      </c>
      <c r="V51" s="11">
        <v>5</v>
      </c>
      <c r="W51" s="11">
        <v>6</v>
      </c>
      <c r="X51" s="11">
        <v>10</v>
      </c>
    </row>
    <row r="52" spans="1:24" ht="12.75">
      <c r="A52" t="s">
        <v>38</v>
      </c>
      <c r="B52">
        <v>2</v>
      </c>
      <c r="H52" t="s">
        <v>83</v>
      </c>
      <c r="I52" s="6"/>
      <c r="J52" s="6"/>
      <c r="K52" s="9" t="s">
        <v>70</v>
      </c>
      <c r="L52" s="9" t="s">
        <v>71</v>
      </c>
      <c r="M52" s="9" t="s">
        <v>72</v>
      </c>
      <c r="N52" s="9" t="s">
        <v>73</v>
      </c>
      <c r="O52" s="7"/>
      <c r="P52" s="7"/>
      <c r="T52" s="9" t="s">
        <v>70</v>
      </c>
      <c r="U52" s="9" t="s">
        <v>71</v>
      </c>
      <c r="V52" s="9" t="s">
        <v>72</v>
      </c>
      <c r="W52" s="9" t="s">
        <v>73</v>
      </c>
      <c r="X52" s="9" t="s">
        <v>74</v>
      </c>
    </row>
    <row r="53" spans="1:24" ht="12.75">
      <c r="A53" t="s">
        <v>39</v>
      </c>
      <c r="B53">
        <v>-0.98</v>
      </c>
      <c r="H53" t="s">
        <v>69</v>
      </c>
      <c r="I53" s="6">
        <f>I10</f>
        <v>2796.1</v>
      </c>
      <c r="J53" s="6"/>
      <c r="K53" s="7">
        <f>K10</f>
        <v>-4.0579</v>
      </c>
      <c r="L53" s="7">
        <f>L10</f>
        <v>2.89133</v>
      </c>
      <c r="M53" s="7">
        <f>M10</f>
        <v>-0.685641</v>
      </c>
      <c r="N53" s="7">
        <f>N10</f>
        <v>-0.374213</v>
      </c>
      <c r="O53" s="7"/>
      <c r="P53" s="7"/>
      <c r="Q53" t="s">
        <v>91</v>
      </c>
      <c r="R53" s="10">
        <f>(I68-I67)</f>
        <v>0.1</v>
      </c>
      <c r="T53" s="7">
        <f>K53</f>
        <v>-4.0579</v>
      </c>
      <c r="U53" s="7">
        <f>L53</f>
        <v>2.89133</v>
      </c>
      <c r="V53" s="7">
        <f>M53</f>
        <v>-0.685641</v>
      </c>
      <c r="W53" s="7">
        <f>N53</f>
        <v>-0.374213</v>
      </c>
      <c r="X53" s="7">
        <f>O37</f>
        <v>-1.2677280059999998</v>
      </c>
    </row>
    <row r="54" spans="1:27" ht="25.5">
      <c r="A54" t="s">
        <v>40</v>
      </c>
      <c r="B54">
        <v>0</v>
      </c>
      <c r="I54" s="9" t="s">
        <v>84</v>
      </c>
      <c r="J54" s="9" t="s">
        <v>86</v>
      </c>
      <c r="K54" s="7"/>
      <c r="L54" s="7"/>
      <c r="M54" s="7"/>
      <c r="N54" s="7"/>
      <c r="O54" s="12" t="s">
        <v>88</v>
      </c>
      <c r="P54" s="7"/>
      <c r="Q54" t="s">
        <v>92</v>
      </c>
      <c r="T54" s="7"/>
      <c r="U54" s="7"/>
      <c r="V54" s="7"/>
      <c r="W54" s="7"/>
      <c r="Y54" t="s">
        <v>89</v>
      </c>
      <c r="Z54" s="13" t="s">
        <v>90</v>
      </c>
      <c r="AA54" t="s">
        <v>150</v>
      </c>
    </row>
    <row r="55" spans="1:27" ht="12.75">
      <c r="A55" t="s">
        <v>41</v>
      </c>
      <c r="B55">
        <v>426.9</v>
      </c>
      <c r="I55" s="10">
        <v>-1.2</v>
      </c>
      <c r="J55" s="10">
        <f>I55+$B$6</f>
        <v>-2.1799999999999997</v>
      </c>
      <c r="K55" s="7">
        <f>(K$20-1)*K$53*$I55^(K$20-2)</f>
        <v>9.73896</v>
      </c>
      <c r="L55" s="7">
        <f>(L$20-1)*L$53*$I55^(L$20-2)</f>
        <v>12.490545599999999</v>
      </c>
      <c r="M55" s="7">
        <f>(M$20-1)*M$53*$I55^(M$20-2)</f>
        <v>4.739150592</v>
      </c>
      <c r="N55" s="7">
        <f>(N$20-1)*N$53*$I55^(N$20-2)</f>
        <v>-3.8798403840000004</v>
      </c>
      <c r="O55" s="7">
        <f>SUM(K55:N55)</f>
        <v>23.088815807999996</v>
      </c>
      <c r="P55" s="7"/>
      <c r="Q55" s="7">
        <f>-O55+Q56</f>
        <v>-125.01069876100011</v>
      </c>
      <c r="R55" s="7">
        <f aca="true" t="shared" si="13" ref="R55:R66">Q55*$R$22</f>
        <v>-12.501069876100011</v>
      </c>
      <c r="T55" s="7">
        <f>T$53*$I55^(T$20-1)</f>
        <v>-5.843376</v>
      </c>
      <c r="U55" s="7">
        <f>U$53*$I55^(U$20-1)</f>
        <v>-4.99621824</v>
      </c>
      <c r="V55" s="7">
        <f>V$53*$I55^(V$20-1)</f>
        <v>-1.4217451775999999</v>
      </c>
      <c r="W55" s="7">
        <f>W$53*$I55^(W$20-1)</f>
        <v>0.93116169216</v>
      </c>
      <c r="X55" s="7">
        <f>X$53*$I55^(X$20-1)</f>
        <v>6.541198057038936</v>
      </c>
      <c r="Y55" s="7">
        <f>SUM(T55:W55)</f>
        <v>-11.33017772544</v>
      </c>
      <c r="Z55" s="7">
        <f>Y55-$Y$72+'harmonics.4266288'!$Y$62</f>
        <v>-10.779383644190002</v>
      </c>
      <c r="AA55" s="23">
        <f>0.0001*Z55*$J$10*0.0254</f>
        <v>-0.0009414898002295863</v>
      </c>
    </row>
    <row r="56" spans="1:27" ht="12.75">
      <c r="A56" t="s">
        <v>42</v>
      </c>
      <c r="B56">
        <v>-92.884</v>
      </c>
      <c r="I56">
        <v>-1.1</v>
      </c>
      <c r="J56" s="10">
        <f aca="true" t="shared" si="14" ref="J56:J79">I56+$B$6</f>
        <v>-2.08</v>
      </c>
      <c r="K56" s="7">
        <f aca="true" t="shared" si="15" ref="K56:N79">(K$20-1)*K$53*$I56^(K$20-2)</f>
        <v>8.927380000000001</v>
      </c>
      <c r="L56" s="7">
        <f t="shared" si="15"/>
        <v>10.4955279</v>
      </c>
      <c r="M56" s="7">
        <f t="shared" si="15"/>
        <v>3.650352684000001</v>
      </c>
      <c r="N56" s="7">
        <f t="shared" si="15"/>
        <v>-2.739426266500001</v>
      </c>
      <c r="O56" s="7">
        <f aca="true" t="shared" si="16" ref="O56:O79">SUM(K56:N56)</f>
        <v>20.333834317500003</v>
      </c>
      <c r="Q56" s="7">
        <f>-O56+Q57</f>
        <v>-101.92188295300012</v>
      </c>
      <c r="R56" s="7">
        <f t="shared" si="13"/>
        <v>-10.192188295300014</v>
      </c>
      <c r="T56" s="7">
        <f aca="true" t="shared" si="17" ref="T56:X79">T$53*$I56^(T$20-1)</f>
        <v>-4.910059</v>
      </c>
      <c r="U56" s="7">
        <f t="shared" si="17"/>
        <v>-3.8483602300000013</v>
      </c>
      <c r="V56" s="7">
        <f t="shared" si="17"/>
        <v>-1.0038469881000003</v>
      </c>
      <c r="W56" s="7">
        <f t="shared" si="17"/>
        <v>0.6026737786300003</v>
      </c>
      <c r="X56" s="7">
        <f t="shared" si="17"/>
        <v>2.9892363245637354</v>
      </c>
      <c r="Y56" s="7">
        <f aca="true" t="shared" si="18" ref="Y56:Y79">SUM(T56:W56)</f>
        <v>-9.159592439470002</v>
      </c>
      <c r="Z56" s="7">
        <f>Y56-$Y$72+'harmonics.4266288'!$Y$62</f>
        <v>-8.608798358220003</v>
      </c>
      <c r="AA56" s="23">
        <f>0.0001*Z56*$J$10*0.0254</f>
        <v>-0.0007519071696521275</v>
      </c>
    </row>
    <row r="57" spans="1:27" ht="12.75">
      <c r="A57" t="s">
        <v>43</v>
      </c>
      <c r="B57" s="2">
        <v>5.28948</v>
      </c>
      <c r="I57" s="10">
        <v>-1</v>
      </c>
      <c r="J57" s="10">
        <f t="shared" si="14"/>
        <v>-1.98</v>
      </c>
      <c r="K57" s="7">
        <f t="shared" si="15"/>
        <v>8.1158</v>
      </c>
      <c r="L57" s="7">
        <f t="shared" si="15"/>
        <v>8.67399</v>
      </c>
      <c r="M57" s="7">
        <f t="shared" si="15"/>
        <v>2.742564</v>
      </c>
      <c r="N57" s="7">
        <f t="shared" si="15"/>
        <v>-1.8710650000000002</v>
      </c>
      <c r="O57" s="7">
        <f t="shared" si="16"/>
        <v>17.661288999999996</v>
      </c>
      <c r="Q57" s="7">
        <f aca="true" t="shared" si="19" ref="Q57:Q65">-O57+Q58</f>
        <v>-81.58804863550012</v>
      </c>
      <c r="R57" s="7">
        <f t="shared" si="13"/>
        <v>-8.158804863550012</v>
      </c>
      <c r="T57" s="7">
        <f t="shared" si="17"/>
        <v>-4.0579</v>
      </c>
      <c r="U57" s="7">
        <f t="shared" si="17"/>
        <v>-2.89133</v>
      </c>
      <c r="V57" s="7">
        <f t="shared" si="17"/>
        <v>-0.685641</v>
      </c>
      <c r="W57" s="7">
        <f t="shared" si="17"/>
        <v>0.374213</v>
      </c>
      <c r="X57" s="7">
        <f t="shared" si="17"/>
        <v>1.2677280059999998</v>
      </c>
      <c r="Y57" s="7">
        <f t="shared" si="18"/>
        <v>-7.260658</v>
      </c>
      <c r="Z57" s="7">
        <f>Y57-$Y$72+'harmonics.4266288'!$Y$62</f>
        <v>-6.709863918750001</v>
      </c>
      <c r="AA57" s="23">
        <f aca="true" t="shared" si="20" ref="AA57:AA79">0.0001*Z57*$J$10*0.0254</f>
        <v>-0.0005860509885309261</v>
      </c>
    </row>
    <row r="58" spans="1:27" ht="12.75">
      <c r="A58" t="s">
        <v>44</v>
      </c>
      <c r="B58" s="2">
        <v>0</v>
      </c>
      <c r="I58">
        <v>-0.9</v>
      </c>
      <c r="J58" s="10">
        <f t="shared" si="14"/>
        <v>-1.88</v>
      </c>
      <c r="K58" s="7">
        <f t="shared" si="15"/>
        <v>7.30422</v>
      </c>
      <c r="L58" s="7">
        <f t="shared" si="15"/>
        <v>7.025931900000001</v>
      </c>
      <c r="M58" s="7">
        <f t="shared" si="15"/>
        <v>1.9993291560000002</v>
      </c>
      <c r="N58" s="7">
        <f t="shared" si="15"/>
        <v>-1.2276057465000003</v>
      </c>
      <c r="O58" s="7">
        <f t="shared" si="16"/>
        <v>15.101875309500002</v>
      </c>
      <c r="Q58" s="7">
        <f t="shared" si="19"/>
        <v>-63.926759635500126</v>
      </c>
      <c r="R58" s="7">
        <f t="shared" si="13"/>
        <v>-6.392675963550013</v>
      </c>
      <c r="T58" s="7">
        <f t="shared" si="17"/>
        <v>-3.2868990000000005</v>
      </c>
      <c r="U58" s="7">
        <f t="shared" si="17"/>
        <v>-2.1077795700000004</v>
      </c>
      <c r="V58" s="7">
        <f t="shared" si="17"/>
        <v>-0.44984906010000003</v>
      </c>
      <c r="W58" s="7">
        <f t="shared" si="17"/>
        <v>0.22096903437000007</v>
      </c>
      <c r="X58" s="7">
        <f t="shared" si="17"/>
        <v>0.49114380400351504</v>
      </c>
      <c r="Y58" s="7">
        <f t="shared" si="18"/>
        <v>-5.6235585957300005</v>
      </c>
      <c r="Z58" s="7">
        <f>Y58-$Y$72+'harmonics.4266288'!$Y$62</f>
        <v>-5.072764514480001</v>
      </c>
      <c r="AA58" s="23">
        <f t="shared" si="20"/>
        <v>-0.000443063927122003</v>
      </c>
    </row>
    <row r="59" spans="1:27" ht="12.75">
      <c r="A59" t="s">
        <v>45</v>
      </c>
      <c r="B59" s="2">
        <v>0</v>
      </c>
      <c r="I59" s="10">
        <v>-0.800000000000001</v>
      </c>
      <c r="J59" s="10">
        <f t="shared" si="14"/>
        <v>-1.7800000000000011</v>
      </c>
      <c r="K59" s="7">
        <f t="shared" si="15"/>
        <v>6.492640000000009</v>
      </c>
      <c r="L59" s="7">
        <f t="shared" si="15"/>
        <v>5.551353600000015</v>
      </c>
      <c r="M59" s="7">
        <f t="shared" si="15"/>
        <v>1.4041927680000055</v>
      </c>
      <c r="N59" s="7">
        <f t="shared" si="15"/>
        <v>-0.7663882240000041</v>
      </c>
      <c r="O59" s="7">
        <f t="shared" si="16"/>
        <v>12.681798144000025</v>
      </c>
      <c r="Q59" s="7">
        <f t="shared" si="19"/>
        <v>-48.824884326000124</v>
      </c>
      <c r="R59" s="7">
        <f t="shared" si="13"/>
        <v>-4.882488432600013</v>
      </c>
      <c r="T59" s="7">
        <f t="shared" si="17"/>
        <v>-2.597056000000007</v>
      </c>
      <c r="U59" s="7">
        <f t="shared" si="17"/>
        <v>-1.4803609600000058</v>
      </c>
      <c r="V59" s="7">
        <f t="shared" si="17"/>
        <v>-0.28083855360000143</v>
      </c>
      <c r="W59" s="7">
        <f t="shared" si="17"/>
        <v>0.12262211584000081</v>
      </c>
      <c r="X59" s="7">
        <f t="shared" si="17"/>
        <v>0.17015157268729236</v>
      </c>
      <c r="Y59" s="7">
        <f t="shared" si="18"/>
        <v>-4.235633397760014</v>
      </c>
      <c r="Z59" s="7">
        <f>Y59-$Y$72+'harmonics.4266288'!$Y$62</f>
        <v>-3.684839316510015</v>
      </c>
      <c r="AA59" s="23">
        <f t="shared" si="20"/>
        <v>-0.00032184016697921593</v>
      </c>
    </row>
    <row r="60" spans="1:27" ht="12.75">
      <c r="A60" t="s">
        <v>9</v>
      </c>
      <c r="I60">
        <v>-0.700000000000001</v>
      </c>
      <c r="J60" s="10">
        <f t="shared" si="14"/>
        <v>-1.680000000000001</v>
      </c>
      <c r="K60" s="7">
        <f t="shared" si="15"/>
        <v>5.6810600000000075</v>
      </c>
      <c r="L60" s="7">
        <f t="shared" si="15"/>
        <v>4.250255100000011</v>
      </c>
      <c r="M60" s="7">
        <f t="shared" si="15"/>
        <v>0.9406994520000038</v>
      </c>
      <c r="N60" s="7">
        <f t="shared" si="15"/>
        <v>-0.4492427065000025</v>
      </c>
      <c r="O60" s="7">
        <f t="shared" si="16"/>
        <v>10.42277184550002</v>
      </c>
      <c r="Q60" s="7">
        <f t="shared" si="19"/>
        <v>-36.1430861820001</v>
      </c>
      <c r="R60" s="7">
        <f t="shared" si="13"/>
        <v>-3.6143086182000097</v>
      </c>
      <c r="T60" s="7">
        <f t="shared" si="17"/>
        <v>-1.9883710000000054</v>
      </c>
      <c r="U60" s="7">
        <f t="shared" si="17"/>
        <v>-0.9917261900000041</v>
      </c>
      <c r="V60" s="7">
        <f t="shared" si="17"/>
        <v>-0.16462240410000087</v>
      </c>
      <c r="W60" s="7">
        <f t="shared" si="17"/>
        <v>0.06289397891000043</v>
      </c>
      <c r="X60" s="7">
        <f t="shared" si="17"/>
        <v>0.05115739773701825</v>
      </c>
      <c r="Y60" s="7">
        <f t="shared" si="18"/>
        <v>-3.08182561519001</v>
      </c>
      <c r="Z60" s="7">
        <f>Y60-$Y$72+'harmonics.4266288'!$Y$62</f>
        <v>-2.5310315339400105</v>
      </c>
      <c r="AA60" s="23">
        <f t="shared" si="20"/>
        <v>-0.00022106462223824358</v>
      </c>
    </row>
    <row r="61" spans="1:27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  <c r="I61" s="10">
        <v>-0.600000000000001</v>
      </c>
      <c r="J61" s="10">
        <f t="shared" si="14"/>
        <v>-1.580000000000001</v>
      </c>
      <c r="K61" s="7">
        <f t="shared" si="15"/>
        <v>4.869480000000008</v>
      </c>
      <c r="L61" s="7">
        <f t="shared" si="15"/>
        <v>3.12263640000001</v>
      </c>
      <c r="M61" s="7">
        <f t="shared" si="15"/>
        <v>0.5923938240000028</v>
      </c>
      <c r="N61" s="7">
        <f t="shared" si="15"/>
        <v>-0.24249002400000158</v>
      </c>
      <c r="O61" s="7">
        <f t="shared" si="16"/>
        <v>8.342020200000018</v>
      </c>
      <c r="Q61" s="7">
        <f t="shared" si="19"/>
        <v>-25.720314336500078</v>
      </c>
      <c r="R61" s="7">
        <f t="shared" si="13"/>
        <v>-2.572031433650008</v>
      </c>
      <c r="T61" s="7">
        <f t="shared" si="17"/>
        <v>-1.4608440000000047</v>
      </c>
      <c r="U61" s="7">
        <f t="shared" si="17"/>
        <v>-0.624527280000003</v>
      </c>
      <c r="V61" s="7">
        <f t="shared" si="17"/>
        <v>-0.08885907360000056</v>
      </c>
      <c r="W61" s="7">
        <f t="shared" si="17"/>
        <v>0.029098802880000232</v>
      </c>
      <c r="X61" s="7">
        <f t="shared" si="17"/>
        <v>0.012775777455154357</v>
      </c>
      <c r="Y61" s="7">
        <f t="shared" si="18"/>
        <v>-2.145131550720008</v>
      </c>
      <c r="Z61" s="7">
        <f>Y61-$Y$72+'harmonics.4266288'!$Y$62</f>
        <v>-1.5943374694700085</v>
      </c>
      <c r="AA61" s="23">
        <f t="shared" si="20"/>
        <v>-0.00013925216090058333</v>
      </c>
    </row>
    <row r="62" spans="1:27" ht="12.75">
      <c r="A62" t="s">
        <v>51</v>
      </c>
      <c r="B62">
        <v>-92.9</v>
      </c>
      <c r="I62">
        <v>-0.500000000000001</v>
      </c>
      <c r="J62" s="10">
        <f t="shared" si="14"/>
        <v>-1.4800000000000009</v>
      </c>
      <c r="K62" s="7">
        <f t="shared" si="15"/>
        <v>4.057900000000008</v>
      </c>
      <c r="L62" s="7">
        <f t="shared" si="15"/>
        <v>2.168497500000009</v>
      </c>
      <c r="M62" s="7">
        <f>(M$20-1)*M$53*$I62^(M$20-2)</f>
        <v>0.342820500000002</v>
      </c>
      <c r="N62" s="7">
        <f t="shared" si="15"/>
        <v>-0.11694156250000094</v>
      </c>
      <c r="O62" s="7">
        <f t="shared" si="16"/>
        <v>6.452276437500018</v>
      </c>
      <c r="Q62" s="7">
        <f t="shared" si="19"/>
        <v>-17.37829413650006</v>
      </c>
      <c r="R62" s="7">
        <f t="shared" si="13"/>
        <v>-1.737829413650006</v>
      </c>
      <c r="T62" s="7">
        <f t="shared" si="17"/>
        <v>-1.014475000000004</v>
      </c>
      <c r="U62" s="7">
        <f t="shared" si="17"/>
        <v>-0.36141625000000216</v>
      </c>
      <c r="V62" s="7">
        <f t="shared" si="17"/>
        <v>-0.04285256250000034</v>
      </c>
      <c r="W62" s="7">
        <f t="shared" si="17"/>
        <v>0.011694156250000117</v>
      </c>
      <c r="X62" s="7">
        <f t="shared" si="17"/>
        <v>0.0024760312617187943</v>
      </c>
      <c r="Y62" s="7">
        <f t="shared" si="18"/>
        <v>-1.4070496562500063</v>
      </c>
      <c r="Z62" s="7">
        <f>Y62-$Y$72+'harmonics.4266288'!$Y$62</f>
        <v>-0.8562555750000069</v>
      </c>
      <c r="AA62" s="23">
        <f t="shared" si="20"/>
        <v>-7.478682611753385E-05</v>
      </c>
    </row>
    <row r="63" spans="1:27" ht="12.75">
      <c r="A63" t="s">
        <v>52</v>
      </c>
      <c r="B63">
        <v>0</v>
      </c>
      <c r="I63" s="10">
        <v>-0.400000000000001</v>
      </c>
      <c r="J63" s="10">
        <f t="shared" si="14"/>
        <v>-1.380000000000001</v>
      </c>
      <c r="K63" s="7">
        <f t="shared" si="15"/>
        <v>3.2463200000000083</v>
      </c>
      <c r="L63" s="7">
        <f t="shared" si="15"/>
        <v>1.387838400000007</v>
      </c>
      <c r="M63" s="7">
        <f t="shared" si="15"/>
        <v>0.17552409600000132</v>
      </c>
      <c r="N63" s="7">
        <f t="shared" si="15"/>
        <v>-0.04789926400000049</v>
      </c>
      <c r="O63" s="7">
        <f t="shared" si="16"/>
        <v>4.761783232000016</v>
      </c>
      <c r="Q63" s="7">
        <f t="shared" si="19"/>
        <v>-10.926017699000042</v>
      </c>
      <c r="R63" s="7">
        <f t="shared" si="13"/>
        <v>-1.0926017699000041</v>
      </c>
      <c r="T63" s="7">
        <f t="shared" si="17"/>
        <v>-0.6492640000000033</v>
      </c>
      <c r="U63" s="7">
        <f t="shared" si="17"/>
        <v>-0.1850451200000014</v>
      </c>
      <c r="V63" s="7">
        <f t="shared" si="17"/>
        <v>-0.017552409600000176</v>
      </c>
      <c r="W63" s="7">
        <f t="shared" si="17"/>
        <v>0.0038319411200000487</v>
      </c>
      <c r="X63" s="7">
        <f t="shared" si="17"/>
        <v>0.00033232729040487153</v>
      </c>
      <c r="Y63" s="7">
        <f t="shared" si="18"/>
        <v>-0.8480295884800048</v>
      </c>
      <c r="Z63" s="7">
        <f>Y63-$Y$72+'harmonics.4266288'!$Y$62</f>
        <v>-0.2972355072300054</v>
      </c>
      <c r="AA63" s="23">
        <f t="shared" si="20"/>
        <v>-2.5961057474186036E-05</v>
      </c>
    </row>
    <row r="64" spans="1:27" ht="12.75">
      <c r="A64" t="s">
        <v>9</v>
      </c>
      <c r="I64">
        <v>-0.300000000000001</v>
      </c>
      <c r="J64" s="10">
        <f t="shared" si="14"/>
        <v>-1.280000000000001</v>
      </c>
      <c r="K64" s="7">
        <f t="shared" si="15"/>
        <v>2.434740000000008</v>
      </c>
      <c r="L64" s="7">
        <f t="shared" si="15"/>
        <v>0.7806591000000052</v>
      </c>
      <c r="M64" s="7">
        <f t="shared" si="15"/>
        <v>0.07404922800000073</v>
      </c>
      <c r="N64" s="7">
        <f t="shared" si="15"/>
        <v>-0.015155626500000203</v>
      </c>
      <c r="O64" s="7">
        <f t="shared" si="16"/>
        <v>3.2742927015000136</v>
      </c>
      <c r="Q64" s="7">
        <f t="shared" si="19"/>
        <v>-6.164234467000025</v>
      </c>
      <c r="R64" s="7">
        <f t="shared" si="13"/>
        <v>-0.6164234467000025</v>
      </c>
      <c r="T64" s="7">
        <f t="shared" si="17"/>
        <v>-0.3652110000000024</v>
      </c>
      <c r="U64" s="7">
        <f t="shared" si="17"/>
        <v>-0.07806591000000077</v>
      </c>
      <c r="V64" s="7">
        <f t="shared" si="17"/>
        <v>-0.005553692100000073</v>
      </c>
      <c r="W64" s="7">
        <f t="shared" si="17"/>
        <v>0.0009093375900000151</v>
      </c>
      <c r="X64" s="7">
        <f t="shared" si="17"/>
        <v>2.495269034209874E-05</v>
      </c>
      <c r="Y64" s="7">
        <f t="shared" si="18"/>
        <v>-0.4479212645100032</v>
      </c>
      <c r="Z64" s="7">
        <f>Y64-$Y$72+'harmonics.4266288'!$Y$62</f>
        <v>0.10287281673999615</v>
      </c>
      <c r="AA64" s="23">
        <f t="shared" si="20"/>
        <v>8.985087726587889E-06</v>
      </c>
    </row>
    <row r="65" spans="1:27" ht="12.75">
      <c r="A65" t="s">
        <v>53</v>
      </c>
      <c r="I65" s="10">
        <v>-0.200000000000001</v>
      </c>
      <c r="J65" s="10">
        <f t="shared" si="14"/>
        <v>-1.180000000000001</v>
      </c>
      <c r="K65" s="7">
        <f t="shared" si="15"/>
        <v>1.6231600000000082</v>
      </c>
      <c r="L65" s="7">
        <f t="shared" si="15"/>
        <v>0.3469596000000035</v>
      </c>
      <c r="M65" s="7">
        <f t="shared" si="15"/>
        <v>0.021940512000000332</v>
      </c>
      <c r="N65" s="7">
        <f t="shared" si="15"/>
        <v>-0.0029937040000000605</v>
      </c>
      <c r="O65" s="7">
        <f t="shared" si="16"/>
        <v>1.9890664080000118</v>
      </c>
      <c r="Q65" s="7">
        <f t="shared" si="19"/>
        <v>-2.889941765500011</v>
      </c>
      <c r="R65" s="7">
        <f t="shared" si="13"/>
        <v>-0.2889941765500011</v>
      </c>
      <c r="T65" s="7">
        <f t="shared" si="17"/>
        <v>-0.16231600000000163</v>
      </c>
      <c r="U65" s="7">
        <f t="shared" si="17"/>
        <v>-0.02313064000000035</v>
      </c>
      <c r="V65" s="7">
        <f t="shared" si="17"/>
        <v>-0.001097025600000022</v>
      </c>
      <c r="W65" s="7">
        <f t="shared" si="17"/>
        <v>0.00011974816000000301</v>
      </c>
      <c r="X65" s="7">
        <f t="shared" si="17"/>
        <v>6.490767390720293E-07</v>
      </c>
      <c r="Y65" s="7">
        <f t="shared" si="18"/>
        <v>-0.18642391744000197</v>
      </c>
      <c r="Z65" s="7">
        <f>Y65-$Y$72+'harmonics.4266288'!$Y$62</f>
        <v>0.36437016380999737</v>
      </c>
      <c r="AA65" s="23">
        <f t="shared" si="20"/>
        <v>3.182471318014528E-05</v>
      </c>
    </row>
    <row r="66" spans="1:27" ht="12.75">
      <c r="A66" t="s">
        <v>54</v>
      </c>
      <c r="B66">
        <v>0</v>
      </c>
      <c r="I66">
        <v>-0.0999999999999999</v>
      </c>
      <c r="J66" s="10">
        <f t="shared" si="14"/>
        <v>-1.0799999999999998</v>
      </c>
      <c r="K66" s="7">
        <f t="shared" si="15"/>
        <v>0.8115799999999992</v>
      </c>
      <c r="L66" s="7">
        <f t="shared" si="15"/>
        <v>0.08673989999999981</v>
      </c>
      <c r="M66" s="7">
        <f t="shared" si="15"/>
        <v>0.0027425639999999916</v>
      </c>
      <c r="N66" s="7">
        <f t="shared" si="15"/>
        <v>-0.00018710649999999926</v>
      </c>
      <c r="O66" s="7">
        <f t="shared" si="16"/>
        <v>0.900875357499999</v>
      </c>
      <c r="Q66" s="7">
        <f>-O66+Q67</f>
        <v>-0.900875357499999</v>
      </c>
      <c r="R66" s="7">
        <f t="shared" si="13"/>
        <v>-0.0900875357499999</v>
      </c>
      <c r="T66" s="7">
        <f t="shared" si="17"/>
        <v>-0.040578999999999914</v>
      </c>
      <c r="U66" s="7">
        <f t="shared" si="17"/>
        <v>-0.0028913299999999914</v>
      </c>
      <c r="V66" s="7">
        <f t="shared" si="17"/>
        <v>-6.856409999999971E-05</v>
      </c>
      <c r="W66" s="7">
        <f t="shared" si="17"/>
        <v>3.7421299999999806E-06</v>
      </c>
      <c r="X66" s="7">
        <f t="shared" si="17"/>
        <v>1.267728005999988E-09</v>
      </c>
      <c r="Y66" s="7">
        <f t="shared" si="18"/>
        <v>-0.04353515196999991</v>
      </c>
      <c r="Z66" s="7">
        <f>Y66-$Y$72+'harmonics.4266288'!$Y$62</f>
        <v>0.5072589292799994</v>
      </c>
      <c r="AA66" s="23">
        <f t="shared" si="20"/>
        <v>4.430486229608421E-05</v>
      </c>
    </row>
    <row r="67" spans="1:27" ht="12.75">
      <c r="A67" t="s">
        <v>55</v>
      </c>
      <c r="B67">
        <v>1</v>
      </c>
      <c r="I67" s="10">
        <v>0</v>
      </c>
      <c r="J67" s="10">
        <f t="shared" si="14"/>
        <v>-0.98</v>
      </c>
      <c r="K67" s="7">
        <f t="shared" si="15"/>
        <v>0</v>
      </c>
      <c r="L67" s="7">
        <f t="shared" si="15"/>
        <v>0</v>
      </c>
      <c r="M67" s="7">
        <f t="shared" si="15"/>
        <v>0</v>
      </c>
      <c r="N67" s="7">
        <f t="shared" si="15"/>
        <v>0</v>
      </c>
      <c r="O67" s="7">
        <f t="shared" si="16"/>
        <v>0</v>
      </c>
      <c r="Q67" s="7">
        <f>O67</f>
        <v>0</v>
      </c>
      <c r="R67" s="7">
        <f>Q67*$R$22</f>
        <v>0</v>
      </c>
      <c r="T67" s="7">
        <f t="shared" si="17"/>
        <v>0</v>
      </c>
      <c r="U67" s="7">
        <f t="shared" si="17"/>
        <v>0</v>
      </c>
      <c r="V67" s="7">
        <f t="shared" si="17"/>
        <v>0</v>
      </c>
      <c r="W67" s="7">
        <f t="shared" si="17"/>
        <v>0</v>
      </c>
      <c r="X67" s="7">
        <f t="shared" si="17"/>
        <v>0</v>
      </c>
      <c r="Y67" s="7">
        <f t="shared" si="18"/>
        <v>0</v>
      </c>
      <c r="Z67" s="7">
        <f>Y67-$Y$72+'harmonics.4266288'!$Y$62</f>
        <v>0.5507940812499994</v>
      </c>
      <c r="AA67" s="23">
        <f t="shared" si="20"/>
        <v>4.810729691425388E-05</v>
      </c>
    </row>
    <row r="68" spans="1:27" ht="12.75">
      <c r="A68" t="s">
        <v>56</v>
      </c>
      <c r="B68">
        <v>1</v>
      </c>
      <c r="I68">
        <v>0.1</v>
      </c>
      <c r="J68" s="10">
        <f t="shared" si="14"/>
        <v>-0.88</v>
      </c>
      <c r="K68" s="7">
        <f t="shared" si="15"/>
        <v>-0.8115800000000001</v>
      </c>
      <c r="L68" s="7">
        <f t="shared" si="15"/>
        <v>0.08673990000000001</v>
      </c>
      <c r="M68" s="7">
        <f t="shared" si="15"/>
        <v>-0.0027425640000000003</v>
      </c>
      <c r="N68" s="7">
        <f t="shared" si="15"/>
        <v>-0.0001871065000000001</v>
      </c>
      <c r="O68" s="7">
        <f t="shared" si="16"/>
        <v>-0.7277697705</v>
      </c>
      <c r="Q68" s="7">
        <f>O68+Q67</f>
        <v>-0.7277697705</v>
      </c>
      <c r="R68" s="7">
        <f aca="true" t="shared" si="21" ref="R68:R79">Q68*$R$22</f>
        <v>-0.07277697705000001</v>
      </c>
      <c r="T68" s="7">
        <f t="shared" si="17"/>
        <v>-0.04057900000000001</v>
      </c>
      <c r="U68" s="7">
        <f t="shared" si="17"/>
        <v>0.0028913300000000005</v>
      </c>
      <c r="V68" s="7">
        <f t="shared" si="17"/>
        <v>-6.856410000000002E-05</v>
      </c>
      <c r="W68" s="7">
        <f t="shared" si="17"/>
        <v>-3.7421300000000022E-06</v>
      </c>
      <c r="X68" s="7">
        <f t="shared" si="17"/>
        <v>-1.267728006000001E-09</v>
      </c>
      <c r="Y68" s="7">
        <f t="shared" si="18"/>
        <v>-0.03775997623000001</v>
      </c>
      <c r="Z68" s="7">
        <f>Y68-$Y$72+'harmonics.4266288'!$Y$62</f>
        <v>0.5130341050199994</v>
      </c>
      <c r="AA68" s="23">
        <f t="shared" si="20"/>
        <v>4.4809276020766326E-05</v>
      </c>
    </row>
    <row r="69" spans="1:27" ht="12.75">
      <c r="A69" t="s">
        <v>57</v>
      </c>
      <c r="B69">
        <v>1</v>
      </c>
      <c r="I69" s="10">
        <v>0.2</v>
      </c>
      <c r="J69" s="10">
        <f t="shared" si="14"/>
        <v>-0.78</v>
      </c>
      <c r="K69" s="7">
        <f t="shared" si="15"/>
        <v>-1.6231600000000002</v>
      </c>
      <c r="L69" s="7">
        <f t="shared" si="15"/>
        <v>0.34695960000000003</v>
      </c>
      <c r="M69" s="7">
        <f t="shared" si="15"/>
        <v>-0.021940512000000002</v>
      </c>
      <c r="N69" s="7">
        <f t="shared" si="15"/>
        <v>-0.0029937040000000015</v>
      </c>
      <c r="O69" s="7">
        <f t="shared" si="16"/>
        <v>-1.3011346160000001</v>
      </c>
      <c r="Q69" s="7">
        <f aca="true" t="shared" si="22" ref="Q69:Q74">O69+Q68</f>
        <v>-2.0289043865000003</v>
      </c>
      <c r="R69" s="7">
        <f t="shared" si="21"/>
        <v>-0.20289043865000003</v>
      </c>
      <c r="T69" s="7">
        <f t="shared" si="17"/>
        <v>-0.16231600000000004</v>
      </c>
      <c r="U69" s="7">
        <f t="shared" si="17"/>
        <v>0.023130640000000004</v>
      </c>
      <c r="V69" s="7">
        <f t="shared" si="17"/>
        <v>-0.0010970256000000004</v>
      </c>
      <c r="W69" s="7">
        <f t="shared" si="17"/>
        <v>-0.00011974816000000007</v>
      </c>
      <c r="X69" s="7">
        <f t="shared" si="17"/>
        <v>-6.490767390720005E-07</v>
      </c>
      <c r="Y69" s="7">
        <f t="shared" si="18"/>
        <v>-0.14040213376000002</v>
      </c>
      <c r="Z69" s="7">
        <f>Y69-$Y$72+'harmonics.4266288'!$Y$62</f>
        <v>0.41039194748999935</v>
      </c>
      <c r="AA69" s="23">
        <f t="shared" si="20"/>
        <v>3.5844334464006754E-05</v>
      </c>
    </row>
    <row r="70" spans="1:27" ht="12.75">
      <c r="A70" t="s">
        <v>58</v>
      </c>
      <c r="B70">
        <v>0</v>
      </c>
      <c r="I70">
        <v>0.3</v>
      </c>
      <c r="J70" s="10">
        <f t="shared" si="14"/>
        <v>-0.6799999999999999</v>
      </c>
      <c r="K70" s="7">
        <f t="shared" si="15"/>
        <v>-2.43474</v>
      </c>
      <c r="L70" s="7">
        <f t="shared" si="15"/>
        <v>0.7806590999999999</v>
      </c>
      <c r="M70" s="7">
        <f t="shared" si="15"/>
        <v>-0.074049228</v>
      </c>
      <c r="N70" s="7">
        <f t="shared" si="15"/>
        <v>-0.015155626500000002</v>
      </c>
      <c r="O70" s="7">
        <f t="shared" si="16"/>
        <v>-1.7432857545000002</v>
      </c>
      <c r="Q70" s="7">
        <f t="shared" si="22"/>
        <v>-3.7721901410000003</v>
      </c>
      <c r="R70" s="7">
        <f t="shared" si="21"/>
        <v>-0.3772190141</v>
      </c>
      <c r="T70" s="7">
        <f t="shared" si="17"/>
        <v>-0.365211</v>
      </c>
      <c r="U70" s="7">
        <f t="shared" si="17"/>
        <v>0.07806591</v>
      </c>
      <c r="V70" s="7">
        <f t="shared" si="17"/>
        <v>-0.005553692099999999</v>
      </c>
      <c r="W70" s="7">
        <f t="shared" si="17"/>
        <v>-0.00090933759</v>
      </c>
      <c r="X70" s="7">
        <f t="shared" si="17"/>
        <v>-2.495269034209799E-05</v>
      </c>
      <c r="Y70" s="7">
        <f t="shared" si="18"/>
        <v>-0.29360811969</v>
      </c>
      <c r="Z70" s="7">
        <f>Y70-$Y$72+'harmonics.4266288'!$Y$62</f>
        <v>0.25718596155999934</v>
      </c>
      <c r="AA70" s="23">
        <f t="shared" si="20"/>
        <v>2.246306167064461E-05</v>
      </c>
    </row>
    <row r="71" spans="1:27" ht="12.75">
      <c r="A71" t="s">
        <v>59</v>
      </c>
      <c r="B71">
        <v>0</v>
      </c>
      <c r="I71" s="10">
        <v>0.4</v>
      </c>
      <c r="J71" s="10">
        <f t="shared" si="14"/>
        <v>-0.58</v>
      </c>
      <c r="K71" s="7">
        <f t="shared" si="15"/>
        <v>-3.2463200000000003</v>
      </c>
      <c r="L71" s="7">
        <f t="shared" si="15"/>
        <v>1.3878384000000001</v>
      </c>
      <c r="M71" s="7">
        <f t="shared" si="15"/>
        <v>-0.17552409600000002</v>
      </c>
      <c r="N71" s="7">
        <f t="shared" si="15"/>
        <v>-0.047899264000000025</v>
      </c>
      <c r="O71" s="7">
        <f t="shared" si="16"/>
        <v>-2.0819049600000006</v>
      </c>
      <c r="Q71" s="7">
        <f t="shared" si="22"/>
        <v>-5.854095101</v>
      </c>
      <c r="R71" s="7">
        <f t="shared" si="21"/>
        <v>-0.5854095101000001</v>
      </c>
      <c r="T71" s="7">
        <f t="shared" si="17"/>
        <v>-0.6492640000000002</v>
      </c>
      <c r="U71" s="7">
        <f t="shared" si="17"/>
        <v>0.18504512000000004</v>
      </c>
      <c r="V71" s="7">
        <f t="shared" si="17"/>
        <v>-0.017552409600000006</v>
      </c>
      <c r="W71" s="7">
        <f t="shared" si="17"/>
        <v>-0.0038319411200000023</v>
      </c>
      <c r="X71" s="7">
        <f t="shared" si="17"/>
        <v>-0.00033232729040486426</v>
      </c>
      <c r="Y71" s="7">
        <f t="shared" si="18"/>
        <v>-0.4856032307200001</v>
      </c>
      <c r="Z71" s="7">
        <f>Y71-$Y$72+'harmonics.4266288'!$Y$62</f>
        <v>0.06519085052999923</v>
      </c>
      <c r="AA71" s="23">
        <f t="shared" si="20"/>
        <v>5.693880361644539E-06</v>
      </c>
    </row>
    <row r="72" spans="1:27" ht="12.75">
      <c r="A72" t="s">
        <v>60</v>
      </c>
      <c r="B72">
        <v>0</v>
      </c>
      <c r="I72">
        <v>0.5</v>
      </c>
      <c r="J72" s="10">
        <f t="shared" si="14"/>
        <v>-0.48</v>
      </c>
      <c r="K72" s="7">
        <f t="shared" si="15"/>
        <v>-4.0579</v>
      </c>
      <c r="L72" s="7">
        <f t="shared" si="15"/>
        <v>2.1684975</v>
      </c>
      <c r="M72" s="7">
        <f t="shared" si="15"/>
        <v>-0.3428205</v>
      </c>
      <c r="N72" s="7">
        <f t="shared" si="15"/>
        <v>-0.11694156250000001</v>
      </c>
      <c r="O72" s="7">
        <f t="shared" si="16"/>
        <v>-2.3491645625000004</v>
      </c>
      <c r="Q72" s="7">
        <f t="shared" si="22"/>
        <v>-8.2032596635</v>
      </c>
      <c r="R72" s="7">
        <f t="shared" si="21"/>
        <v>-0.8203259663500001</v>
      </c>
      <c r="T72" s="7">
        <f t="shared" si="17"/>
        <v>-1.014475</v>
      </c>
      <c r="U72" s="7">
        <f t="shared" si="17"/>
        <v>0.36141625</v>
      </c>
      <c r="V72" s="7">
        <f t="shared" si="17"/>
        <v>-0.0428525625</v>
      </c>
      <c r="W72" s="7">
        <f t="shared" si="17"/>
        <v>-0.01169415625</v>
      </c>
      <c r="X72" s="7">
        <f t="shared" si="17"/>
        <v>-0.0024760312617187496</v>
      </c>
      <c r="Y72" s="7">
        <f t="shared" si="18"/>
        <v>-0.7076054687500001</v>
      </c>
      <c r="Z72" s="7">
        <f>Y72-$Y$72+'harmonics.4266288'!$Y$62</f>
        <v>-0.15681138750000073</v>
      </c>
      <c r="AA72" s="23">
        <f t="shared" si="20"/>
        <v>-1.3696174731722688E-05</v>
      </c>
    </row>
    <row r="73" spans="1:27" ht="12.75">
      <c r="A73" t="s">
        <v>61</v>
      </c>
      <c r="B73">
        <v>0</v>
      </c>
      <c r="I73" s="10">
        <v>0.6</v>
      </c>
      <c r="J73" s="10">
        <f t="shared" si="14"/>
        <v>-0.38</v>
      </c>
      <c r="K73" s="7">
        <f t="shared" si="15"/>
        <v>-4.86948</v>
      </c>
      <c r="L73" s="7">
        <f t="shared" si="15"/>
        <v>3.1226363999999998</v>
      </c>
      <c r="M73" s="7">
        <f t="shared" si="15"/>
        <v>-0.592393824</v>
      </c>
      <c r="N73" s="7">
        <f t="shared" si="15"/>
        <v>-0.24249002400000003</v>
      </c>
      <c r="O73" s="7">
        <f t="shared" si="16"/>
        <v>-2.581727448</v>
      </c>
      <c r="Q73" s="7">
        <f t="shared" si="22"/>
        <v>-10.784987111500001</v>
      </c>
      <c r="R73" s="7">
        <f t="shared" si="21"/>
        <v>-1.0784987111500002</v>
      </c>
      <c r="T73" s="7">
        <f t="shared" si="17"/>
        <v>-1.460844</v>
      </c>
      <c r="U73" s="7">
        <f t="shared" si="17"/>
        <v>0.62452728</v>
      </c>
      <c r="V73" s="7">
        <f t="shared" si="17"/>
        <v>-0.08885907359999999</v>
      </c>
      <c r="W73" s="7">
        <f t="shared" si="17"/>
        <v>-0.02909880288</v>
      </c>
      <c r="X73" s="7">
        <f t="shared" si="17"/>
        <v>-0.012775777455154172</v>
      </c>
      <c r="Y73" s="7">
        <f t="shared" si="18"/>
        <v>-0.95427459648</v>
      </c>
      <c r="Z73" s="7">
        <f>Y73-$Y$72+'harmonics.4266288'!$Y$62</f>
        <v>-0.40348051523000067</v>
      </c>
      <c r="AA73" s="23">
        <f t="shared" si="20"/>
        <v>-3.52406781518693E-05</v>
      </c>
    </row>
    <row r="74" spans="1:27" ht="12.75">
      <c r="A74" t="s">
        <v>62</v>
      </c>
      <c r="I74">
        <v>0.7</v>
      </c>
      <c r="J74" s="10">
        <f t="shared" si="14"/>
        <v>-0.28</v>
      </c>
      <c r="K74" s="7">
        <f t="shared" si="15"/>
        <v>-5.6810599999999996</v>
      </c>
      <c r="L74" s="7">
        <f t="shared" si="15"/>
        <v>4.2502550999999995</v>
      </c>
      <c r="M74" s="7">
        <f t="shared" si="15"/>
        <v>-0.9406994519999997</v>
      </c>
      <c r="N74" s="7">
        <f t="shared" si="15"/>
        <v>-0.4492427064999999</v>
      </c>
      <c r="O74" s="7">
        <f t="shared" si="16"/>
        <v>-2.8207470584999994</v>
      </c>
      <c r="Q74" s="7">
        <f t="shared" si="22"/>
        <v>-13.605734170000002</v>
      </c>
      <c r="R74" s="7">
        <f t="shared" si="21"/>
        <v>-1.3605734170000003</v>
      </c>
      <c r="T74" s="7">
        <f t="shared" si="17"/>
        <v>-1.9883709999999997</v>
      </c>
      <c r="U74" s="7">
        <f t="shared" si="17"/>
        <v>0.9917261899999997</v>
      </c>
      <c r="V74" s="7">
        <f t="shared" si="17"/>
        <v>-0.16462240409999992</v>
      </c>
      <c r="W74" s="7">
        <f t="shared" si="17"/>
        <v>-0.06289397890999998</v>
      </c>
      <c r="X74" s="7">
        <f t="shared" si="17"/>
        <v>-0.0511573977370176</v>
      </c>
      <c r="Y74" s="7">
        <f t="shared" si="18"/>
        <v>-1.2241611930099998</v>
      </c>
      <c r="Z74" s="7">
        <f>Y74-$Y$72+'harmonics.4266288'!$Y$62</f>
        <v>-0.6733671117600004</v>
      </c>
      <c r="AA74" s="23">
        <f t="shared" si="20"/>
        <v>-5.8813034998879535E-05</v>
      </c>
    </row>
    <row r="75" spans="1:27" ht="12.75">
      <c r="A75" t="s">
        <v>62</v>
      </c>
      <c r="B75" t="s">
        <v>63</v>
      </c>
      <c r="C75" t="s">
        <v>64</v>
      </c>
      <c r="D75" t="s">
        <v>65</v>
      </c>
      <c r="I75" s="10">
        <v>0.8</v>
      </c>
      <c r="J75" s="10">
        <f t="shared" si="14"/>
        <v>-0.17999999999999994</v>
      </c>
      <c r="K75" s="7">
        <f t="shared" si="15"/>
        <v>-6.492640000000001</v>
      </c>
      <c r="L75" s="7">
        <f t="shared" si="15"/>
        <v>5.5513536000000006</v>
      </c>
      <c r="M75" s="7">
        <f t="shared" si="15"/>
        <v>-1.4041927680000001</v>
      </c>
      <c r="N75" s="7">
        <f t="shared" si="15"/>
        <v>-0.7663882240000004</v>
      </c>
      <c r="O75" s="7">
        <f t="shared" si="16"/>
        <v>-3.1118673920000006</v>
      </c>
      <c r="Q75" s="7">
        <f>O75+Q74</f>
        <v>-16.717601562000002</v>
      </c>
      <c r="R75" s="7">
        <f t="shared" si="21"/>
        <v>-1.6717601562000004</v>
      </c>
      <c r="T75" s="7">
        <f t="shared" si="17"/>
        <v>-2.5970560000000007</v>
      </c>
      <c r="U75" s="7">
        <f t="shared" si="17"/>
        <v>1.4803609600000003</v>
      </c>
      <c r="V75" s="7">
        <f t="shared" si="17"/>
        <v>-0.2808385536000001</v>
      </c>
      <c r="W75" s="7">
        <f t="shared" si="17"/>
        <v>-0.12262211584000007</v>
      </c>
      <c r="X75" s="7">
        <f t="shared" si="17"/>
        <v>-0.1701515726872905</v>
      </c>
      <c r="Y75" s="7">
        <f t="shared" si="18"/>
        <v>-1.5201557094400004</v>
      </c>
      <c r="Z75" s="7">
        <f>Y75-$Y$72+'harmonics.4266288'!$Y$62</f>
        <v>-0.969361628190001</v>
      </c>
      <c r="AA75" s="23">
        <f t="shared" si="20"/>
        <v>-8.466570221449889E-05</v>
      </c>
    </row>
    <row r="76" spans="2:27" ht="12.75">
      <c r="B76">
        <v>1</v>
      </c>
      <c r="C76" s="2">
        <v>-0.986841</v>
      </c>
      <c r="D76" s="2">
        <v>-0.0646464</v>
      </c>
      <c r="I76">
        <v>0.9</v>
      </c>
      <c r="J76" s="10">
        <f t="shared" si="14"/>
        <v>-0.07999999999999996</v>
      </c>
      <c r="K76" s="7">
        <f t="shared" si="15"/>
        <v>-7.30422</v>
      </c>
      <c r="L76" s="7">
        <f t="shared" si="15"/>
        <v>7.025931900000001</v>
      </c>
      <c r="M76" s="7">
        <f t="shared" si="15"/>
        <v>-1.9993291560000002</v>
      </c>
      <c r="N76" s="7">
        <f t="shared" si="15"/>
        <v>-1.2276057465000003</v>
      </c>
      <c r="O76" s="7">
        <f t="shared" si="16"/>
        <v>-3.5052230024999993</v>
      </c>
      <c r="Q76" s="7">
        <f>O76+Q75</f>
        <v>-20.2228245645</v>
      </c>
      <c r="R76" s="7">
        <f t="shared" si="21"/>
        <v>-2.02228245645</v>
      </c>
      <c r="T76" s="7">
        <f t="shared" si="17"/>
        <v>-3.2868990000000005</v>
      </c>
      <c r="U76" s="7">
        <f t="shared" si="17"/>
        <v>2.1077795700000004</v>
      </c>
      <c r="V76" s="7">
        <f t="shared" si="17"/>
        <v>-0.44984906010000003</v>
      </c>
      <c r="W76" s="7">
        <f t="shared" si="17"/>
        <v>-0.22096903437000007</v>
      </c>
      <c r="X76" s="7">
        <f t="shared" si="17"/>
        <v>-0.49114380400351504</v>
      </c>
      <c r="Y76" s="7">
        <f t="shared" si="18"/>
        <v>-1.8499375244700003</v>
      </c>
      <c r="Z76" s="7">
        <f>Y76-$Y$72+'harmonics.4266288'!$Y$62</f>
        <v>-1.299143443220001</v>
      </c>
      <c r="AA76" s="23">
        <f t="shared" si="20"/>
        <v>-0.00011346940986612278</v>
      </c>
    </row>
    <row r="77" spans="2:27" ht="12.75">
      <c r="B77">
        <v>2</v>
      </c>
      <c r="C77" s="2">
        <v>1.00002</v>
      </c>
      <c r="D77" s="2">
        <v>0.000593423</v>
      </c>
      <c r="I77" s="10">
        <v>1</v>
      </c>
      <c r="J77" s="10">
        <f t="shared" si="14"/>
        <v>0.020000000000000018</v>
      </c>
      <c r="K77" s="7">
        <f t="shared" si="15"/>
        <v>-8.1158</v>
      </c>
      <c r="L77" s="7">
        <f t="shared" si="15"/>
        <v>8.67399</v>
      </c>
      <c r="M77" s="7">
        <f t="shared" si="15"/>
        <v>-2.742564</v>
      </c>
      <c r="N77" s="7">
        <f t="shared" si="15"/>
        <v>-1.8710650000000002</v>
      </c>
      <c r="O77" s="7">
        <f t="shared" si="16"/>
        <v>-4.055439</v>
      </c>
      <c r="Q77" s="7">
        <f>O77+Q76</f>
        <v>-24.2782635645</v>
      </c>
      <c r="R77" s="7">
        <f t="shared" si="21"/>
        <v>-2.4278263564500002</v>
      </c>
      <c r="T77" s="7">
        <f t="shared" si="17"/>
        <v>-4.0579</v>
      </c>
      <c r="U77" s="7">
        <f t="shared" si="17"/>
        <v>2.89133</v>
      </c>
      <c r="V77" s="7">
        <f t="shared" si="17"/>
        <v>-0.685641</v>
      </c>
      <c r="W77" s="7">
        <f t="shared" si="17"/>
        <v>-0.374213</v>
      </c>
      <c r="X77" s="7">
        <f t="shared" si="17"/>
        <v>-1.2677280059999998</v>
      </c>
      <c r="Y77" s="7">
        <f t="shared" si="18"/>
        <v>-2.226424</v>
      </c>
      <c r="Z77" s="7">
        <f>Y77-$Y$72+'harmonics.4266288'!$Y$62</f>
        <v>-1.6756299187500008</v>
      </c>
      <c r="AA77" s="23">
        <f t="shared" si="20"/>
        <v>-0.00014635238243078613</v>
      </c>
    </row>
    <row r="78" spans="2:27" ht="12.75">
      <c r="B78">
        <v>3</v>
      </c>
      <c r="C78" s="2">
        <v>-0.000669574</v>
      </c>
      <c r="D78" s="2">
        <v>-0.000140943</v>
      </c>
      <c r="I78">
        <v>1.1</v>
      </c>
      <c r="J78" s="10">
        <f t="shared" si="14"/>
        <v>0.1200000000000001</v>
      </c>
      <c r="K78" s="7">
        <f t="shared" si="15"/>
        <v>-8.927380000000001</v>
      </c>
      <c r="L78" s="7">
        <f t="shared" si="15"/>
        <v>10.4955279</v>
      </c>
      <c r="M78" s="7">
        <f t="shared" si="15"/>
        <v>-3.650352684000001</v>
      </c>
      <c r="N78" s="7">
        <f t="shared" si="15"/>
        <v>-2.739426266500001</v>
      </c>
      <c r="O78" s="7">
        <f t="shared" si="16"/>
        <v>-4.821631050500002</v>
      </c>
      <c r="Q78" s="7">
        <f>O78+Q77</f>
        <v>-29.099894615000004</v>
      </c>
      <c r="R78" s="7">
        <f t="shared" si="21"/>
        <v>-2.9099894615000004</v>
      </c>
      <c r="T78" s="7">
        <f t="shared" si="17"/>
        <v>-4.910059</v>
      </c>
      <c r="U78" s="7">
        <f t="shared" si="17"/>
        <v>3.8483602300000013</v>
      </c>
      <c r="V78" s="7">
        <f t="shared" si="17"/>
        <v>-1.0038469881000003</v>
      </c>
      <c r="W78" s="7">
        <f t="shared" si="17"/>
        <v>-0.6026737786300003</v>
      </c>
      <c r="X78" s="7">
        <f t="shared" si="17"/>
        <v>-2.9892363245637354</v>
      </c>
      <c r="Y78" s="7">
        <f t="shared" si="18"/>
        <v>-2.6682195367299997</v>
      </c>
      <c r="Z78" s="7">
        <f>Y78-$Y$72+'harmonics.4266288'!$Y$62</f>
        <v>-2.1174254554800003</v>
      </c>
      <c r="AA78" s="23">
        <f t="shared" si="20"/>
        <v>-0.0001849395600791521</v>
      </c>
    </row>
    <row r="79" spans="2:27" ht="12.75">
      <c r="B79">
        <v>4</v>
      </c>
      <c r="C79" s="2">
        <v>0.000564985</v>
      </c>
      <c r="D79" s="2">
        <v>-1.48899E-06</v>
      </c>
      <c r="I79" s="10">
        <v>1.2</v>
      </c>
      <c r="J79" s="10">
        <f t="shared" si="14"/>
        <v>0.21999999999999997</v>
      </c>
      <c r="K79" s="7">
        <f t="shared" si="15"/>
        <v>-9.73896</v>
      </c>
      <c r="L79" s="7">
        <f t="shared" si="15"/>
        <v>12.490545599999999</v>
      </c>
      <c r="M79" s="7">
        <f t="shared" si="15"/>
        <v>-4.739150592</v>
      </c>
      <c r="N79" s="7">
        <f t="shared" si="15"/>
        <v>-3.8798403840000004</v>
      </c>
      <c r="O79" s="7">
        <f t="shared" si="16"/>
        <v>-5.867405376000002</v>
      </c>
      <c r="Q79" s="7">
        <f>O79+Q78</f>
        <v>-34.967299991000004</v>
      </c>
      <c r="R79" s="7">
        <f t="shared" si="21"/>
        <v>-3.4967299991000007</v>
      </c>
      <c r="T79" s="7">
        <f t="shared" si="17"/>
        <v>-5.843376</v>
      </c>
      <c r="U79" s="7">
        <f t="shared" si="17"/>
        <v>4.99621824</v>
      </c>
      <c r="V79" s="7">
        <f t="shared" si="17"/>
        <v>-1.4217451775999999</v>
      </c>
      <c r="W79" s="7">
        <f t="shared" si="17"/>
        <v>-0.93116169216</v>
      </c>
      <c r="X79" s="7">
        <f t="shared" si="17"/>
        <v>-6.541198057038936</v>
      </c>
      <c r="Y79" s="7">
        <f t="shared" si="18"/>
        <v>-3.20006462976</v>
      </c>
      <c r="Z79" s="7">
        <f>Y79-$Y$72+'harmonics.4266288'!$Y$62</f>
        <v>-2.6492705485100005</v>
      </c>
      <c r="AA79" s="23">
        <f t="shared" si="20"/>
        <v>-0.0002313918199595014</v>
      </c>
    </row>
    <row r="80" spans="2:4" ht="12.75">
      <c r="B80">
        <v>5</v>
      </c>
      <c r="C80" s="2">
        <v>-0.000221151</v>
      </c>
      <c r="D80" s="2">
        <v>1.8971E-05</v>
      </c>
    </row>
    <row r="81" spans="2:4" ht="12.75">
      <c r="B81">
        <v>6</v>
      </c>
      <c r="C81" s="2">
        <v>1.02237E-05</v>
      </c>
      <c r="D81" s="2">
        <v>-2.60257E-06</v>
      </c>
    </row>
    <row r="82" spans="2:24" ht="12.75">
      <c r="B82">
        <v>9</v>
      </c>
      <c r="C82" s="2">
        <v>0.000143022</v>
      </c>
      <c r="D82" s="2">
        <v>0.000149492</v>
      </c>
      <c r="I82" s="6"/>
      <c r="J82" s="6"/>
      <c r="K82" s="11">
        <v>3</v>
      </c>
      <c r="L82" s="11">
        <v>4</v>
      </c>
      <c r="M82" s="11">
        <v>5</v>
      </c>
      <c r="N82" s="11">
        <v>6</v>
      </c>
      <c r="O82" s="7"/>
      <c r="P82" s="7"/>
      <c r="T82" s="11">
        <v>3</v>
      </c>
      <c r="U82" s="11">
        <v>4</v>
      </c>
      <c r="V82" s="11">
        <v>5</v>
      </c>
      <c r="W82" s="11">
        <v>6</v>
      </c>
      <c r="X82" s="11">
        <v>10</v>
      </c>
    </row>
    <row r="83" spans="2:24" ht="12.75">
      <c r="B83">
        <v>10</v>
      </c>
      <c r="C83" s="2">
        <v>-0.000242859</v>
      </c>
      <c r="D83" s="2">
        <v>-0.000155715</v>
      </c>
      <c r="H83" t="s">
        <v>83</v>
      </c>
      <c r="I83" s="6"/>
      <c r="J83" s="6"/>
      <c r="K83" s="9" t="s">
        <v>70</v>
      </c>
      <c r="L83" s="9" t="s">
        <v>71</v>
      </c>
      <c r="M83" s="9" t="s">
        <v>72</v>
      </c>
      <c r="N83" s="9" t="s">
        <v>73</v>
      </c>
      <c r="O83" s="7"/>
      <c r="P83" s="7"/>
      <c r="T83" s="9" t="s">
        <v>70</v>
      </c>
      <c r="U83" s="9" t="s">
        <v>71</v>
      </c>
      <c r="V83" s="9" t="s">
        <v>72</v>
      </c>
      <c r="W83" s="9" t="s">
        <v>73</v>
      </c>
      <c r="X83" s="9" t="s">
        <v>74</v>
      </c>
    </row>
    <row r="84" spans="2:24" ht="12.75">
      <c r="B84">
        <v>12</v>
      </c>
      <c r="C84" s="2">
        <v>-0.000146798</v>
      </c>
      <c r="D84" s="2">
        <v>-3.12403E-05</v>
      </c>
      <c r="H84" t="s">
        <v>69</v>
      </c>
      <c r="I84" s="6">
        <f>I12</f>
        <v>3594.08</v>
      </c>
      <c r="J84" s="6"/>
      <c r="K84" s="7">
        <f>K12</f>
        <v>0.0407435</v>
      </c>
      <c r="L84" s="7">
        <f>L12</f>
        <v>-1.3168199999999999</v>
      </c>
      <c r="M84" s="7">
        <f>M12</f>
        <v>1.6849</v>
      </c>
      <c r="N84" s="7">
        <f>N12</f>
        <v>-1.11402</v>
      </c>
      <c r="O84" s="7"/>
      <c r="P84" s="7"/>
      <c r="Q84" t="s">
        <v>91</v>
      </c>
      <c r="R84" s="10">
        <f>(I99-I98)</f>
        <v>0.1</v>
      </c>
      <c r="T84" s="7">
        <f>K84</f>
        <v>0.0407435</v>
      </c>
      <c r="U84" s="7">
        <f>L84</f>
        <v>-1.3168199999999999</v>
      </c>
      <c r="V84" s="7">
        <f>M84</f>
        <v>1.6849</v>
      </c>
      <c r="W84" s="7">
        <f>N84</f>
        <v>-1.11402</v>
      </c>
      <c r="X84" s="7">
        <f>O68</f>
        <v>-0.7277697705</v>
      </c>
    </row>
    <row r="85" spans="2:26" ht="25.5">
      <c r="B85">
        <v>15</v>
      </c>
      <c r="C85" s="2">
        <v>-2.6117E-05</v>
      </c>
      <c r="D85" s="2">
        <v>-1.53865E-05</v>
      </c>
      <c r="I85" s="9" t="s">
        <v>84</v>
      </c>
      <c r="J85" s="9" t="s">
        <v>86</v>
      </c>
      <c r="K85" s="7"/>
      <c r="L85" s="7"/>
      <c r="M85" s="7"/>
      <c r="N85" s="7"/>
      <c r="O85" s="12" t="s">
        <v>88</v>
      </c>
      <c r="P85" s="7"/>
      <c r="Q85" t="s">
        <v>92</v>
      </c>
      <c r="T85" s="7"/>
      <c r="U85" s="7"/>
      <c r="V85" s="7"/>
      <c r="W85" s="7"/>
      <c r="Y85" t="s">
        <v>89</v>
      </c>
      <c r="Z85" s="13" t="s">
        <v>90</v>
      </c>
    </row>
    <row r="86" spans="2:26" ht="12.75">
      <c r="B86">
        <v>18</v>
      </c>
      <c r="C86" s="2">
        <v>-1.32911E-06</v>
      </c>
      <c r="D86" s="2">
        <v>-2.85392E-06</v>
      </c>
      <c r="I86" s="10">
        <v>-1.2</v>
      </c>
      <c r="J86" s="10">
        <f>I86+$B$6</f>
        <v>-2.1799999999999997</v>
      </c>
      <c r="K86" s="7">
        <f>(K$20-1)*K$84*$I86^(K$20-2)</f>
        <v>-0.09778440000000001</v>
      </c>
      <c r="L86" s="7">
        <f>(L$20-1)*L$84*$I86^(L$20-2)</f>
        <v>-5.688662399999999</v>
      </c>
      <c r="M86" s="7">
        <f>(M$20-1)*M$84*$I86^(M$20-2)</f>
        <v>-11.6460288</v>
      </c>
      <c r="N86" s="7">
        <f>(N$20-1)*N$84*$I86^(N$20-2)</f>
        <v>-11.55015936</v>
      </c>
      <c r="O86" s="7">
        <f>SUM(K86:N86)</f>
        <v>-28.98263496</v>
      </c>
      <c r="P86" s="7"/>
      <c r="Q86" s="7">
        <f>-O86+Q87</f>
        <v>101.13339210000011</v>
      </c>
      <c r="R86" s="7">
        <f aca="true" t="shared" si="23" ref="R86:R97">Q86*$R$22</f>
        <v>10.113339210000012</v>
      </c>
      <c r="T86" s="7">
        <f>T$84*$I86^(T$20-1)</f>
        <v>0.05867064</v>
      </c>
      <c r="U86" s="7">
        <f>U$84*$I86^(U$20-1)</f>
        <v>2.27546496</v>
      </c>
      <c r="V86" s="7">
        <f>V$84*$I86^(V$20-1)</f>
        <v>3.49380864</v>
      </c>
      <c r="W86" s="7">
        <f>W$84*$I86^(W$20-1)</f>
        <v>2.7720382463999997</v>
      </c>
      <c r="X86" s="7">
        <f>X$84*$I86^(X$20-1)</f>
        <v>3.755132162605449</v>
      </c>
      <c r="Y86" s="7">
        <f>SUM(T86:W86)</f>
        <v>8.5999824864</v>
      </c>
      <c r="Z86" s="7">
        <f>Y86-$Y$103+'harmonics.4266288'!$Y$93</f>
        <v>8.568838504524999</v>
      </c>
    </row>
    <row r="87" spans="2:26" ht="12.75">
      <c r="B87">
        <v>20</v>
      </c>
      <c r="C87" s="2">
        <v>-1.4176E-06</v>
      </c>
      <c r="D87" s="2">
        <v>-1.52749E-07</v>
      </c>
      <c r="I87">
        <v>-1.1</v>
      </c>
      <c r="J87" s="10">
        <f aca="true" t="shared" si="24" ref="J87:J110">I87+$B$6</f>
        <v>-2.08</v>
      </c>
      <c r="K87" s="7">
        <f aca="true" t="shared" si="25" ref="K87:N110">(K$20-1)*K$84*$I87^(K$20-2)</f>
        <v>-0.08963570000000001</v>
      </c>
      <c r="L87" s="7">
        <f t="shared" si="25"/>
        <v>-4.7800566</v>
      </c>
      <c r="M87" s="7">
        <f t="shared" si="25"/>
        <v>-8.970407600000003</v>
      </c>
      <c r="N87" s="7">
        <f t="shared" si="25"/>
        <v>-8.155183410000003</v>
      </c>
      <c r="O87" s="7">
        <f aca="true" t="shared" si="26" ref="O87:O110">SUM(K87:N87)</f>
        <v>-21.995283310000005</v>
      </c>
      <c r="Q87" s="7">
        <f>-O87+Q88</f>
        <v>72.15075714000011</v>
      </c>
      <c r="R87" s="7">
        <f t="shared" si="23"/>
        <v>7.215075714000012</v>
      </c>
      <c r="T87" s="7">
        <f aca="true" t="shared" si="27" ref="T87:X110">T$84*$I87^(T$20-1)</f>
        <v>0.04929963500000001</v>
      </c>
      <c r="U87" s="7">
        <f t="shared" si="27"/>
        <v>1.7526874200000004</v>
      </c>
      <c r="V87" s="7">
        <f t="shared" si="27"/>
        <v>2.4668620900000007</v>
      </c>
      <c r="W87" s="7">
        <f t="shared" si="27"/>
        <v>1.7941403502000006</v>
      </c>
      <c r="X87" s="7">
        <f t="shared" si="27"/>
        <v>1.716043049930076</v>
      </c>
      <c r="Y87" s="7">
        <f aca="true" t="shared" si="28" ref="Y87:Y110">SUM(T87:W87)</f>
        <v>6.062989495200002</v>
      </c>
      <c r="Z87" s="7">
        <f>Y87-$Y$103+'harmonics.4266288'!$Y$93</f>
        <v>6.031845513325002</v>
      </c>
    </row>
    <row r="88" spans="2:26" ht="12.75">
      <c r="B88">
        <v>21</v>
      </c>
      <c r="C88" s="2">
        <v>2.25585E-07</v>
      </c>
      <c r="D88" s="2">
        <v>-4.3911E-07</v>
      </c>
      <c r="I88" s="10">
        <v>-1</v>
      </c>
      <c r="J88" s="10">
        <f t="shared" si="24"/>
        <v>-1.98</v>
      </c>
      <c r="K88" s="7">
        <f t="shared" si="25"/>
        <v>-0.081487</v>
      </c>
      <c r="L88" s="7">
        <f t="shared" si="25"/>
        <v>-3.9504599999999996</v>
      </c>
      <c r="M88" s="7">
        <f t="shared" si="25"/>
        <v>-6.7396</v>
      </c>
      <c r="N88" s="7">
        <f t="shared" si="25"/>
        <v>-5.5701</v>
      </c>
      <c r="O88" s="7">
        <f t="shared" si="26"/>
        <v>-16.341647000000002</v>
      </c>
      <c r="Q88" s="7">
        <f aca="true" t="shared" si="29" ref="Q88:Q96">-O88+Q89</f>
        <v>50.1554738300001</v>
      </c>
      <c r="R88" s="7">
        <f t="shared" si="23"/>
        <v>5.01554738300001</v>
      </c>
      <c r="T88" s="7">
        <f t="shared" si="27"/>
        <v>0.0407435</v>
      </c>
      <c r="U88" s="7">
        <f t="shared" si="27"/>
        <v>1.3168199999999999</v>
      </c>
      <c r="V88" s="7">
        <f t="shared" si="27"/>
        <v>1.6849</v>
      </c>
      <c r="W88" s="7">
        <f t="shared" si="27"/>
        <v>1.11402</v>
      </c>
      <c r="X88" s="7">
        <f t="shared" si="27"/>
        <v>0.7277697705</v>
      </c>
      <c r="Y88" s="7">
        <f t="shared" si="28"/>
        <v>4.1564835</v>
      </c>
      <c r="Z88" s="7">
        <f>Y88-$Y$103+'harmonics.4266288'!$Y$93</f>
        <v>4.125339518125</v>
      </c>
    </row>
    <row r="89" spans="2:26" ht="12.75">
      <c r="B89">
        <v>25</v>
      </c>
      <c r="C89" s="2">
        <v>2.12877E-08</v>
      </c>
      <c r="D89" s="2">
        <v>5.35944E-08</v>
      </c>
      <c r="I89">
        <v>-0.9</v>
      </c>
      <c r="J89" s="10">
        <f t="shared" si="24"/>
        <v>-1.88</v>
      </c>
      <c r="K89" s="7">
        <f t="shared" si="25"/>
        <v>-0.07333830000000001</v>
      </c>
      <c r="L89" s="7">
        <f t="shared" si="25"/>
        <v>-3.1998726</v>
      </c>
      <c r="M89" s="7">
        <f t="shared" si="25"/>
        <v>-4.913168400000001</v>
      </c>
      <c r="N89" s="7">
        <f t="shared" si="25"/>
        <v>-3.654542610000001</v>
      </c>
      <c r="O89" s="7">
        <f t="shared" si="26"/>
        <v>-11.840921910000002</v>
      </c>
      <c r="Q89" s="7">
        <f t="shared" si="29"/>
        <v>33.813826830000096</v>
      </c>
      <c r="R89" s="7">
        <f t="shared" si="23"/>
        <v>3.3813826830000098</v>
      </c>
      <c r="T89" s="7">
        <f t="shared" si="27"/>
        <v>0.033002235000000005</v>
      </c>
      <c r="U89" s="7">
        <f t="shared" si="27"/>
        <v>0.95996178</v>
      </c>
      <c r="V89" s="7">
        <f t="shared" si="27"/>
        <v>1.1054628900000003</v>
      </c>
      <c r="W89" s="7">
        <f t="shared" si="27"/>
        <v>0.6578176698000002</v>
      </c>
      <c r="X89" s="7">
        <f t="shared" si="27"/>
        <v>0.2819529203665279</v>
      </c>
      <c r="Y89" s="7">
        <f t="shared" si="28"/>
        <v>2.7562445748</v>
      </c>
      <c r="Z89" s="7">
        <f>Y89-$Y$103+'harmonics.4266288'!$Y$93</f>
        <v>2.7251005929249996</v>
      </c>
    </row>
    <row r="90" spans="2:26" ht="12.75">
      <c r="B90">
        <v>27</v>
      </c>
      <c r="C90" s="2">
        <v>5.52206E-10</v>
      </c>
      <c r="D90" s="2">
        <v>6.75123E-09</v>
      </c>
      <c r="I90" s="10">
        <v>-0.800000000000001</v>
      </c>
      <c r="J90" s="10">
        <f t="shared" si="24"/>
        <v>-1.7800000000000011</v>
      </c>
      <c r="K90" s="7">
        <f t="shared" si="25"/>
        <v>-0.06518960000000008</v>
      </c>
      <c r="L90" s="7">
        <f t="shared" si="25"/>
        <v>-2.5282944000000063</v>
      </c>
      <c r="M90" s="7">
        <f t="shared" si="25"/>
        <v>-3.450675200000014</v>
      </c>
      <c r="N90" s="7">
        <f t="shared" si="25"/>
        <v>-2.2815129600000117</v>
      </c>
      <c r="O90" s="7">
        <f t="shared" si="26"/>
        <v>-8.325672160000032</v>
      </c>
      <c r="Q90" s="7">
        <f t="shared" si="29"/>
        <v>21.972904920000097</v>
      </c>
      <c r="R90" s="7">
        <f t="shared" si="23"/>
        <v>2.19729049200001</v>
      </c>
      <c r="T90" s="7">
        <f t="shared" si="27"/>
        <v>0.02607584000000007</v>
      </c>
      <c r="U90" s="7">
        <f t="shared" si="27"/>
        <v>0.6742118400000026</v>
      </c>
      <c r="V90" s="7">
        <f t="shared" si="27"/>
        <v>0.6901350400000036</v>
      </c>
      <c r="W90" s="7">
        <f t="shared" si="27"/>
        <v>0.3650420736000024</v>
      </c>
      <c r="X90" s="7">
        <f t="shared" si="27"/>
        <v>0.09767960510359258</v>
      </c>
      <c r="Y90" s="7">
        <f t="shared" si="28"/>
        <v>1.7554647936000087</v>
      </c>
      <c r="Z90" s="7">
        <f>Y90-$Y$103+'harmonics.4266288'!$Y$93</f>
        <v>1.7243208117250084</v>
      </c>
    </row>
    <row r="91" spans="2:26" ht="12.75">
      <c r="B91">
        <v>28</v>
      </c>
      <c r="C91" s="2">
        <v>-2.43026E-09</v>
      </c>
      <c r="D91" s="2">
        <v>1.2491E-08</v>
      </c>
      <c r="I91">
        <v>-0.700000000000001</v>
      </c>
      <c r="J91" s="10">
        <f t="shared" si="24"/>
        <v>-1.680000000000001</v>
      </c>
      <c r="K91" s="7">
        <f t="shared" si="25"/>
        <v>-0.05704090000000008</v>
      </c>
      <c r="L91" s="7">
        <f t="shared" si="25"/>
        <v>-1.935725400000005</v>
      </c>
      <c r="M91" s="7">
        <f t="shared" si="25"/>
        <v>-2.3116828000000096</v>
      </c>
      <c r="N91" s="7">
        <f t="shared" si="25"/>
        <v>-1.3373810100000072</v>
      </c>
      <c r="O91" s="7">
        <f t="shared" si="26"/>
        <v>-5.641830110000022</v>
      </c>
      <c r="Q91" s="7">
        <f t="shared" si="29"/>
        <v>13.647232760000065</v>
      </c>
      <c r="R91" s="7">
        <f t="shared" si="23"/>
        <v>1.3647232760000065</v>
      </c>
      <c r="T91" s="7">
        <f t="shared" si="27"/>
        <v>0.019964315000000055</v>
      </c>
      <c r="U91" s="7">
        <f t="shared" si="27"/>
        <v>0.45166926000000185</v>
      </c>
      <c r="V91" s="7">
        <f t="shared" si="27"/>
        <v>0.4045444900000022</v>
      </c>
      <c r="W91" s="7">
        <f t="shared" si="27"/>
        <v>0.18723334140000128</v>
      </c>
      <c r="X91" s="7">
        <f t="shared" si="27"/>
        <v>0.029368135305237547</v>
      </c>
      <c r="Y91" s="7">
        <f t="shared" si="28"/>
        <v>1.0634114064000055</v>
      </c>
      <c r="Z91" s="7">
        <f>Y91-$Y$103+'harmonics.4266288'!$Y$93</f>
        <v>1.0322674245250052</v>
      </c>
    </row>
    <row r="92" spans="2:26" ht="12.75">
      <c r="B92">
        <v>30</v>
      </c>
      <c r="C92" s="2">
        <v>3.43479E-09</v>
      </c>
      <c r="D92" s="2">
        <v>2.24484E-09</v>
      </c>
      <c r="I92" s="10">
        <v>-0.600000000000001</v>
      </c>
      <c r="J92" s="10">
        <f t="shared" si="24"/>
        <v>-1.580000000000001</v>
      </c>
      <c r="K92" s="7">
        <f t="shared" si="25"/>
        <v>-0.04889220000000008</v>
      </c>
      <c r="L92" s="7">
        <f t="shared" si="25"/>
        <v>-1.4221656000000045</v>
      </c>
      <c r="M92" s="7">
        <f t="shared" si="25"/>
        <v>-1.455753600000007</v>
      </c>
      <c r="N92" s="7">
        <f t="shared" si="25"/>
        <v>-0.7218849600000046</v>
      </c>
      <c r="O92" s="7">
        <f t="shared" si="26"/>
        <v>-3.648696360000016</v>
      </c>
      <c r="Q92" s="7">
        <f t="shared" si="29"/>
        <v>8.005402650000043</v>
      </c>
      <c r="R92" s="7">
        <f t="shared" si="23"/>
        <v>0.8005402650000044</v>
      </c>
      <c r="T92" s="7">
        <f t="shared" si="27"/>
        <v>0.014667660000000048</v>
      </c>
      <c r="U92" s="7">
        <f t="shared" si="27"/>
        <v>0.28443312000000137</v>
      </c>
      <c r="V92" s="7">
        <f t="shared" si="27"/>
        <v>0.2183630400000014</v>
      </c>
      <c r="W92" s="7">
        <f t="shared" si="27"/>
        <v>0.08662619520000069</v>
      </c>
      <c r="X92" s="7">
        <f t="shared" si="27"/>
        <v>0.007334242505088874</v>
      </c>
      <c r="Y92" s="7">
        <f t="shared" si="28"/>
        <v>0.6040900152000035</v>
      </c>
      <c r="Z92" s="7">
        <f>Y92-$Y$103+'harmonics.4266288'!$Y$93</f>
        <v>0.5729460333250029</v>
      </c>
    </row>
    <row r="93" spans="1:26" ht="12.75">
      <c r="A93" t="s">
        <v>9</v>
      </c>
      <c r="I93">
        <v>-0.500000000000001</v>
      </c>
      <c r="J93" s="10">
        <f t="shared" si="24"/>
        <v>-1.4800000000000009</v>
      </c>
      <c r="K93" s="7">
        <f t="shared" si="25"/>
        <v>-0.040743500000000085</v>
      </c>
      <c r="L93" s="7">
        <f t="shared" si="25"/>
        <v>-0.9876150000000039</v>
      </c>
      <c r="M93" s="7">
        <f t="shared" si="25"/>
        <v>-0.842450000000005</v>
      </c>
      <c r="N93" s="7">
        <f t="shared" si="25"/>
        <v>-0.3481312500000028</v>
      </c>
      <c r="O93" s="7">
        <f t="shared" si="26"/>
        <v>-2.2189397500000116</v>
      </c>
      <c r="Q93" s="7">
        <f t="shared" si="29"/>
        <v>4.356706290000027</v>
      </c>
      <c r="R93" s="7">
        <f t="shared" si="23"/>
        <v>0.4356706290000027</v>
      </c>
      <c r="T93" s="7">
        <f t="shared" si="27"/>
        <v>0.01018587500000004</v>
      </c>
      <c r="U93" s="7">
        <f t="shared" si="27"/>
        <v>0.16460250000000098</v>
      </c>
      <c r="V93" s="7">
        <f t="shared" si="27"/>
        <v>0.10530625000000085</v>
      </c>
      <c r="W93" s="7">
        <f t="shared" si="27"/>
        <v>0.03481312500000035</v>
      </c>
      <c r="X93" s="7">
        <f t="shared" si="27"/>
        <v>0.0014214253330078381</v>
      </c>
      <c r="Y93" s="7">
        <f t="shared" si="28"/>
        <v>0.3149077500000022</v>
      </c>
      <c r="Z93" s="7">
        <f>Y93-$Y$103+'harmonics.4266288'!$Y$93</f>
        <v>0.2837637681250017</v>
      </c>
    </row>
    <row r="94" spans="1:26" ht="12.75">
      <c r="A94" t="s">
        <v>9</v>
      </c>
      <c r="I94" s="10">
        <v>-0.400000000000001</v>
      </c>
      <c r="J94" s="10">
        <f t="shared" si="24"/>
        <v>-1.380000000000001</v>
      </c>
      <c r="K94" s="7">
        <f t="shared" si="25"/>
        <v>-0.03259480000000008</v>
      </c>
      <c r="L94" s="7">
        <f t="shared" si="25"/>
        <v>-0.6320736000000031</v>
      </c>
      <c r="M94" s="7">
        <f t="shared" si="25"/>
        <v>-0.4313344000000033</v>
      </c>
      <c r="N94" s="7">
        <f t="shared" si="25"/>
        <v>-0.14259456000000142</v>
      </c>
      <c r="O94" s="7">
        <f t="shared" si="26"/>
        <v>-1.2385973600000078</v>
      </c>
      <c r="Q94" s="7">
        <f t="shared" si="29"/>
        <v>2.137766540000015</v>
      </c>
      <c r="R94" s="7">
        <f t="shared" si="23"/>
        <v>0.2137766540000015</v>
      </c>
      <c r="T94" s="7">
        <f t="shared" si="27"/>
        <v>0.006518960000000033</v>
      </c>
      <c r="U94" s="7">
        <f t="shared" si="27"/>
        <v>0.08427648000000064</v>
      </c>
      <c r="V94" s="7">
        <f t="shared" si="27"/>
        <v>0.04313344000000044</v>
      </c>
      <c r="W94" s="7">
        <f t="shared" si="27"/>
        <v>0.011407564800000145</v>
      </c>
      <c r="X94" s="7">
        <f t="shared" si="27"/>
        <v>0.00019078047871795635</v>
      </c>
      <c r="Y94" s="7">
        <f t="shared" si="28"/>
        <v>0.14533644480000124</v>
      </c>
      <c r="Z94" s="7">
        <f>Y94-$Y$103+'harmonics.4266288'!$Y$93</f>
        <v>0.11419246292500077</v>
      </c>
    </row>
    <row r="95" spans="1:26" ht="12.75">
      <c r="A95" t="s">
        <v>32</v>
      </c>
      <c r="B95" t="s">
        <v>33</v>
      </c>
      <c r="C95" t="s">
        <v>34</v>
      </c>
      <c r="I95">
        <v>-0.300000000000001</v>
      </c>
      <c r="J95" s="10">
        <f t="shared" si="24"/>
        <v>-1.280000000000001</v>
      </c>
      <c r="K95" s="7">
        <f t="shared" si="25"/>
        <v>-0.02444610000000008</v>
      </c>
      <c r="L95" s="7">
        <f t="shared" si="25"/>
        <v>-0.35554140000000234</v>
      </c>
      <c r="M95" s="7">
        <f t="shared" si="25"/>
        <v>-0.1819692000000018</v>
      </c>
      <c r="N95" s="7">
        <f t="shared" si="25"/>
        <v>-0.0451178100000006</v>
      </c>
      <c r="O95" s="7">
        <f t="shared" si="26"/>
        <v>-0.6070745100000048</v>
      </c>
      <c r="Q95" s="7">
        <f t="shared" si="29"/>
        <v>0.8991691800000073</v>
      </c>
      <c r="R95" s="7">
        <f t="shared" si="23"/>
        <v>0.08991691800000073</v>
      </c>
      <c r="T95" s="7">
        <f t="shared" si="27"/>
        <v>0.0036669150000000245</v>
      </c>
      <c r="U95" s="7">
        <f t="shared" si="27"/>
        <v>0.035554140000000345</v>
      </c>
      <c r="V95" s="7">
        <f t="shared" si="27"/>
        <v>0.013647690000000181</v>
      </c>
      <c r="W95" s="7">
        <f t="shared" si="27"/>
        <v>0.002707068600000045</v>
      </c>
      <c r="X95" s="7">
        <f t="shared" si="27"/>
        <v>1.4324692392751929E-05</v>
      </c>
      <c r="Y95" s="7">
        <f t="shared" si="28"/>
        <v>0.05557581360000059</v>
      </c>
      <c r="Z95" s="7">
        <f>Y95-$Y$103+'harmonics.4266288'!$Y$93</f>
        <v>0.024431831725000103</v>
      </c>
    </row>
    <row r="96" spans="1:26" ht="12.75">
      <c r="A96" t="s">
        <v>35</v>
      </c>
      <c r="B96">
        <v>4270235</v>
      </c>
      <c r="I96" s="10">
        <v>-0.200000000000001</v>
      </c>
      <c r="J96" s="10">
        <f t="shared" si="24"/>
        <v>-1.180000000000001</v>
      </c>
      <c r="K96" s="7">
        <f t="shared" si="25"/>
        <v>-0.016297400000000083</v>
      </c>
      <c r="L96" s="7">
        <f t="shared" si="25"/>
        <v>-0.15801840000000159</v>
      </c>
      <c r="M96" s="7">
        <f t="shared" si="25"/>
        <v>-0.05391680000000082</v>
      </c>
      <c r="N96" s="7">
        <f t="shared" si="25"/>
        <v>-0.00891216000000018</v>
      </c>
      <c r="O96" s="7">
        <f t="shared" si="26"/>
        <v>-0.23714476000000265</v>
      </c>
      <c r="Q96" s="7">
        <f t="shared" si="29"/>
        <v>0.29209467000000255</v>
      </c>
      <c r="R96" s="7">
        <f t="shared" si="23"/>
        <v>0.029209467000000256</v>
      </c>
      <c r="T96" s="7">
        <f t="shared" si="27"/>
        <v>0.0016297400000000164</v>
      </c>
      <c r="U96" s="7">
        <f t="shared" si="27"/>
        <v>0.01053456000000016</v>
      </c>
      <c r="V96" s="7">
        <f t="shared" si="27"/>
        <v>0.0026958400000000543</v>
      </c>
      <c r="W96" s="7">
        <f t="shared" si="27"/>
        <v>0.00035648640000000896</v>
      </c>
      <c r="X96" s="7">
        <f t="shared" si="27"/>
        <v>3.726181224960169E-07</v>
      </c>
      <c r="Y96" s="7">
        <f t="shared" si="28"/>
        <v>0.015216626400000238</v>
      </c>
      <c r="Z96" s="7">
        <f>Y96-$Y$103+'harmonics.4266288'!$Y$93</f>
        <v>-0.01592735547500025</v>
      </c>
    </row>
    <row r="97" spans="1:26" ht="12.75">
      <c r="A97" t="s">
        <v>36</v>
      </c>
      <c r="B97">
        <v>4270330</v>
      </c>
      <c r="I97">
        <v>-0.0999999999999999</v>
      </c>
      <c r="J97" s="10">
        <f t="shared" si="24"/>
        <v>-1.0799999999999998</v>
      </c>
      <c r="K97" s="7">
        <f t="shared" si="25"/>
        <v>-0.008148699999999991</v>
      </c>
      <c r="L97" s="7">
        <f t="shared" si="25"/>
        <v>-0.03950459999999992</v>
      </c>
      <c r="M97" s="7">
        <f t="shared" si="25"/>
        <v>-0.00673959999999998</v>
      </c>
      <c r="N97" s="7">
        <f t="shared" si="25"/>
        <v>-0.0005570099999999977</v>
      </c>
      <c r="O97" s="7">
        <f t="shared" si="26"/>
        <v>-0.05494990999999989</v>
      </c>
      <c r="Q97" s="7">
        <f>-O97+Q98</f>
        <v>0.05494990999999989</v>
      </c>
      <c r="R97" s="7">
        <f t="shared" si="23"/>
        <v>0.005494990999999989</v>
      </c>
      <c r="T97" s="7">
        <f t="shared" si="27"/>
        <v>0.0004074349999999992</v>
      </c>
      <c r="U97" s="7">
        <f t="shared" si="27"/>
        <v>0.001316819999999996</v>
      </c>
      <c r="V97" s="7">
        <f t="shared" si="27"/>
        <v>0.0001684899999999993</v>
      </c>
      <c r="W97" s="7">
        <f t="shared" si="27"/>
        <v>1.1140199999999943E-05</v>
      </c>
      <c r="X97" s="7">
        <f t="shared" si="27"/>
        <v>7.277697704999933E-10</v>
      </c>
      <c r="Y97" s="7">
        <f t="shared" si="28"/>
        <v>0.0019038851999999943</v>
      </c>
      <c r="Z97" s="7">
        <f>Y97-$Y$103+'harmonics.4266288'!$Y$93</f>
        <v>-0.029240096675000493</v>
      </c>
    </row>
    <row r="98" spans="1:26" ht="12.75">
      <c r="A98" t="s">
        <v>37</v>
      </c>
      <c r="B98">
        <v>1487666</v>
      </c>
      <c r="I98" s="10">
        <v>0</v>
      </c>
      <c r="J98" s="10">
        <f t="shared" si="24"/>
        <v>-0.98</v>
      </c>
      <c r="K98" s="7">
        <f t="shared" si="25"/>
        <v>0</v>
      </c>
      <c r="L98" s="7">
        <f t="shared" si="25"/>
        <v>0</v>
      </c>
      <c r="M98" s="7">
        <f t="shared" si="25"/>
        <v>0</v>
      </c>
      <c r="N98" s="7">
        <f t="shared" si="25"/>
        <v>0</v>
      </c>
      <c r="O98" s="7">
        <f t="shared" si="26"/>
        <v>0</v>
      </c>
      <c r="Q98" s="7">
        <f>O98</f>
        <v>0</v>
      </c>
      <c r="R98" s="7">
        <f>Q98*$R$22</f>
        <v>0</v>
      </c>
      <c r="T98" s="7">
        <f t="shared" si="27"/>
        <v>0</v>
      </c>
      <c r="U98" s="7">
        <f t="shared" si="27"/>
        <v>0</v>
      </c>
      <c r="V98" s="7">
        <f t="shared" si="27"/>
        <v>0</v>
      </c>
      <c r="W98" s="7">
        <f t="shared" si="27"/>
        <v>0</v>
      </c>
      <c r="X98" s="7">
        <f t="shared" si="27"/>
        <v>0</v>
      </c>
      <c r="Y98" s="7">
        <f t="shared" si="28"/>
        <v>0</v>
      </c>
      <c r="Z98" s="7">
        <f>Y98-$Y$103+'harmonics.4266288'!$Y$93</f>
        <v>-0.03114398187500049</v>
      </c>
    </row>
    <row r="99" spans="1:26" ht="12.75">
      <c r="A99" t="s">
        <v>38</v>
      </c>
      <c r="B99">
        <v>2</v>
      </c>
      <c r="I99">
        <v>0.1</v>
      </c>
      <c r="J99" s="10">
        <f t="shared" si="24"/>
        <v>-0.88</v>
      </c>
      <c r="K99" s="7">
        <f t="shared" si="25"/>
        <v>0.0081487</v>
      </c>
      <c r="L99" s="7">
        <f t="shared" si="25"/>
        <v>-0.0395046</v>
      </c>
      <c r="M99" s="7">
        <f t="shared" si="25"/>
        <v>0.006739600000000002</v>
      </c>
      <c r="N99" s="7">
        <f t="shared" si="25"/>
        <v>-0.0005570100000000003</v>
      </c>
      <c r="O99" s="7">
        <f t="shared" si="26"/>
        <v>-0.025173309999999997</v>
      </c>
      <c r="Q99" s="7">
        <f>O99+Q98</f>
        <v>-0.025173309999999997</v>
      </c>
      <c r="R99" s="7">
        <f aca="true" t="shared" si="30" ref="R99:R110">Q99*$R$22</f>
        <v>-0.002517331</v>
      </c>
      <c r="T99" s="7">
        <f t="shared" si="27"/>
        <v>0.0004074350000000001</v>
      </c>
      <c r="U99" s="7">
        <f t="shared" si="27"/>
        <v>-0.0013168200000000002</v>
      </c>
      <c r="V99" s="7">
        <f t="shared" si="27"/>
        <v>0.0001684900000000001</v>
      </c>
      <c r="W99" s="7">
        <f t="shared" si="27"/>
        <v>-1.1140200000000007E-05</v>
      </c>
      <c r="X99" s="7">
        <f t="shared" si="27"/>
        <v>-7.277697705000007E-10</v>
      </c>
      <c r="Y99" s="7">
        <f t="shared" si="28"/>
        <v>-0.0007520352000000001</v>
      </c>
      <c r="Z99" s="7">
        <f>Y99-$Y$103+'harmonics.4266288'!$Y$93</f>
        <v>-0.03189601707500049</v>
      </c>
    </row>
    <row r="100" spans="1:26" ht="12.75">
      <c r="A100" t="s">
        <v>39</v>
      </c>
      <c r="B100">
        <v>-0.98</v>
      </c>
      <c r="I100" s="10">
        <v>0.2</v>
      </c>
      <c r="J100" s="10">
        <f t="shared" si="24"/>
        <v>-0.78</v>
      </c>
      <c r="K100" s="7">
        <f t="shared" si="25"/>
        <v>0.0162974</v>
      </c>
      <c r="L100" s="7">
        <f t="shared" si="25"/>
        <v>-0.1580184</v>
      </c>
      <c r="M100" s="7">
        <f t="shared" si="25"/>
        <v>0.053916800000000015</v>
      </c>
      <c r="N100" s="7">
        <f t="shared" si="25"/>
        <v>-0.008912160000000004</v>
      </c>
      <c r="O100" s="7">
        <f t="shared" si="26"/>
        <v>-0.09671636</v>
      </c>
      <c r="Q100" s="7">
        <f aca="true" t="shared" si="31" ref="Q100:Q105">O100+Q99</f>
        <v>-0.12188967</v>
      </c>
      <c r="R100" s="7">
        <f t="shared" si="30"/>
        <v>-0.012188967000000002</v>
      </c>
      <c r="T100" s="7">
        <f t="shared" si="27"/>
        <v>0.0016297400000000004</v>
      </c>
      <c r="U100" s="7">
        <f t="shared" si="27"/>
        <v>-0.010534560000000002</v>
      </c>
      <c r="V100" s="7">
        <f t="shared" si="27"/>
        <v>0.0026958400000000014</v>
      </c>
      <c r="W100" s="7">
        <f t="shared" si="27"/>
        <v>-0.00035648640000000023</v>
      </c>
      <c r="X100" s="7">
        <f t="shared" si="27"/>
        <v>-3.7261812249600034E-07</v>
      </c>
      <c r="Y100" s="7">
        <f t="shared" si="28"/>
        <v>-0.0065654664</v>
      </c>
      <c r="Z100" s="7">
        <f>Y100-$Y$103+'harmonics.4266288'!$Y$93</f>
        <v>-0.03770944827500049</v>
      </c>
    </row>
    <row r="101" spans="1:26" ht="12.75">
      <c r="A101" t="s">
        <v>40</v>
      </c>
      <c r="B101">
        <v>0</v>
      </c>
      <c r="I101">
        <v>0.3</v>
      </c>
      <c r="J101" s="10">
        <f t="shared" si="24"/>
        <v>-0.6799999999999999</v>
      </c>
      <c r="K101" s="7">
        <f t="shared" si="25"/>
        <v>0.024446100000000002</v>
      </c>
      <c r="L101" s="7">
        <f t="shared" si="25"/>
        <v>-0.35554139999999995</v>
      </c>
      <c r="M101" s="7">
        <f t="shared" si="25"/>
        <v>0.1819692</v>
      </c>
      <c r="N101" s="7">
        <f t="shared" si="25"/>
        <v>-0.04511781</v>
      </c>
      <c r="O101" s="7">
        <f t="shared" si="26"/>
        <v>-0.19424390999999994</v>
      </c>
      <c r="Q101" s="7">
        <f t="shared" si="31"/>
        <v>-0.3161335799999999</v>
      </c>
      <c r="R101" s="7">
        <f t="shared" si="30"/>
        <v>-0.031613357999999994</v>
      </c>
      <c r="T101" s="7">
        <f t="shared" si="27"/>
        <v>0.003666915</v>
      </c>
      <c r="U101" s="7">
        <f t="shared" si="27"/>
        <v>-0.03555414</v>
      </c>
      <c r="V101" s="7">
        <f t="shared" si="27"/>
        <v>0.01364769</v>
      </c>
      <c r="W101" s="7">
        <f t="shared" si="27"/>
        <v>-0.0027070685999999997</v>
      </c>
      <c r="X101" s="7">
        <f t="shared" si="27"/>
        <v>-1.4324692392751498E-05</v>
      </c>
      <c r="Y101" s="7">
        <f t="shared" si="28"/>
        <v>-0.0209466036</v>
      </c>
      <c r="Z101" s="7">
        <f>Y101-$Y$103+'harmonics.4266288'!$Y$93</f>
        <v>-0.05209058547500049</v>
      </c>
    </row>
    <row r="102" spans="1:26" ht="12.75">
      <c r="A102" t="s">
        <v>41</v>
      </c>
      <c r="B102">
        <v>1000.52</v>
      </c>
      <c r="I102" s="10">
        <v>0.4</v>
      </c>
      <c r="J102" s="10">
        <f t="shared" si="24"/>
        <v>-0.58</v>
      </c>
      <c r="K102" s="7">
        <f t="shared" si="25"/>
        <v>0.0325948</v>
      </c>
      <c r="L102" s="7">
        <f t="shared" si="25"/>
        <v>-0.6320736</v>
      </c>
      <c r="M102" s="7">
        <f t="shared" si="25"/>
        <v>0.4313344000000001</v>
      </c>
      <c r="N102" s="7">
        <f t="shared" si="25"/>
        <v>-0.14259456000000006</v>
      </c>
      <c r="O102" s="7">
        <f t="shared" si="26"/>
        <v>-0.3107389599999999</v>
      </c>
      <c r="Q102" s="7">
        <f t="shared" si="31"/>
        <v>-0.6268725399999998</v>
      </c>
      <c r="R102" s="7">
        <f t="shared" si="30"/>
        <v>-0.06268725399999998</v>
      </c>
      <c r="T102" s="7">
        <f t="shared" si="27"/>
        <v>0.006518960000000002</v>
      </c>
      <c r="U102" s="7">
        <f t="shared" si="27"/>
        <v>-0.08427648000000001</v>
      </c>
      <c r="V102" s="7">
        <f t="shared" si="27"/>
        <v>0.04313344000000002</v>
      </c>
      <c r="W102" s="7">
        <f t="shared" si="27"/>
        <v>-0.011407564800000007</v>
      </c>
      <c r="X102" s="7">
        <f t="shared" si="27"/>
        <v>-0.00019078047871795217</v>
      </c>
      <c r="Y102" s="7">
        <f t="shared" si="28"/>
        <v>-0.04603164479999999</v>
      </c>
      <c r="Z102" s="7">
        <f>Y102-$Y$103+'harmonics.4266288'!$Y$93</f>
        <v>-0.07717562667500048</v>
      </c>
    </row>
    <row r="103" spans="1:26" ht="12.75">
      <c r="A103" t="s">
        <v>42</v>
      </c>
      <c r="B103">
        <v>-92.8746</v>
      </c>
      <c r="I103">
        <v>0.5</v>
      </c>
      <c r="J103" s="10">
        <f t="shared" si="24"/>
        <v>-0.48</v>
      </c>
      <c r="K103" s="7">
        <f t="shared" si="25"/>
        <v>0.0407435</v>
      </c>
      <c r="L103" s="7">
        <f t="shared" si="25"/>
        <v>-0.9876149999999999</v>
      </c>
      <c r="M103" s="7">
        <f t="shared" si="25"/>
        <v>0.84245</v>
      </c>
      <c r="N103" s="7">
        <f t="shared" si="25"/>
        <v>-0.34813125</v>
      </c>
      <c r="O103" s="7">
        <f t="shared" si="26"/>
        <v>-0.45255274999999984</v>
      </c>
      <c r="Q103" s="7">
        <f t="shared" si="31"/>
        <v>-1.0794252899999996</v>
      </c>
      <c r="R103" s="7">
        <f t="shared" si="30"/>
        <v>-0.10794252899999997</v>
      </c>
      <c r="T103" s="7">
        <f t="shared" si="27"/>
        <v>0.010185875</v>
      </c>
      <c r="U103" s="7">
        <f t="shared" si="27"/>
        <v>-0.16460249999999998</v>
      </c>
      <c r="V103" s="7">
        <f t="shared" si="27"/>
        <v>0.10530625</v>
      </c>
      <c r="W103" s="7">
        <f t="shared" si="27"/>
        <v>-0.034813125</v>
      </c>
      <c r="X103" s="7">
        <f t="shared" si="27"/>
        <v>-0.0014214253330078125</v>
      </c>
      <c r="Y103" s="7">
        <f t="shared" si="28"/>
        <v>-0.08392349999999997</v>
      </c>
      <c r="Z103" s="7">
        <f>Y103-$Y$103+'harmonics.4266288'!$Y$93</f>
        <v>-0.11506748187500046</v>
      </c>
    </row>
    <row r="104" spans="1:26" ht="12.75">
      <c r="A104" t="s">
        <v>43</v>
      </c>
      <c r="B104" s="2">
        <v>12.3678</v>
      </c>
      <c r="I104" s="10">
        <v>0.6</v>
      </c>
      <c r="J104" s="10">
        <f t="shared" si="24"/>
        <v>-0.38</v>
      </c>
      <c r="K104" s="7">
        <f t="shared" si="25"/>
        <v>0.048892200000000004</v>
      </c>
      <c r="L104" s="7">
        <f t="shared" si="25"/>
        <v>-1.4221655999999998</v>
      </c>
      <c r="M104" s="7">
        <f t="shared" si="25"/>
        <v>1.4557536</v>
      </c>
      <c r="N104" s="7">
        <f t="shared" si="25"/>
        <v>-0.72188496</v>
      </c>
      <c r="O104" s="7">
        <f t="shared" si="26"/>
        <v>-0.6394047599999998</v>
      </c>
      <c r="Q104" s="7">
        <f t="shared" si="31"/>
        <v>-1.7188300499999993</v>
      </c>
      <c r="R104" s="7">
        <f t="shared" si="30"/>
        <v>-0.17188300499999995</v>
      </c>
      <c r="T104" s="7">
        <f t="shared" si="27"/>
        <v>0.01466766</v>
      </c>
      <c r="U104" s="7">
        <f t="shared" si="27"/>
        <v>-0.28443312</v>
      </c>
      <c r="V104" s="7">
        <f t="shared" si="27"/>
        <v>0.21836304</v>
      </c>
      <c r="W104" s="7">
        <f t="shared" si="27"/>
        <v>-0.08662619519999999</v>
      </c>
      <c r="X104" s="7">
        <f t="shared" si="27"/>
        <v>-0.007334242505088767</v>
      </c>
      <c r="Y104" s="7">
        <f t="shared" si="28"/>
        <v>-0.13802861519999993</v>
      </c>
      <c r="Z104" s="7">
        <f>Y104-$Y$103+'harmonics.4266288'!$Y$93</f>
        <v>-0.16917259707500043</v>
      </c>
    </row>
    <row r="105" spans="1:26" ht="12.75">
      <c r="A105" t="s">
        <v>44</v>
      </c>
      <c r="B105" s="2">
        <v>0</v>
      </c>
      <c r="I105">
        <v>0.7</v>
      </c>
      <c r="J105" s="10">
        <f t="shared" si="24"/>
        <v>-0.28</v>
      </c>
      <c r="K105" s="7">
        <f t="shared" si="25"/>
        <v>0.0570409</v>
      </c>
      <c r="L105" s="7">
        <f t="shared" si="25"/>
        <v>-1.9357253999999995</v>
      </c>
      <c r="M105" s="7">
        <f t="shared" si="25"/>
        <v>2.3116827999999994</v>
      </c>
      <c r="N105" s="7">
        <f t="shared" si="25"/>
        <v>-1.3373810099999996</v>
      </c>
      <c r="O105" s="7">
        <f t="shared" si="26"/>
        <v>-0.9043827099999997</v>
      </c>
      <c r="Q105" s="7">
        <f t="shared" si="31"/>
        <v>-2.623212759999999</v>
      </c>
      <c r="R105" s="7">
        <f t="shared" si="30"/>
        <v>-0.26232127599999994</v>
      </c>
      <c r="T105" s="7">
        <f t="shared" si="27"/>
        <v>0.019964315</v>
      </c>
      <c r="U105" s="7">
        <f t="shared" si="27"/>
        <v>-0.45166925999999985</v>
      </c>
      <c r="V105" s="7">
        <f t="shared" si="27"/>
        <v>0.40454448999999987</v>
      </c>
      <c r="W105" s="7">
        <f t="shared" si="27"/>
        <v>-0.18723334139999995</v>
      </c>
      <c r="X105" s="7">
        <f t="shared" si="27"/>
        <v>-0.029368135305237172</v>
      </c>
      <c r="Y105" s="7">
        <f t="shared" si="28"/>
        <v>-0.21439379639999992</v>
      </c>
      <c r="Z105" s="7">
        <f>Y105-$Y$103+'harmonics.4266288'!$Y$93</f>
        <v>-0.24553777827500042</v>
      </c>
    </row>
    <row r="106" spans="1:26" ht="12.75">
      <c r="A106" t="s">
        <v>45</v>
      </c>
      <c r="B106" s="2">
        <v>0</v>
      </c>
      <c r="I106" s="10">
        <v>0.8</v>
      </c>
      <c r="J106" s="10">
        <f t="shared" si="24"/>
        <v>-0.17999999999999994</v>
      </c>
      <c r="K106" s="7">
        <f t="shared" si="25"/>
        <v>0.0651896</v>
      </c>
      <c r="L106" s="7">
        <f t="shared" si="25"/>
        <v>-2.5282944</v>
      </c>
      <c r="M106" s="7">
        <f t="shared" si="25"/>
        <v>3.450675200000001</v>
      </c>
      <c r="N106" s="7">
        <f t="shared" si="25"/>
        <v>-2.281512960000001</v>
      </c>
      <c r="O106" s="7">
        <f t="shared" si="26"/>
        <v>-1.29394256</v>
      </c>
      <c r="Q106" s="7">
        <f>O106+Q105</f>
        <v>-3.917155319999999</v>
      </c>
      <c r="R106" s="7">
        <f t="shared" si="30"/>
        <v>-0.3917155319999999</v>
      </c>
      <c r="T106" s="7">
        <f t="shared" si="27"/>
        <v>0.026075840000000006</v>
      </c>
      <c r="U106" s="7">
        <f t="shared" si="27"/>
        <v>-0.6742118400000001</v>
      </c>
      <c r="V106" s="7">
        <f t="shared" si="27"/>
        <v>0.6901350400000004</v>
      </c>
      <c r="W106" s="7">
        <f t="shared" si="27"/>
        <v>-0.36504207360000024</v>
      </c>
      <c r="X106" s="7">
        <f t="shared" si="27"/>
        <v>-0.09767960510359151</v>
      </c>
      <c r="Y106" s="7">
        <f t="shared" si="28"/>
        <v>-0.32304303360000003</v>
      </c>
      <c r="Z106" s="7">
        <f>Y106-$Y$103+'harmonics.4266288'!$Y$93</f>
        <v>-0.35418701547500053</v>
      </c>
    </row>
    <row r="107" spans="1:26" ht="12.75">
      <c r="A107" t="s">
        <v>9</v>
      </c>
      <c r="I107">
        <v>0.9</v>
      </c>
      <c r="J107" s="10">
        <f t="shared" si="24"/>
        <v>-0.07999999999999996</v>
      </c>
      <c r="K107" s="7">
        <f t="shared" si="25"/>
        <v>0.07333830000000001</v>
      </c>
      <c r="L107" s="7">
        <f t="shared" si="25"/>
        <v>-3.1998726</v>
      </c>
      <c r="M107" s="7">
        <f t="shared" si="25"/>
        <v>4.913168400000001</v>
      </c>
      <c r="N107" s="7">
        <f t="shared" si="25"/>
        <v>-3.654542610000001</v>
      </c>
      <c r="O107" s="7">
        <f t="shared" si="26"/>
        <v>-1.86790851</v>
      </c>
      <c r="Q107" s="7">
        <f>O107+Q106</f>
        <v>-5.785063829999999</v>
      </c>
      <c r="R107" s="7">
        <f t="shared" si="30"/>
        <v>-0.5785063829999999</v>
      </c>
      <c r="T107" s="7">
        <f t="shared" si="27"/>
        <v>0.033002235000000005</v>
      </c>
      <c r="U107" s="7">
        <f t="shared" si="27"/>
        <v>-0.95996178</v>
      </c>
      <c r="V107" s="7">
        <f t="shared" si="27"/>
        <v>1.1054628900000003</v>
      </c>
      <c r="W107" s="7">
        <f t="shared" si="27"/>
        <v>-0.6578176698000002</v>
      </c>
      <c r="X107" s="7">
        <f t="shared" si="27"/>
        <v>-0.2819529203665279</v>
      </c>
      <c r="Y107" s="7">
        <f t="shared" si="28"/>
        <v>-0.4793143247999999</v>
      </c>
      <c r="Z107" s="7">
        <f>Y107-$Y$103+'harmonics.4266288'!$Y$93</f>
        <v>-0.5104583066750004</v>
      </c>
    </row>
    <row r="108" spans="1:26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  <c r="I108" s="10">
        <v>1</v>
      </c>
      <c r="J108" s="10">
        <f t="shared" si="24"/>
        <v>0.020000000000000018</v>
      </c>
      <c r="K108" s="7">
        <f t="shared" si="25"/>
        <v>0.081487</v>
      </c>
      <c r="L108" s="7">
        <f t="shared" si="25"/>
        <v>-3.9504599999999996</v>
      </c>
      <c r="M108" s="7">
        <f t="shared" si="25"/>
        <v>6.7396</v>
      </c>
      <c r="N108" s="7">
        <f t="shared" si="25"/>
        <v>-5.5701</v>
      </c>
      <c r="O108" s="7">
        <f t="shared" si="26"/>
        <v>-2.6994729999999993</v>
      </c>
      <c r="Q108" s="7">
        <f>O108+Q107</f>
        <v>-8.484536829999998</v>
      </c>
      <c r="R108" s="7">
        <f t="shared" si="30"/>
        <v>-0.8484536829999998</v>
      </c>
      <c r="T108" s="7">
        <f t="shared" si="27"/>
        <v>0.0407435</v>
      </c>
      <c r="U108" s="7">
        <f t="shared" si="27"/>
        <v>-1.3168199999999999</v>
      </c>
      <c r="V108" s="7">
        <f t="shared" si="27"/>
        <v>1.6849</v>
      </c>
      <c r="W108" s="7">
        <f t="shared" si="27"/>
        <v>-1.11402</v>
      </c>
      <c r="X108" s="7">
        <f t="shared" si="27"/>
        <v>-0.7277697705</v>
      </c>
      <c r="Y108" s="7">
        <f t="shared" si="28"/>
        <v>-0.7051964999999998</v>
      </c>
      <c r="Z108" s="7">
        <f>Y108-$Y$103+'harmonics.4266288'!$Y$93</f>
        <v>-0.7363404818750003</v>
      </c>
    </row>
    <row r="109" spans="1:26" ht="12.75">
      <c r="A109" t="s">
        <v>51</v>
      </c>
      <c r="B109">
        <v>-92.9</v>
      </c>
      <c r="I109">
        <v>1.1</v>
      </c>
      <c r="J109" s="10">
        <f t="shared" si="24"/>
        <v>0.1200000000000001</v>
      </c>
      <c r="K109" s="7">
        <f t="shared" si="25"/>
        <v>0.08963570000000001</v>
      </c>
      <c r="L109" s="7">
        <f t="shared" si="25"/>
        <v>-4.7800566</v>
      </c>
      <c r="M109" s="7">
        <f t="shared" si="25"/>
        <v>8.970407600000003</v>
      </c>
      <c r="N109" s="7">
        <f t="shared" si="25"/>
        <v>-8.155183410000003</v>
      </c>
      <c r="O109" s="7">
        <f t="shared" si="26"/>
        <v>-3.87519671</v>
      </c>
      <c r="Q109" s="7">
        <f>O109+Q108</f>
        <v>-12.359733539999997</v>
      </c>
      <c r="R109" s="7">
        <f t="shared" si="30"/>
        <v>-1.2359733539999997</v>
      </c>
      <c r="T109" s="7">
        <f t="shared" si="27"/>
        <v>0.04929963500000001</v>
      </c>
      <c r="U109" s="7">
        <f t="shared" si="27"/>
        <v>-1.7526874200000004</v>
      </c>
      <c r="V109" s="7">
        <f t="shared" si="27"/>
        <v>2.4668620900000007</v>
      </c>
      <c r="W109" s="7">
        <f t="shared" si="27"/>
        <v>-1.7941403502000006</v>
      </c>
      <c r="X109" s="7">
        <f t="shared" si="27"/>
        <v>-1.716043049930076</v>
      </c>
      <c r="Y109" s="7">
        <f t="shared" si="28"/>
        <v>-1.0306660452000003</v>
      </c>
      <c r="Z109" s="7">
        <f>Y109-$Y$103+'harmonics.4266288'!$Y$93</f>
        <v>-1.0618100270750008</v>
      </c>
    </row>
    <row r="110" spans="1:26" ht="12.75">
      <c r="A110" t="s">
        <v>52</v>
      </c>
      <c r="B110">
        <v>0</v>
      </c>
      <c r="I110" s="10">
        <v>1.2</v>
      </c>
      <c r="J110" s="10">
        <f t="shared" si="24"/>
        <v>0.21999999999999997</v>
      </c>
      <c r="K110" s="7">
        <f t="shared" si="25"/>
        <v>0.09778440000000001</v>
      </c>
      <c r="L110" s="7">
        <f t="shared" si="25"/>
        <v>-5.688662399999999</v>
      </c>
      <c r="M110" s="7">
        <f t="shared" si="25"/>
        <v>11.6460288</v>
      </c>
      <c r="N110" s="7">
        <f t="shared" si="25"/>
        <v>-11.55015936</v>
      </c>
      <c r="O110" s="7">
        <f t="shared" si="26"/>
        <v>-5.49500856</v>
      </c>
      <c r="Q110" s="7">
        <f>O110+Q109</f>
        <v>-17.854742099999996</v>
      </c>
      <c r="R110" s="7">
        <f t="shared" si="30"/>
        <v>-1.7854742099999996</v>
      </c>
      <c r="T110" s="7">
        <f t="shared" si="27"/>
        <v>0.05867064</v>
      </c>
      <c r="U110" s="7">
        <f t="shared" si="27"/>
        <v>-2.27546496</v>
      </c>
      <c r="V110" s="7">
        <f t="shared" si="27"/>
        <v>3.49380864</v>
      </c>
      <c r="W110" s="7">
        <f t="shared" si="27"/>
        <v>-2.7720382463999997</v>
      </c>
      <c r="X110" s="7">
        <f t="shared" si="27"/>
        <v>-3.755132162605449</v>
      </c>
      <c r="Y110" s="7">
        <f t="shared" si="28"/>
        <v>-1.4950239263999996</v>
      </c>
      <c r="Z110" s="7">
        <f>Y110-$Y$103+'harmonics.4266288'!$Y$93</f>
        <v>-1.526167908275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0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-0.986997</v>
      </c>
      <c r="D123" s="2">
        <v>-0.0643227</v>
      </c>
    </row>
    <row r="124" spans="2:4" ht="12.75">
      <c r="B124">
        <v>2</v>
      </c>
      <c r="C124" s="2">
        <v>1.00001</v>
      </c>
      <c r="D124" s="2">
        <v>0.000356053</v>
      </c>
    </row>
    <row r="125" spans="2:4" ht="12.75">
      <c r="B125">
        <v>3</v>
      </c>
      <c r="C125" s="2">
        <v>-0.000719611</v>
      </c>
      <c r="D125" s="2">
        <v>-0.000147114</v>
      </c>
    </row>
    <row r="126" spans="2:4" ht="12.75">
      <c r="B126">
        <v>4</v>
      </c>
      <c r="C126" s="2">
        <v>0.000603088</v>
      </c>
      <c r="D126" s="2">
        <v>1.40836E-06</v>
      </c>
    </row>
    <row r="127" spans="2:4" ht="12.75">
      <c r="B127">
        <v>5</v>
      </c>
      <c r="C127" s="2">
        <v>-0.000237069</v>
      </c>
      <c r="D127" s="2">
        <v>1.80396E-05</v>
      </c>
    </row>
    <row r="128" spans="2:4" ht="12.75">
      <c r="B128">
        <v>6</v>
      </c>
      <c r="C128" s="2">
        <v>1.00708E-05</v>
      </c>
      <c r="D128" s="2">
        <v>-3.16521E-06</v>
      </c>
    </row>
    <row r="129" spans="2:4" ht="12.75">
      <c r="B129">
        <v>9</v>
      </c>
      <c r="C129" s="2">
        <v>0.00014363</v>
      </c>
      <c r="D129" s="2">
        <v>0.000149062</v>
      </c>
    </row>
    <row r="130" spans="2:4" ht="12.75">
      <c r="B130">
        <v>10</v>
      </c>
      <c r="C130" s="2">
        <v>-0.000244194</v>
      </c>
      <c r="D130" s="2">
        <v>-0.000154552</v>
      </c>
    </row>
    <row r="131" spans="2:4" ht="12.75">
      <c r="B131">
        <v>12</v>
      </c>
      <c r="C131" s="2">
        <v>-0.000146826</v>
      </c>
      <c r="D131" s="2">
        <v>-3.05997E-05</v>
      </c>
    </row>
    <row r="132" spans="2:4" ht="12.75">
      <c r="B132">
        <v>15</v>
      </c>
      <c r="C132" s="2">
        <v>-2.60362E-05</v>
      </c>
      <c r="D132" s="2">
        <v>-1.53643E-05</v>
      </c>
    </row>
    <row r="133" spans="2:4" ht="12.75">
      <c r="B133">
        <v>18</v>
      </c>
      <c r="C133" s="2">
        <v>-1.36448E-06</v>
      </c>
      <c r="D133" s="2">
        <v>-2.85551E-06</v>
      </c>
    </row>
    <row r="134" spans="2:4" ht="12.75">
      <c r="B134">
        <v>20</v>
      </c>
      <c r="C134" s="2">
        <v>-1.38856E-06</v>
      </c>
      <c r="D134" s="2">
        <v>-1.28031E-07</v>
      </c>
    </row>
    <row r="135" spans="2:4" ht="12.75">
      <c r="B135">
        <v>21</v>
      </c>
      <c r="C135" s="2">
        <v>2.14977E-07</v>
      </c>
      <c r="D135" s="2">
        <v>-4.22961E-07</v>
      </c>
    </row>
    <row r="136" spans="2:4" ht="12.75">
      <c r="B136">
        <v>25</v>
      </c>
      <c r="C136" s="2">
        <v>2.58664E-08</v>
      </c>
      <c r="D136" s="2">
        <v>5.21225E-08</v>
      </c>
    </row>
    <row r="137" spans="2:4" ht="12.75">
      <c r="B137">
        <v>27</v>
      </c>
      <c r="C137" s="2">
        <v>1.67699E-08</v>
      </c>
      <c r="D137" s="2">
        <v>5.74159E-09</v>
      </c>
    </row>
    <row r="138" spans="2:4" ht="12.75">
      <c r="B138">
        <v>28</v>
      </c>
      <c r="C138" s="2">
        <v>2.18657E-10</v>
      </c>
      <c r="D138" s="2">
        <v>6.21981E-09</v>
      </c>
    </row>
    <row r="139" spans="2:4" ht="12.75">
      <c r="B139">
        <v>30</v>
      </c>
      <c r="C139" s="2">
        <v>8.13105E-11</v>
      </c>
      <c r="D139" s="2">
        <v>-8.14195E-10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4270235</v>
      </c>
    </row>
    <row r="144" spans="1:2" ht="12.75">
      <c r="A144" t="s">
        <v>36</v>
      </c>
      <c r="B144">
        <v>4270363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-0.98</v>
      </c>
    </row>
    <row r="148" spans="1:2" ht="12.75">
      <c r="A148" t="s">
        <v>40</v>
      </c>
      <c r="B148">
        <v>0</v>
      </c>
    </row>
    <row r="149" spans="1:2" ht="12.75">
      <c r="A149" t="s">
        <v>41</v>
      </c>
      <c r="B149">
        <v>1499.26</v>
      </c>
    </row>
    <row r="150" spans="1:2" ht="12.75">
      <c r="A150" t="s">
        <v>42</v>
      </c>
      <c r="B150">
        <v>-92.8748</v>
      </c>
    </row>
    <row r="151" spans="1:2" ht="12.75">
      <c r="A151" t="s">
        <v>43</v>
      </c>
      <c r="B151" s="2">
        <v>18.5321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-92.9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0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-0.987213</v>
      </c>
      <c r="D170" s="2">
        <v>-0.0642139</v>
      </c>
    </row>
    <row r="171" spans="2:4" ht="12.75">
      <c r="B171">
        <v>2</v>
      </c>
      <c r="C171" s="2">
        <v>1.00007</v>
      </c>
      <c r="D171" s="2">
        <v>0.000370035</v>
      </c>
    </row>
    <row r="172" spans="2:4" ht="12.75">
      <c r="B172">
        <v>3</v>
      </c>
      <c r="C172" s="2">
        <v>-0.000685089</v>
      </c>
      <c r="D172" s="2">
        <v>-0.000144456</v>
      </c>
    </row>
    <row r="173" spans="2:4" ht="12.75">
      <c r="B173">
        <v>4</v>
      </c>
      <c r="C173" s="2">
        <v>0.0005732</v>
      </c>
      <c r="D173" s="2">
        <v>-2.05688E-06</v>
      </c>
    </row>
    <row r="174" spans="2:4" ht="12.75">
      <c r="B174">
        <v>5</v>
      </c>
      <c r="C174" s="2">
        <v>-0.000221227</v>
      </c>
      <c r="D174" s="2">
        <v>1.95883E-05</v>
      </c>
    </row>
    <row r="175" spans="2:4" ht="12.75">
      <c r="B175">
        <v>6</v>
      </c>
      <c r="C175" s="2">
        <v>5.18952E-06</v>
      </c>
      <c r="D175" s="2">
        <v>-3.24799E-06</v>
      </c>
    </row>
    <row r="176" spans="2:4" ht="12.75">
      <c r="B176">
        <v>9</v>
      </c>
      <c r="C176" s="2">
        <v>0.000144421</v>
      </c>
      <c r="D176" s="2">
        <v>0.000148534</v>
      </c>
    </row>
    <row r="177" spans="2:4" ht="12.75">
      <c r="B177">
        <v>10</v>
      </c>
      <c r="C177" s="2">
        <v>-0.000244521</v>
      </c>
      <c r="D177" s="2">
        <v>-0.000154246</v>
      </c>
    </row>
    <row r="178" spans="2:4" ht="12.75">
      <c r="B178">
        <v>12</v>
      </c>
      <c r="C178" s="2">
        <v>-0.00014671</v>
      </c>
      <c r="D178" s="2">
        <v>-3.05483E-05</v>
      </c>
    </row>
    <row r="179" spans="2:4" ht="12.75">
      <c r="B179">
        <v>15</v>
      </c>
      <c r="C179" s="2">
        <v>-2.62021E-05</v>
      </c>
      <c r="D179" s="2">
        <v>-1.51614E-05</v>
      </c>
    </row>
    <row r="180" spans="2:4" ht="12.75">
      <c r="B180">
        <v>18</v>
      </c>
      <c r="C180" s="2">
        <v>-1.39029E-06</v>
      </c>
      <c r="D180" s="2">
        <v>-2.84922E-06</v>
      </c>
    </row>
    <row r="181" spans="2:4" ht="12.75">
      <c r="B181">
        <v>20</v>
      </c>
      <c r="C181" s="2">
        <v>-1.40058E-06</v>
      </c>
      <c r="D181" s="2">
        <v>-1.57818E-07</v>
      </c>
    </row>
    <row r="182" spans="2:4" ht="12.75">
      <c r="B182">
        <v>21</v>
      </c>
      <c r="C182" s="2">
        <v>2.17915E-07</v>
      </c>
      <c r="D182" s="2">
        <v>-4.45772E-07</v>
      </c>
    </row>
    <row r="183" spans="2:4" ht="12.75">
      <c r="B183">
        <v>25</v>
      </c>
      <c r="C183" s="2">
        <v>2.34052E-08</v>
      </c>
      <c r="D183" s="2">
        <v>5.02774E-08</v>
      </c>
    </row>
    <row r="184" spans="2:4" ht="12.75">
      <c r="B184">
        <v>27</v>
      </c>
      <c r="C184" s="2">
        <v>1.59199E-08</v>
      </c>
      <c r="D184" s="2">
        <v>9.72029E-09</v>
      </c>
    </row>
    <row r="185" spans="2:4" ht="12.75">
      <c r="B185">
        <v>28</v>
      </c>
      <c r="C185" s="2">
        <v>-4.59618E-10</v>
      </c>
      <c r="D185" s="2">
        <v>1.5552E-08</v>
      </c>
    </row>
    <row r="186" spans="2:4" ht="12.75">
      <c r="B186">
        <v>30</v>
      </c>
      <c r="C186" s="2">
        <v>2.38716E-09</v>
      </c>
      <c r="D186" s="2">
        <v>-1.56819E-09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4270235</v>
      </c>
    </row>
    <row r="191" spans="1:2" ht="12.75">
      <c r="A191" t="s">
        <v>36</v>
      </c>
      <c r="B191">
        <v>4270396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-0.98</v>
      </c>
    </row>
    <row r="195" spans="1:2" ht="12.75">
      <c r="A195" t="s">
        <v>40</v>
      </c>
      <c r="B195">
        <v>0</v>
      </c>
    </row>
    <row r="196" spans="1:2" ht="12.75">
      <c r="A196" t="s">
        <v>41</v>
      </c>
      <c r="B196">
        <v>1998.03</v>
      </c>
    </row>
    <row r="197" spans="1:2" ht="12.75">
      <c r="A197" t="s">
        <v>42</v>
      </c>
      <c r="B197">
        <v>-92.8821</v>
      </c>
    </row>
    <row r="198" spans="1:2" ht="12.75">
      <c r="A198" t="s">
        <v>43</v>
      </c>
      <c r="B198" s="2">
        <v>24.68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-92.9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0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-0.987275</v>
      </c>
      <c r="D217" s="2">
        <v>-0.0639472</v>
      </c>
    </row>
    <row r="218" spans="2:4" ht="12.75">
      <c r="B218">
        <v>2</v>
      </c>
      <c r="C218" s="2">
        <v>1.00008</v>
      </c>
      <c r="D218" s="2">
        <v>0.000260075</v>
      </c>
    </row>
    <row r="219" spans="2:4" ht="12.75">
      <c r="B219">
        <v>3</v>
      </c>
      <c r="C219" s="2">
        <v>-0.000610727</v>
      </c>
      <c r="D219" s="2">
        <v>-0.000137408</v>
      </c>
    </row>
    <row r="220" spans="2:4" ht="12.75">
      <c r="B220">
        <v>4</v>
      </c>
      <c r="C220" s="2">
        <v>0.000501436</v>
      </c>
      <c r="D220" s="2">
        <v>-9.72611E-06</v>
      </c>
    </row>
    <row r="221" spans="2:4" ht="12.75">
      <c r="B221">
        <v>5</v>
      </c>
      <c r="C221" s="2">
        <v>-0.000182801</v>
      </c>
      <c r="D221" s="2">
        <v>2.24524E-05</v>
      </c>
    </row>
    <row r="222" spans="2:4" ht="12.75">
      <c r="B222">
        <v>6</v>
      </c>
      <c r="C222" s="2">
        <v>-6.20691E-06</v>
      </c>
      <c r="D222" s="2">
        <v>-3.67671E-06</v>
      </c>
    </row>
    <row r="223" spans="2:4" ht="12.75">
      <c r="B223">
        <v>9</v>
      </c>
      <c r="C223" s="2">
        <v>0.000144226</v>
      </c>
      <c r="D223" s="2">
        <v>0.000148009</v>
      </c>
    </row>
    <row r="224" spans="2:4" ht="12.75">
      <c r="B224">
        <v>10</v>
      </c>
      <c r="C224" s="2">
        <v>-0.000244041</v>
      </c>
      <c r="D224" s="2">
        <v>-0.000154136</v>
      </c>
    </row>
    <row r="225" spans="2:4" ht="12.75">
      <c r="B225">
        <v>12</v>
      </c>
      <c r="C225" s="2">
        <v>-0.000146637</v>
      </c>
      <c r="D225" s="2">
        <v>-3.02133E-05</v>
      </c>
    </row>
    <row r="226" spans="2:4" ht="12.75">
      <c r="B226">
        <v>15</v>
      </c>
      <c r="C226" s="2">
        <v>-2.61879E-05</v>
      </c>
      <c r="D226" s="2">
        <v>-1.51606E-05</v>
      </c>
    </row>
    <row r="227" spans="2:4" ht="12.75">
      <c r="B227">
        <v>18</v>
      </c>
      <c r="C227" s="2">
        <v>-1.38033E-06</v>
      </c>
      <c r="D227" s="2">
        <v>-2.85752E-06</v>
      </c>
    </row>
    <row r="228" spans="2:4" ht="12.75">
      <c r="B228">
        <v>20</v>
      </c>
      <c r="C228" s="2">
        <v>-1.38081E-06</v>
      </c>
      <c r="D228" s="2">
        <v>-1.38796E-07</v>
      </c>
    </row>
    <row r="229" spans="2:4" ht="12.75">
      <c r="B229">
        <v>21</v>
      </c>
      <c r="C229" s="2">
        <v>2.23777E-07</v>
      </c>
      <c r="D229" s="2">
        <v>-4.30019E-07</v>
      </c>
    </row>
    <row r="230" spans="2:4" ht="12.75">
      <c r="B230">
        <v>25</v>
      </c>
      <c r="C230" s="2">
        <v>2.43805E-08</v>
      </c>
      <c r="D230" s="2">
        <v>5.15744E-08</v>
      </c>
    </row>
    <row r="231" spans="2:4" ht="12.75">
      <c r="B231">
        <v>27</v>
      </c>
      <c r="C231" s="2">
        <v>4.96331E-09</v>
      </c>
      <c r="D231" s="2">
        <v>8.073E-09</v>
      </c>
    </row>
    <row r="232" spans="2:4" ht="12.75">
      <c r="B232">
        <v>28</v>
      </c>
      <c r="C232" s="2">
        <v>-1.04936E-09</v>
      </c>
      <c r="D232" s="2">
        <v>1.29418E-08</v>
      </c>
    </row>
    <row r="233" spans="2:4" ht="12.75">
      <c r="B233">
        <v>30</v>
      </c>
      <c r="C233" s="2">
        <v>3.94722E-09</v>
      </c>
      <c r="D233" s="2">
        <v>2.63441E-09</v>
      </c>
    </row>
    <row r="234" ht="12.75">
      <c r="A234" t="s">
        <v>9</v>
      </c>
    </row>
    <row r="235" ht="12.75">
      <c r="A235" t="s">
        <v>9</v>
      </c>
    </row>
    <row r="236" spans="1:3" ht="12.75">
      <c r="A236" t="s">
        <v>32</v>
      </c>
      <c r="B236" t="s">
        <v>33</v>
      </c>
      <c r="C236" t="s">
        <v>34</v>
      </c>
    </row>
    <row r="237" spans="1:2" ht="12.75">
      <c r="A237" t="s">
        <v>35</v>
      </c>
      <c r="B237">
        <v>4270235</v>
      </c>
    </row>
    <row r="238" spans="1:2" ht="12.75">
      <c r="A238" t="s">
        <v>36</v>
      </c>
      <c r="B238">
        <v>4270429</v>
      </c>
    </row>
    <row r="239" spans="1:2" ht="12.75">
      <c r="A239" t="s">
        <v>37</v>
      </c>
      <c r="B239">
        <v>1487666</v>
      </c>
    </row>
    <row r="240" spans="1:2" ht="12.75">
      <c r="A240" t="s">
        <v>38</v>
      </c>
      <c r="B240">
        <v>2</v>
      </c>
    </row>
    <row r="241" spans="1:2" ht="12.75">
      <c r="A241" t="s">
        <v>39</v>
      </c>
      <c r="B241">
        <v>-0.98</v>
      </c>
    </row>
    <row r="242" spans="1:2" ht="12.75">
      <c r="A242" t="s">
        <v>40</v>
      </c>
      <c r="B242">
        <v>0</v>
      </c>
    </row>
    <row r="243" spans="1:2" ht="12.75">
      <c r="A243" t="s">
        <v>41</v>
      </c>
      <c r="B243">
        <v>2397.1</v>
      </c>
    </row>
    <row r="244" spans="1:2" ht="12.75">
      <c r="A244" t="s">
        <v>42</v>
      </c>
      <c r="B244">
        <v>-92.8935</v>
      </c>
    </row>
    <row r="245" spans="1:2" ht="12.75">
      <c r="A245" t="s">
        <v>43</v>
      </c>
      <c r="B245" s="2">
        <v>29.5667</v>
      </c>
    </row>
    <row r="246" spans="1:2" ht="12.75">
      <c r="A246" t="s">
        <v>44</v>
      </c>
      <c r="B246" s="2">
        <v>0</v>
      </c>
    </row>
    <row r="247" spans="1:2" ht="12.75">
      <c r="A247" t="s">
        <v>45</v>
      </c>
      <c r="B247" s="2">
        <v>0</v>
      </c>
    </row>
    <row r="248" ht="12.75">
      <c r="A248" t="s">
        <v>9</v>
      </c>
    </row>
    <row r="249" spans="1:5" ht="12.75">
      <c r="A249" t="s">
        <v>46</v>
      </c>
      <c r="B249" t="s">
        <v>47</v>
      </c>
      <c r="C249" t="s">
        <v>48</v>
      </c>
      <c r="D249" t="s">
        <v>49</v>
      </c>
      <c r="E249" t="s">
        <v>50</v>
      </c>
    </row>
    <row r="250" spans="1:2" ht="12.75">
      <c r="A250" t="s">
        <v>51</v>
      </c>
      <c r="B250">
        <v>-92.9</v>
      </c>
    </row>
    <row r="251" spans="1:2" ht="12.75">
      <c r="A251" t="s">
        <v>52</v>
      </c>
      <c r="B251">
        <v>0</v>
      </c>
    </row>
    <row r="252" ht="12.75">
      <c r="A252" t="s">
        <v>9</v>
      </c>
    </row>
    <row r="253" ht="12.75">
      <c r="A253" t="s">
        <v>53</v>
      </c>
    </row>
    <row r="254" spans="1:2" ht="12.75">
      <c r="A254" t="s">
        <v>54</v>
      </c>
      <c r="B254">
        <v>0</v>
      </c>
    </row>
    <row r="255" spans="1:2" ht="12.75">
      <c r="A255" t="s">
        <v>55</v>
      </c>
      <c r="B255">
        <v>1</v>
      </c>
    </row>
    <row r="256" spans="1:2" ht="12.75">
      <c r="A256" t="s">
        <v>56</v>
      </c>
      <c r="B256">
        <v>1</v>
      </c>
    </row>
    <row r="257" spans="1:2" ht="12.75">
      <c r="A257" t="s">
        <v>57</v>
      </c>
      <c r="B257">
        <v>1</v>
      </c>
    </row>
    <row r="258" spans="1:2" ht="12.75">
      <c r="A258" t="s">
        <v>58</v>
      </c>
      <c r="B258">
        <v>0</v>
      </c>
    </row>
    <row r="259" spans="1:2" ht="12.75">
      <c r="A259" t="s">
        <v>59</v>
      </c>
      <c r="B259">
        <v>0</v>
      </c>
    </row>
    <row r="260" spans="1:2" ht="12.75">
      <c r="A260" t="s">
        <v>60</v>
      </c>
      <c r="B260">
        <v>0</v>
      </c>
    </row>
    <row r="261" spans="1:2" ht="12.75">
      <c r="A261" t="s">
        <v>61</v>
      </c>
      <c r="B261">
        <v>0</v>
      </c>
    </row>
    <row r="262" ht="12.75">
      <c r="A262" t="s">
        <v>62</v>
      </c>
    </row>
    <row r="263" spans="1:4" ht="12.75">
      <c r="A263" t="s">
        <v>62</v>
      </c>
      <c r="B263" t="s">
        <v>63</v>
      </c>
      <c r="C263" t="s">
        <v>64</v>
      </c>
      <c r="D263" t="s">
        <v>65</v>
      </c>
    </row>
    <row r="264" spans="2:4" ht="12.75">
      <c r="B264">
        <v>1</v>
      </c>
      <c r="C264" s="2">
        <v>-0.987198</v>
      </c>
      <c r="D264" s="2">
        <v>-0.0638609</v>
      </c>
    </row>
    <row r="265" spans="2:4" ht="12.75">
      <c r="B265">
        <v>2</v>
      </c>
      <c r="C265" s="2">
        <v>1.00011</v>
      </c>
      <c r="D265" s="2">
        <v>-0.000288012</v>
      </c>
    </row>
    <row r="266" spans="2:4" ht="12.75">
      <c r="B266">
        <v>3</v>
      </c>
      <c r="C266" s="2">
        <v>-0.000522048</v>
      </c>
      <c r="D266" s="2">
        <v>-0.000122251</v>
      </c>
    </row>
    <row r="267" spans="2:4" ht="12.75">
      <c r="B267">
        <v>4</v>
      </c>
      <c r="C267" s="2">
        <v>0.000411493</v>
      </c>
      <c r="D267" s="2">
        <v>-1.88801E-05</v>
      </c>
    </row>
    <row r="268" spans="2:4" ht="12.75">
      <c r="B268">
        <v>5</v>
      </c>
      <c r="C268" s="2">
        <v>-0.000133954</v>
      </c>
      <c r="D268" s="2">
        <v>2.56591E-05</v>
      </c>
    </row>
    <row r="269" spans="2:4" ht="12.75">
      <c r="B269">
        <v>6</v>
      </c>
      <c r="C269" s="2">
        <v>-2.02994E-05</v>
      </c>
      <c r="D269" s="2">
        <v>-3.8692E-06</v>
      </c>
    </row>
    <row r="270" spans="2:4" ht="12.75">
      <c r="B270">
        <v>9</v>
      </c>
      <c r="C270" s="2">
        <v>0.00014318</v>
      </c>
      <c r="D270" s="2">
        <v>0.000147622</v>
      </c>
    </row>
    <row r="271" spans="2:4" ht="12.75">
      <c r="B271">
        <v>10</v>
      </c>
      <c r="C271" s="2">
        <v>-0.000243923</v>
      </c>
      <c r="D271" s="2">
        <v>-0.000153176</v>
      </c>
    </row>
    <row r="272" spans="2:4" ht="12.75">
      <c r="B272">
        <v>12</v>
      </c>
      <c r="C272" s="2">
        <v>-0.000146544</v>
      </c>
      <c r="D272" s="2">
        <v>-3.03078E-05</v>
      </c>
    </row>
    <row r="273" spans="2:4" ht="12.75">
      <c r="B273">
        <v>15</v>
      </c>
      <c r="C273" s="2">
        <v>-2.61764E-05</v>
      </c>
      <c r="D273" s="2">
        <v>-1.52202E-05</v>
      </c>
    </row>
    <row r="274" spans="2:4" ht="12.75">
      <c r="B274">
        <v>18</v>
      </c>
      <c r="C274" s="2">
        <v>-1.39362E-06</v>
      </c>
      <c r="D274" s="2">
        <v>-2.84995E-06</v>
      </c>
    </row>
    <row r="275" spans="2:4" ht="12.75">
      <c r="B275">
        <v>20</v>
      </c>
      <c r="C275" s="2">
        <v>-1.35418E-06</v>
      </c>
      <c r="D275" s="2">
        <v>-1.38652E-07</v>
      </c>
    </row>
    <row r="276" spans="2:4" ht="12.75">
      <c r="B276">
        <v>21</v>
      </c>
      <c r="C276" s="2">
        <v>2.20976E-07</v>
      </c>
      <c r="D276" s="2">
        <v>-4.19718E-07</v>
      </c>
    </row>
    <row r="277" spans="2:4" ht="12.75">
      <c r="B277">
        <v>25</v>
      </c>
      <c r="C277" s="2">
        <v>2.24002E-08</v>
      </c>
      <c r="D277" s="2">
        <v>5.32861E-08</v>
      </c>
    </row>
    <row r="278" spans="2:4" ht="12.75">
      <c r="B278">
        <v>27</v>
      </c>
      <c r="C278" s="2">
        <v>8.50867E-09</v>
      </c>
      <c r="D278" s="2">
        <v>3.8009E-09</v>
      </c>
    </row>
    <row r="279" spans="2:4" ht="12.75">
      <c r="B279">
        <v>28</v>
      </c>
      <c r="C279" s="2">
        <v>-1.18542E-08</v>
      </c>
      <c r="D279" s="2">
        <v>9.6137E-09</v>
      </c>
    </row>
    <row r="280" spans="2:4" ht="12.75">
      <c r="B280">
        <v>30</v>
      </c>
      <c r="C280" s="2">
        <v>3.99074E-09</v>
      </c>
      <c r="D280" s="2">
        <v>4.94138E-10</v>
      </c>
    </row>
    <row r="281" ht="12.75">
      <c r="A281" t="s">
        <v>9</v>
      </c>
    </row>
    <row r="282" ht="12.75">
      <c r="A282" t="s">
        <v>9</v>
      </c>
    </row>
    <row r="283" spans="1:3" ht="12.75">
      <c r="A283" t="s">
        <v>32</v>
      </c>
      <c r="B283" t="s">
        <v>33</v>
      </c>
      <c r="C283" t="s">
        <v>34</v>
      </c>
    </row>
    <row r="284" spans="1:2" ht="12.75">
      <c r="A284" t="s">
        <v>35</v>
      </c>
      <c r="B284">
        <v>4270235</v>
      </c>
    </row>
    <row r="285" spans="1:2" ht="12.75">
      <c r="A285" t="s">
        <v>36</v>
      </c>
      <c r="B285">
        <v>4270462</v>
      </c>
    </row>
    <row r="286" spans="1:2" ht="12.75">
      <c r="A286" t="s">
        <v>37</v>
      </c>
      <c r="B286">
        <v>1487666</v>
      </c>
    </row>
    <row r="287" spans="1:2" ht="12.75">
      <c r="A287" t="s">
        <v>38</v>
      </c>
      <c r="B287">
        <v>2</v>
      </c>
    </row>
    <row r="288" spans="1:2" ht="12.75">
      <c r="A288" t="s">
        <v>39</v>
      </c>
      <c r="B288">
        <v>-0.98</v>
      </c>
    </row>
    <row r="289" spans="1:2" ht="12.75">
      <c r="A289" t="s">
        <v>40</v>
      </c>
      <c r="B289">
        <v>0</v>
      </c>
    </row>
    <row r="290" spans="1:2" ht="12.75">
      <c r="A290" t="s">
        <v>41</v>
      </c>
      <c r="B290">
        <v>2796.1</v>
      </c>
    </row>
    <row r="291" spans="1:2" ht="12.75">
      <c r="A291" t="s">
        <v>42</v>
      </c>
      <c r="B291">
        <v>-92.9081</v>
      </c>
    </row>
    <row r="292" spans="1:2" ht="12.75">
      <c r="A292" t="s">
        <v>43</v>
      </c>
      <c r="B292" s="2">
        <v>34.3865</v>
      </c>
    </row>
    <row r="293" spans="1:2" ht="12.75">
      <c r="A293" t="s">
        <v>44</v>
      </c>
      <c r="B293" s="2">
        <v>0</v>
      </c>
    </row>
    <row r="294" spans="1:2" ht="12.75">
      <c r="A294" t="s">
        <v>45</v>
      </c>
      <c r="B294" s="2">
        <v>0</v>
      </c>
    </row>
    <row r="295" ht="12.75">
      <c r="A295" t="s">
        <v>9</v>
      </c>
    </row>
    <row r="296" spans="1:5" ht="12.75">
      <c r="A296" t="s">
        <v>46</v>
      </c>
      <c r="B296" t="s">
        <v>47</v>
      </c>
      <c r="C296" t="s">
        <v>48</v>
      </c>
      <c r="D296" t="s">
        <v>49</v>
      </c>
      <c r="E296" t="s">
        <v>50</v>
      </c>
    </row>
    <row r="297" spans="1:2" ht="12.75">
      <c r="A297" t="s">
        <v>51</v>
      </c>
      <c r="B297">
        <v>-92.9</v>
      </c>
    </row>
    <row r="298" spans="1:2" ht="12.75">
      <c r="A298" t="s">
        <v>52</v>
      </c>
      <c r="B298">
        <v>0</v>
      </c>
    </row>
    <row r="299" ht="12.75">
      <c r="A299" t="s">
        <v>9</v>
      </c>
    </row>
    <row r="300" ht="12.75">
      <c r="A300" t="s">
        <v>53</v>
      </c>
    </row>
    <row r="301" spans="1:2" ht="12.75">
      <c r="A301" t="s">
        <v>54</v>
      </c>
      <c r="B301">
        <v>0</v>
      </c>
    </row>
    <row r="302" spans="1:2" ht="12.75">
      <c r="A302" t="s">
        <v>55</v>
      </c>
      <c r="B302">
        <v>1</v>
      </c>
    </row>
    <row r="303" spans="1:2" ht="12.75">
      <c r="A303" t="s">
        <v>56</v>
      </c>
      <c r="B303">
        <v>1</v>
      </c>
    </row>
    <row r="304" spans="1:2" ht="12.75">
      <c r="A304" t="s">
        <v>57</v>
      </c>
      <c r="B304">
        <v>1</v>
      </c>
    </row>
    <row r="305" spans="1:2" ht="12.75">
      <c r="A305" t="s">
        <v>58</v>
      </c>
      <c r="B305">
        <v>0</v>
      </c>
    </row>
    <row r="306" spans="1:2" ht="12.75">
      <c r="A306" t="s">
        <v>59</v>
      </c>
      <c r="B306">
        <v>0</v>
      </c>
    </row>
    <row r="307" spans="1:2" ht="12.75">
      <c r="A307" t="s">
        <v>60</v>
      </c>
      <c r="B307">
        <v>0</v>
      </c>
    </row>
    <row r="308" spans="1:2" ht="12.75">
      <c r="A308" t="s">
        <v>61</v>
      </c>
      <c r="B308">
        <v>0</v>
      </c>
    </row>
    <row r="309" ht="12.75">
      <c r="A309" t="s">
        <v>62</v>
      </c>
    </row>
    <row r="310" spans="1:4" ht="12.75">
      <c r="A310" t="s">
        <v>62</v>
      </c>
      <c r="B310" t="s">
        <v>63</v>
      </c>
      <c r="C310" t="s">
        <v>64</v>
      </c>
      <c r="D310" t="s">
        <v>65</v>
      </c>
    </row>
    <row r="311" spans="2:4" ht="12.75">
      <c r="B311">
        <v>1</v>
      </c>
      <c r="C311" s="2">
        <v>-0.987441</v>
      </c>
      <c r="D311" s="2">
        <v>-0.0637156</v>
      </c>
    </row>
    <row r="312" spans="2:4" ht="12.75">
      <c r="B312">
        <v>2</v>
      </c>
      <c r="C312" s="2">
        <v>0.999982</v>
      </c>
      <c r="D312" s="2">
        <v>-0.0006126</v>
      </c>
    </row>
    <row r="313" spans="2:4" ht="12.75">
      <c r="B313">
        <v>3</v>
      </c>
      <c r="C313" s="2">
        <v>-0.00040579</v>
      </c>
      <c r="D313" s="2">
        <v>-0.00010152</v>
      </c>
    </row>
    <row r="314" spans="2:4" ht="12.75">
      <c r="B314">
        <v>4</v>
      </c>
      <c r="C314" s="2">
        <v>0.000289133</v>
      </c>
      <c r="D314" s="2">
        <v>-3.09718E-05</v>
      </c>
    </row>
    <row r="315" spans="2:4" ht="12.75">
      <c r="B315">
        <v>5</v>
      </c>
      <c r="C315" s="2">
        <v>-6.85641E-05</v>
      </c>
      <c r="D315" s="2">
        <v>2.94607E-05</v>
      </c>
    </row>
    <row r="316" spans="2:4" ht="12.75">
      <c r="B316">
        <v>6</v>
      </c>
      <c r="C316" s="2">
        <v>-3.74213E-05</v>
      </c>
      <c r="D316" s="2">
        <v>-3.12572E-06</v>
      </c>
    </row>
    <row r="317" spans="2:4" ht="12.75">
      <c r="B317">
        <v>9</v>
      </c>
      <c r="C317" s="2">
        <v>0.000141218</v>
      </c>
      <c r="D317" s="2">
        <v>0.00014732</v>
      </c>
    </row>
    <row r="318" spans="2:4" ht="12.75">
      <c r="B318">
        <v>10</v>
      </c>
      <c r="C318" s="2">
        <v>-0.000241488</v>
      </c>
      <c r="D318" s="2">
        <v>-0.000153611</v>
      </c>
    </row>
    <row r="319" spans="2:4" ht="12.75">
      <c r="B319">
        <v>12</v>
      </c>
      <c r="C319" s="2">
        <v>-0.00014633</v>
      </c>
      <c r="D319" s="2">
        <v>-3.03205E-05</v>
      </c>
    </row>
    <row r="320" spans="2:4" ht="12.75">
      <c r="B320">
        <v>15</v>
      </c>
      <c r="C320" s="2">
        <v>-2.62341E-05</v>
      </c>
      <c r="D320" s="2">
        <v>-1.50982E-05</v>
      </c>
    </row>
    <row r="321" spans="2:4" ht="12.75">
      <c r="B321">
        <v>18</v>
      </c>
      <c r="C321" s="2">
        <v>-1.39054E-06</v>
      </c>
      <c r="D321" s="2">
        <v>-2.85889E-06</v>
      </c>
    </row>
    <row r="322" spans="2:4" ht="12.75">
      <c r="B322">
        <v>20</v>
      </c>
      <c r="C322" s="2">
        <v>-1.37381E-06</v>
      </c>
      <c r="D322" s="2">
        <v>-1.30057E-07</v>
      </c>
    </row>
    <row r="323" spans="2:4" ht="12.75">
      <c r="B323">
        <v>21</v>
      </c>
      <c r="C323" s="2">
        <v>2.28703E-07</v>
      </c>
      <c r="D323" s="2">
        <v>-4.15459E-07</v>
      </c>
    </row>
    <row r="324" spans="2:4" ht="12.75">
      <c r="B324">
        <v>25</v>
      </c>
      <c r="C324" s="2">
        <v>2.27025E-08</v>
      </c>
      <c r="D324" s="2">
        <v>5.41333E-08</v>
      </c>
    </row>
    <row r="325" spans="2:4" ht="12.75">
      <c r="B325">
        <v>27</v>
      </c>
      <c r="C325" s="2">
        <v>1.45191E-08</v>
      </c>
      <c r="D325" s="2">
        <v>3.60889E-09</v>
      </c>
    </row>
    <row r="326" spans="2:4" ht="12.75">
      <c r="B326">
        <v>28</v>
      </c>
      <c r="C326" s="2">
        <v>-3.329E-09</v>
      </c>
      <c r="D326" s="2">
        <v>1.26055E-08</v>
      </c>
    </row>
    <row r="327" spans="2:4" ht="12.75">
      <c r="B327">
        <v>30</v>
      </c>
      <c r="C327" s="2">
        <v>3.41321E-09</v>
      </c>
      <c r="D327" s="2">
        <v>-5.23727E-10</v>
      </c>
    </row>
    <row r="328" ht="12.75">
      <c r="A328" t="s">
        <v>9</v>
      </c>
    </row>
    <row r="329" ht="12.75">
      <c r="A329" t="s">
        <v>9</v>
      </c>
    </row>
    <row r="330" spans="1:3" ht="12.75">
      <c r="A330" t="s">
        <v>32</v>
      </c>
      <c r="B330" t="s">
        <v>33</v>
      </c>
      <c r="C330" t="s">
        <v>34</v>
      </c>
    </row>
    <row r="331" spans="1:2" ht="12.75">
      <c r="A331" t="s">
        <v>35</v>
      </c>
      <c r="B331">
        <v>4270235</v>
      </c>
    </row>
    <row r="332" spans="1:2" ht="12.75">
      <c r="A332" t="s">
        <v>36</v>
      </c>
      <c r="B332">
        <v>4270495</v>
      </c>
    </row>
    <row r="333" spans="1:2" ht="12.75">
      <c r="A333" t="s">
        <v>37</v>
      </c>
      <c r="B333">
        <v>1487666</v>
      </c>
    </row>
    <row r="334" spans="1:2" ht="12.75">
      <c r="A334" t="s">
        <v>38</v>
      </c>
      <c r="B334">
        <v>2</v>
      </c>
    </row>
    <row r="335" spans="1:2" ht="12.75">
      <c r="A335" t="s">
        <v>39</v>
      </c>
      <c r="B335">
        <v>-0.98</v>
      </c>
    </row>
    <row r="336" spans="1:2" ht="12.75">
      <c r="A336" t="s">
        <v>40</v>
      </c>
      <c r="B336">
        <v>0</v>
      </c>
    </row>
    <row r="337" spans="1:2" ht="12.75">
      <c r="A337" t="s">
        <v>41</v>
      </c>
      <c r="B337">
        <v>3195.14</v>
      </c>
    </row>
    <row r="338" spans="1:2" ht="12.75">
      <c r="A338" t="s">
        <v>42</v>
      </c>
      <c r="B338">
        <v>-92.9393</v>
      </c>
    </row>
    <row r="339" spans="1:2" ht="12.75">
      <c r="A339" t="s">
        <v>43</v>
      </c>
      <c r="B339" s="2">
        <v>38.9771</v>
      </c>
    </row>
    <row r="340" spans="1:2" ht="12.75">
      <c r="A340" t="s">
        <v>44</v>
      </c>
      <c r="B340" s="2">
        <v>0</v>
      </c>
    </row>
    <row r="341" spans="1:2" ht="12.75">
      <c r="A341" t="s">
        <v>45</v>
      </c>
      <c r="B341" s="2">
        <v>0</v>
      </c>
    </row>
    <row r="342" ht="12.75">
      <c r="A342" t="s">
        <v>9</v>
      </c>
    </row>
    <row r="343" spans="1:5" ht="12.75">
      <c r="A343" t="s">
        <v>46</v>
      </c>
      <c r="B343" t="s">
        <v>47</v>
      </c>
      <c r="C343" t="s">
        <v>48</v>
      </c>
      <c r="D343" t="s">
        <v>49</v>
      </c>
      <c r="E343" t="s">
        <v>50</v>
      </c>
    </row>
    <row r="344" spans="1:2" ht="12.75">
      <c r="A344" t="s">
        <v>51</v>
      </c>
      <c r="B344">
        <v>-92.9</v>
      </c>
    </row>
    <row r="345" spans="1:2" ht="12.75">
      <c r="A345" t="s">
        <v>52</v>
      </c>
      <c r="B345">
        <v>0</v>
      </c>
    </row>
    <row r="346" ht="12.75">
      <c r="A346" t="s">
        <v>9</v>
      </c>
    </row>
    <row r="347" ht="12.75">
      <c r="A347" t="s">
        <v>53</v>
      </c>
    </row>
    <row r="348" spans="1:2" ht="12.75">
      <c r="A348" t="s">
        <v>54</v>
      </c>
      <c r="B348">
        <v>0</v>
      </c>
    </row>
    <row r="349" spans="1:2" ht="12.75">
      <c r="A349" t="s">
        <v>55</v>
      </c>
      <c r="B349">
        <v>1</v>
      </c>
    </row>
    <row r="350" spans="1:2" ht="12.75">
      <c r="A350" t="s">
        <v>56</v>
      </c>
      <c r="B350">
        <v>1</v>
      </c>
    </row>
    <row r="351" spans="1:2" ht="12.75">
      <c r="A351" t="s">
        <v>57</v>
      </c>
      <c r="B351">
        <v>1</v>
      </c>
    </row>
    <row r="352" spans="1:2" ht="12.75">
      <c r="A352" t="s">
        <v>58</v>
      </c>
      <c r="B352">
        <v>0</v>
      </c>
    </row>
    <row r="353" spans="1:2" ht="12.75">
      <c r="A353" t="s">
        <v>59</v>
      </c>
      <c r="B353">
        <v>0</v>
      </c>
    </row>
    <row r="354" spans="1:2" ht="12.75">
      <c r="A354" t="s">
        <v>60</v>
      </c>
      <c r="B354">
        <v>0</v>
      </c>
    </row>
    <row r="355" spans="1:2" ht="12.75">
      <c r="A355" t="s">
        <v>61</v>
      </c>
      <c r="B355">
        <v>0</v>
      </c>
    </row>
    <row r="356" ht="12.75">
      <c r="A356" t="s">
        <v>62</v>
      </c>
    </row>
    <row r="357" spans="1:4" ht="12.75">
      <c r="A357" t="s">
        <v>62</v>
      </c>
      <c r="B357" t="s">
        <v>63</v>
      </c>
      <c r="C357" t="s">
        <v>64</v>
      </c>
      <c r="D357" t="s">
        <v>65</v>
      </c>
    </row>
    <row r="358" spans="2:4" ht="12.75">
      <c r="B358">
        <v>1</v>
      </c>
      <c r="C358" s="2">
        <v>-0.98744</v>
      </c>
      <c r="D358" s="2">
        <v>-0.0639994</v>
      </c>
    </row>
    <row r="359" spans="2:4" ht="12.75">
      <c r="B359">
        <v>2</v>
      </c>
      <c r="C359" s="2">
        <v>1.00005</v>
      </c>
      <c r="D359" s="2">
        <v>-0.000616134</v>
      </c>
    </row>
    <row r="360" spans="2:4" ht="12.75">
      <c r="B360">
        <v>3</v>
      </c>
      <c r="C360" s="2">
        <v>-0.00024047</v>
      </c>
      <c r="D360" s="2">
        <v>-7.40153E-05</v>
      </c>
    </row>
    <row r="361" spans="2:4" ht="12.75">
      <c r="B361">
        <v>4</v>
      </c>
      <c r="C361" s="2">
        <v>0.000123942</v>
      </c>
      <c r="D361" s="2">
        <v>-4.94367E-05</v>
      </c>
    </row>
    <row r="362" spans="2:4" ht="12.75">
      <c r="B362">
        <v>5</v>
      </c>
      <c r="C362" s="2">
        <v>2.11096E-05</v>
      </c>
      <c r="D362" s="2">
        <v>3.52795E-05</v>
      </c>
    </row>
    <row r="363" spans="2:4" ht="12.75">
      <c r="B363">
        <v>6</v>
      </c>
      <c r="C363" s="2">
        <v>-6.22063E-05</v>
      </c>
      <c r="D363" s="2">
        <v>-3.26021E-06</v>
      </c>
    </row>
    <row r="364" spans="2:4" ht="12.75">
      <c r="B364">
        <v>9</v>
      </c>
      <c r="C364" s="2">
        <v>0.000137736</v>
      </c>
      <c r="D364" s="2">
        <v>0.000146408</v>
      </c>
    </row>
    <row r="365" spans="2:4" ht="12.75">
      <c r="B365">
        <v>10</v>
      </c>
      <c r="C365" s="2">
        <v>-0.000238978</v>
      </c>
      <c r="D365" s="2">
        <v>-0.000154191</v>
      </c>
    </row>
    <row r="366" spans="2:4" ht="12.75">
      <c r="B366">
        <v>12</v>
      </c>
      <c r="C366" s="2">
        <v>-0.000146039</v>
      </c>
      <c r="D366" s="2">
        <v>-3.02756E-05</v>
      </c>
    </row>
    <row r="367" spans="2:4" ht="12.75">
      <c r="B367">
        <v>15</v>
      </c>
      <c r="C367" s="2">
        <v>-2.61799E-05</v>
      </c>
      <c r="D367" s="2">
        <v>-1.5203E-05</v>
      </c>
    </row>
    <row r="368" spans="2:4" ht="12.75">
      <c r="B368">
        <v>18</v>
      </c>
      <c r="C368" s="2">
        <v>-1.38363E-06</v>
      </c>
      <c r="D368" s="2">
        <v>-2.8772E-06</v>
      </c>
    </row>
    <row r="369" spans="2:4" ht="12.75">
      <c r="B369">
        <v>20</v>
      </c>
      <c r="C369" s="2">
        <v>-1.3818E-06</v>
      </c>
      <c r="D369" s="2">
        <v>-1.28599E-07</v>
      </c>
    </row>
    <row r="370" spans="2:4" ht="12.75">
      <c r="B370">
        <v>21</v>
      </c>
      <c r="C370" s="2">
        <v>2.2095E-07</v>
      </c>
      <c r="D370" s="2">
        <v>-3.97845E-07</v>
      </c>
    </row>
    <row r="371" spans="2:4" ht="12.75">
      <c r="B371">
        <v>25</v>
      </c>
      <c r="C371" s="2">
        <v>2.41915E-08</v>
      </c>
      <c r="D371" s="2">
        <v>5.43445E-08</v>
      </c>
    </row>
    <row r="372" spans="2:4" ht="12.75">
      <c r="B372">
        <v>27</v>
      </c>
      <c r="C372" s="2">
        <v>1.19242E-08</v>
      </c>
      <c r="D372" s="2">
        <v>-7.60638E-09</v>
      </c>
    </row>
    <row r="373" spans="2:4" ht="12.75">
      <c r="B373">
        <v>28</v>
      </c>
      <c r="C373" s="2">
        <v>-1.20499E-08</v>
      </c>
      <c r="D373" s="2">
        <v>1.50177E-08</v>
      </c>
    </row>
    <row r="374" spans="2:4" ht="12.75">
      <c r="B374">
        <v>30</v>
      </c>
      <c r="C374" s="2">
        <v>-2.04017E-09</v>
      </c>
      <c r="D374" s="2">
        <v>2.12216E-09</v>
      </c>
    </row>
    <row r="375" ht="12.75">
      <c r="A375" t="s">
        <v>9</v>
      </c>
    </row>
    <row r="376" ht="12.75">
      <c r="A376" t="s">
        <v>9</v>
      </c>
    </row>
    <row r="377" spans="1:3" ht="12.75">
      <c r="A377" t="s">
        <v>32</v>
      </c>
      <c r="B377" t="s">
        <v>33</v>
      </c>
      <c r="C377" t="s">
        <v>34</v>
      </c>
    </row>
    <row r="378" spans="1:2" ht="12.75">
      <c r="A378" t="s">
        <v>35</v>
      </c>
      <c r="B378">
        <v>4270235</v>
      </c>
    </row>
    <row r="379" spans="1:2" ht="12.75">
      <c r="A379" t="s">
        <v>36</v>
      </c>
      <c r="B379">
        <v>4270528</v>
      </c>
    </row>
    <row r="380" spans="1:2" ht="12.75">
      <c r="A380" t="s">
        <v>37</v>
      </c>
      <c r="B380">
        <v>1487666</v>
      </c>
    </row>
    <row r="381" spans="1:2" ht="12.75">
      <c r="A381" t="s">
        <v>38</v>
      </c>
      <c r="B381">
        <v>2</v>
      </c>
    </row>
    <row r="382" spans="1:2" ht="12.75">
      <c r="A382" t="s">
        <v>39</v>
      </c>
      <c r="B382">
        <v>-0.98</v>
      </c>
    </row>
    <row r="383" spans="1:2" ht="12.75">
      <c r="A383" t="s">
        <v>40</v>
      </c>
      <c r="B383">
        <v>0</v>
      </c>
    </row>
    <row r="384" spans="1:2" ht="12.75">
      <c r="A384" t="s">
        <v>41</v>
      </c>
      <c r="B384">
        <v>3594.08</v>
      </c>
    </row>
    <row r="385" spans="1:2" ht="12.75">
      <c r="A385" t="s">
        <v>42</v>
      </c>
      <c r="B385">
        <v>-92.9463</v>
      </c>
    </row>
    <row r="386" spans="1:2" ht="12.75">
      <c r="A386" t="s">
        <v>43</v>
      </c>
      <c r="B386" s="2">
        <v>43.1275</v>
      </c>
    </row>
    <row r="387" spans="1:2" ht="12.75">
      <c r="A387" t="s">
        <v>44</v>
      </c>
      <c r="B387" s="2">
        <v>0</v>
      </c>
    </row>
    <row r="388" spans="1:2" ht="12.75">
      <c r="A388" t="s">
        <v>45</v>
      </c>
      <c r="B388" s="2">
        <v>0</v>
      </c>
    </row>
    <row r="389" ht="12.75">
      <c r="A389" t="s">
        <v>9</v>
      </c>
    </row>
    <row r="390" spans="1:5" ht="12.75">
      <c r="A390" t="s">
        <v>46</v>
      </c>
      <c r="B390" t="s">
        <v>47</v>
      </c>
      <c r="C390" t="s">
        <v>48</v>
      </c>
      <c r="D390" t="s">
        <v>49</v>
      </c>
      <c r="E390" t="s">
        <v>50</v>
      </c>
    </row>
    <row r="391" spans="1:2" ht="12.75">
      <c r="A391" t="s">
        <v>51</v>
      </c>
      <c r="B391">
        <v>-92.9</v>
      </c>
    </row>
    <row r="392" spans="1:2" ht="12.75">
      <c r="A392" t="s">
        <v>52</v>
      </c>
      <c r="B392">
        <v>0</v>
      </c>
    </row>
    <row r="393" ht="12.75">
      <c r="A393" t="s">
        <v>9</v>
      </c>
    </row>
    <row r="394" ht="12.75">
      <c r="A394" t="s">
        <v>53</v>
      </c>
    </row>
    <row r="395" spans="1:2" ht="12.75">
      <c r="A395" t="s">
        <v>54</v>
      </c>
      <c r="B395">
        <v>0</v>
      </c>
    </row>
    <row r="396" spans="1:2" ht="12.75">
      <c r="A396" t="s">
        <v>55</v>
      </c>
      <c r="B396">
        <v>1</v>
      </c>
    </row>
    <row r="397" spans="1:2" ht="12.75">
      <c r="A397" t="s">
        <v>56</v>
      </c>
      <c r="B397">
        <v>1</v>
      </c>
    </row>
    <row r="398" spans="1:2" ht="12.75">
      <c r="A398" t="s">
        <v>57</v>
      </c>
      <c r="B398">
        <v>1</v>
      </c>
    </row>
    <row r="399" spans="1:2" ht="12.75">
      <c r="A399" t="s">
        <v>58</v>
      </c>
      <c r="B399">
        <v>0</v>
      </c>
    </row>
    <row r="400" spans="1:2" ht="12.75">
      <c r="A400" t="s">
        <v>59</v>
      </c>
      <c r="B400">
        <v>0</v>
      </c>
    </row>
    <row r="401" spans="1:2" ht="12.75">
      <c r="A401" t="s">
        <v>60</v>
      </c>
      <c r="B401">
        <v>0</v>
      </c>
    </row>
    <row r="402" spans="1:2" ht="12.75">
      <c r="A402" t="s">
        <v>61</v>
      </c>
      <c r="B402">
        <v>0</v>
      </c>
    </row>
    <row r="403" ht="12.75">
      <c r="A403" t="s">
        <v>62</v>
      </c>
    </row>
    <row r="404" spans="1:4" ht="12.75">
      <c r="A404" t="s">
        <v>62</v>
      </c>
      <c r="B404" t="s">
        <v>63</v>
      </c>
      <c r="C404" t="s">
        <v>64</v>
      </c>
      <c r="D404" t="s">
        <v>65</v>
      </c>
    </row>
    <row r="405" spans="2:4" ht="12.75">
      <c r="B405">
        <v>1</v>
      </c>
      <c r="C405" s="2">
        <v>-0.987583</v>
      </c>
      <c r="D405" s="2">
        <v>-0.0643116</v>
      </c>
    </row>
    <row r="406" spans="2:4" ht="12.75">
      <c r="B406">
        <v>2</v>
      </c>
      <c r="C406" s="2">
        <v>0.999976</v>
      </c>
      <c r="D406" s="2">
        <v>-0.000371746</v>
      </c>
    </row>
    <row r="407" spans="2:4" ht="12.75">
      <c r="B407">
        <v>3</v>
      </c>
      <c r="C407" s="2">
        <v>4.07435E-06</v>
      </c>
      <c r="D407" s="2">
        <v>-3.04525E-05</v>
      </c>
    </row>
    <row r="408" spans="2:4" ht="12.75">
      <c r="B408">
        <v>4</v>
      </c>
      <c r="C408" s="2">
        <v>-0.000131682</v>
      </c>
      <c r="D408" s="2">
        <v>-8.45493E-05</v>
      </c>
    </row>
    <row r="409" spans="2:4" ht="12.75">
      <c r="B409">
        <v>5</v>
      </c>
      <c r="C409" s="2">
        <v>0.00016849</v>
      </c>
      <c r="D409" s="2">
        <v>4.99035E-05</v>
      </c>
    </row>
    <row r="410" spans="2:4" ht="12.75">
      <c r="B410">
        <v>6</v>
      </c>
      <c r="C410" s="2">
        <v>-0.000111402</v>
      </c>
      <c r="D410" s="2">
        <v>-7.33705E-06</v>
      </c>
    </row>
    <row r="411" spans="2:4" ht="12.75">
      <c r="B411">
        <v>9</v>
      </c>
      <c r="C411" s="2">
        <v>0.000132564</v>
      </c>
      <c r="D411" s="2">
        <v>0.000144895</v>
      </c>
    </row>
    <row r="412" spans="2:4" ht="12.75">
      <c r="B412">
        <v>10</v>
      </c>
      <c r="C412" s="2">
        <v>-0.000234484</v>
      </c>
      <c r="D412" s="2">
        <v>-0.000153509</v>
      </c>
    </row>
    <row r="413" spans="2:4" ht="12.75">
      <c r="B413">
        <v>12</v>
      </c>
      <c r="C413" s="2">
        <v>-0.000145079</v>
      </c>
      <c r="D413" s="2">
        <v>-3.01215E-05</v>
      </c>
    </row>
    <row r="414" spans="2:4" ht="12.75">
      <c r="B414">
        <v>15</v>
      </c>
      <c r="C414" s="2">
        <v>-2.61223E-05</v>
      </c>
      <c r="D414" s="2">
        <v>-1.52413E-05</v>
      </c>
    </row>
    <row r="415" spans="2:4" ht="12.75">
      <c r="B415">
        <v>18</v>
      </c>
      <c r="C415" s="2">
        <v>-1.40003E-06</v>
      </c>
      <c r="D415" s="2">
        <v>-2.90481E-06</v>
      </c>
    </row>
    <row r="416" spans="2:4" ht="12.75">
      <c r="B416">
        <v>20</v>
      </c>
      <c r="C416" s="2">
        <v>-1.38899E-06</v>
      </c>
      <c r="D416" s="2">
        <v>-1.26701E-07</v>
      </c>
    </row>
    <row r="417" spans="2:4" ht="12.75">
      <c r="B417">
        <v>21</v>
      </c>
      <c r="C417" s="2">
        <v>2.13319E-07</v>
      </c>
      <c r="D417" s="2">
        <v>-4.22578E-07</v>
      </c>
    </row>
    <row r="418" spans="2:4" ht="12.75">
      <c r="B418">
        <v>25</v>
      </c>
      <c r="C418" s="2">
        <v>2.1395E-08</v>
      </c>
      <c r="D418" s="2">
        <v>5.23257E-08</v>
      </c>
    </row>
    <row r="419" spans="2:4" ht="12.75">
      <c r="B419">
        <v>27</v>
      </c>
      <c r="C419" s="2">
        <v>1.06702E-08</v>
      </c>
      <c r="D419" s="2">
        <v>5.1235E-09</v>
      </c>
    </row>
    <row r="420" spans="2:4" ht="12.75">
      <c r="B420">
        <v>28</v>
      </c>
      <c r="C420" s="2">
        <v>-5.63466E-09</v>
      </c>
      <c r="D420" s="2">
        <v>9.84512E-09</v>
      </c>
    </row>
    <row r="421" spans="2:4" ht="12.75">
      <c r="B421">
        <v>30</v>
      </c>
      <c r="C421" s="2">
        <v>4.118E-09</v>
      </c>
      <c r="D421" s="2">
        <v>-1.3294E-09</v>
      </c>
    </row>
    <row r="422" ht="12.75">
      <c r="A422" t="s">
        <v>9</v>
      </c>
    </row>
    <row r="423" ht="12.75">
      <c r="A423" t="s">
        <v>9</v>
      </c>
    </row>
    <row r="424" spans="1:3" ht="12.75">
      <c r="A424" t="s">
        <v>32</v>
      </c>
      <c r="B424" t="s">
        <v>33</v>
      </c>
      <c r="C424" t="s">
        <v>34</v>
      </c>
    </row>
    <row r="425" spans="1:2" ht="12.75">
      <c r="A425" t="s">
        <v>35</v>
      </c>
      <c r="B425">
        <v>4270235</v>
      </c>
    </row>
    <row r="426" spans="1:2" ht="12.75">
      <c r="A426" t="s">
        <v>36</v>
      </c>
      <c r="B426">
        <v>4270561</v>
      </c>
    </row>
    <row r="427" spans="1:2" ht="12.75">
      <c r="A427" t="s">
        <v>37</v>
      </c>
      <c r="B427">
        <v>1487666</v>
      </c>
    </row>
    <row r="428" spans="1:2" ht="12.75">
      <c r="A428" t="s">
        <v>38</v>
      </c>
      <c r="B428">
        <v>2</v>
      </c>
    </row>
    <row r="429" spans="1:2" ht="12.75">
      <c r="A429" t="s">
        <v>39</v>
      </c>
      <c r="B429">
        <v>-0.98</v>
      </c>
    </row>
    <row r="430" spans="1:2" ht="12.75">
      <c r="A430" t="s">
        <v>40</v>
      </c>
      <c r="B430">
        <v>0</v>
      </c>
    </row>
    <row r="431" spans="1:2" ht="12.75">
      <c r="A431" t="s">
        <v>41</v>
      </c>
      <c r="B431">
        <v>3993.1</v>
      </c>
    </row>
    <row r="432" spans="1:2" ht="12.75">
      <c r="A432" t="s">
        <v>42</v>
      </c>
      <c r="B432">
        <v>-92.9185</v>
      </c>
    </row>
    <row r="433" spans="1:2" ht="12.75">
      <c r="A433" t="s">
        <v>43</v>
      </c>
      <c r="B433" s="2">
        <v>46.7846</v>
      </c>
    </row>
    <row r="434" spans="1:2" ht="12.75">
      <c r="A434" t="s">
        <v>44</v>
      </c>
      <c r="B434" s="2">
        <v>0</v>
      </c>
    </row>
    <row r="435" spans="1:2" ht="12.75">
      <c r="A435" t="s">
        <v>45</v>
      </c>
      <c r="B435" s="2">
        <v>0</v>
      </c>
    </row>
    <row r="436" ht="12.75">
      <c r="A436" t="s">
        <v>9</v>
      </c>
    </row>
    <row r="437" spans="1:5" ht="12.75">
      <c r="A437" t="s">
        <v>46</v>
      </c>
      <c r="B437" t="s">
        <v>47</v>
      </c>
      <c r="C437" t="s">
        <v>48</v>
      </c>
      <c r="D437" t="s">
        <v>49</v>
      </c>
      <c r="E437" t="s">
        <v>50</v>
      </c>
    </row>
    <row r="438" spans="1:2" ht="12.75">
      <c r="A438" t="s">
        <v>51</v>
      </c>
      <c r="B438">
        <v>-92.9</v>
      </c>
    </row>
    <row r="439" spans="1:2" ht="12.75">
      <c r="A439" t="s">
        <v>52</v>
      </c>
      <c r="B439">
        <v>0</v>
      </c>
    </row>
    <row r="440" ht="12.75">
      <c r="A440" t="s">
        <v>9</v>
      </c>
    </row>
    <row r="441" ht="12.75">
      <c r="A441" t="s">
        <v>53</v>
      </c>
    </row>
    <row r="442" spans="1:2" ht="12.75">
      <c r="A442" t="s">
        <v>54</v>
      </c>
      <c r="B442">
        <v>0</v>
      </c>
    </row>
    <row r="443" spans="1:2" ht="12.75">
      <c r="A443" t="s">
        <v>55</v>
      </c>
      <c r="B443">
        <v>1</v>
      </c>
    </row>
    <row r="444" spans="1:2" ht="12.75">
      <c r="A444" t="s">
        <v>56</v>
      </c>
      <c r="B444">
        <v>1</v>
      </c>
    </row>
    <row r="445" spans="1:2" ht="12.75">
      <c r="A445" t="s">
        <v>57</v>
      </c>
      <c r="B445">
        <v>1</v>
      </c>
    </row>
    <row r="446" spans="1:2" ht="12.75">
      <c r="A446" t="s">
        <v>58</v>
      </c>
      <c r="B446">
        <v>0</v>
      </c>
    </row>
    <row r="447" spans="1:2" ht="12.75">
      <c r="A447" t="s">
        <v>59</v>
      </c>
      <c r="B447">
        <v>0</v>
      </c>
    </row>
    <row r="448" spans="1:2" ht="12.75">
      <c r="A448" t="s">
        <v>60</v>
      </c>
      <c r="B448">
        <v>0</v>
      </c>
    </row>
    <row r="449" spans="1:2" ht="12.75">
      <c r="A449" t="s">
        <v>61</v>
      </c>
      <c r="B449">
        <v>0</v>
      </c>
    </row>
    <row r="450" ht="12.75">
      <c r="A450" t="s">
        <v>62</v>
      </c>
    </row>
    <row r="451" spans="1:4" ht="12.75">
      <c r="A451" t="s">
        <v>62</v>
      </c>
      <c r="B451" t="s">
        <v>63</v>
      </c>
      <c r="C451" t="s">
        <v>64</v>
      </c>
      <c r="D451" t="s">
        <v>65</v>
      </c>
    </row>
    <row r="452" spans="2:4" ht="12.75">
      <c r="B452">
        <v>1</v>
      </c>
      <c r="C452" s="2">
        <v>-0.987826</v>
      </c>
      <c r="D452" s="2">
        <v>-0.0645681</v>
      </c>
    </row>
    <row r="453" spans="2:4" ht="12.75">
      <c r="B453">
        <v>2</v>
      </c>
      <c r="C453" s="2">
        <v>1</v>
      </c>
      <c r="D453" s="2">
        <v>-0.00116064</v>
      </c>
    </row>
    <row r="454" spans="2:4" ht="12.75">
      <c r="B454">
        <v>3</v>
      </c>
      <c r="C454" s="2">
        <v>0.000312911</v>
      </c>
      <c r="D454" s="2">
        <v>2.31778E-05</v>
      </c>
    </row>
    <row r="455" spans="2:4" ht="12.75">
      <c r="B455">
        <v>4</v>
      </c>
      <c r="C455" s="2">
        <v>-0.000476003</v>
      </c>
      <c r="D455" s="2">
        <v>-0.000137175</v>
      </c>
    </row>
    <row r="456" spans="2:4" ht="12.75">
      <c r="B456">
        <v>5</v>
      </c>
      <c r="C456" s="2">
        <v>0.000373365</v>
      </c>
      <c r="D456" s="2">
        <v>7.4089E-05</v>
      </c>
    </row>
    <row r="457" spans="2:4" ht="12.75">
      <c r="B457">
        <v>6</v>
      </c>
      <c r="C457" s="2">
        <v>-0.000185328</v>
      </c>
      <c r="D457" s="2">
        <v>-1.57725E-05</v>
      </c>
    </row>
    <row r="458" spans="2:4" ht="12.75">
      <c r="B458">
        <v>9</v>
      </c>
      <c r="C458" s="2">
        <v>0.00012605</v>
      </c>
      <c r="D458" s="2">
        <v>0.000141619</v>
      </c>
    </row>
    <row r="459" spans="2:4" ht="12.75">
      <c r="B459">
        <v>10</v>
      </c>
      <c r="C459" s="2">
        <v>-0.000228346</v>
      </c>
      <c r="D459" s="2">
        <v>-0.000150918</v>
      </c>
    </row>
    <row r="460" spans="2:4" ht="12.75">
      <c r="B460">
        <v>12</v>
      </c>
      <c r="C460" s="2">
        <v>-0.00014363</v>
      </c>
      <c r="D460" s="2">
        <v>-2.98673E-05</v>
      </c>
    </row>
    <row r="461" spans="2:4" ht="12.75">
      <c r="B461">
        <v>15</v>
      </c>
      <c r="C461" s="2">
        <v>-2.60418E-05</v>
      </c>
      <c r="D461" s="2">
        <v>-1.51824E-05</v>
      </c>
    </row>
    <row r="462" spans="2:4" ht="12.75">
      <c r="B462">
        <v>18</v>
      </c>
      <c r="C462" s="2">
        <v>-1.40773E-06</v>
      </c>
      <c r="D462" s="2">
        <v>-2.90964E-06</v>
      </c>
    </row>
    <row r="463" spans="2:4" ht="12.75">
      <c r="B463">
        <v>20</v>
      </c>
      <c r="C463" s="2">
        <v>-1.3777E-06</v>
      </c>
      <c r="D463" s="2">
        <v>-1.17747E-07</v>
      </c>
    </row>
    <row r="464" spans="2:4" ht="12.75">
      <c r="B464">
        <v>21</v>
      </c>
      <c r="C464" s="2">
        <v>2.24756E-07</v>
      </c>
      <c r="D464" s="2">
        <v>-3.9841E-07</v>
      </c>
    </row>
    <row r="465" spans="2:4" ht="12.75">
      <c r="B465">
        <v>25</v>
      </c>
      <c r="C465" s="2">
        <v>2.45721E-08</v>
      </c>
      <c r="D465" s="2">
        <v>5.76663E-08</v>
      </c>
    </row>
    <row r="466" spans="2:4" ht="12.75">
      <c r="B466">
        <v>27</v>
      </c>
      <c r="C466" s="2">
        <v>1.37474E-08</v>
      </c>
      <c r="D466" s="2">
        <v>7.18673E-09</v>
      </c>
    </row>
    <row r="467" spans="2:4" ht="12.75">
      <c r="B467">
        <v>28</v>
      </c>
      <c r="C467" s="2">
        <v>4.98585E-09</v>
      </c>
      <c r="D467" s="2">
        <v>6.9342E-09</v>
      </c>
    </row>
    <row r="468" spans="2:4" ht="12.75">
      <c r="B468">
        <v>30</v>
      </c>
      <c r="C468" s="2">
        <v>2.3151E-09</v>
      </c>
      <c r="D468" s="2">
        <v>-3.99673E-09</v>
      </c>
    </row>
    <row r="469" ht="12.75">
      <c r="A469" t="s">
        <v>9</v>
      </c>
    </row>
    <row r="470" ht="12.75">
      <c r="A470" t="s">
        <v>9</v>
      </c>
    </row>
    <row r="471" spans="1:3" ht="12.75">
      <c r="A471" t="s">
        <v>32</v>
      </c>
      <c r="B471" t="s">
        <v>33</v>
      </c>
      <c r="C471" t="s">
        <v>34</v>
      </c>
    </row>
    <row r="472" spans="1:2" ht="12.75">
      <c r="A472" t="s">
        <v>35</v>
      </c>
      <c r="B472">
        <v>4270235</v>
      </c>
    </row>
    <row r="473" spans="1:2" ht="12.75">
      <c r="A473" t="s">
        <v>36</v>
      </c>
      <c r="B473">
        <v>4270596</v>
      </c>
    </row>
    <row r="474" spans="1:2" ht="12.75">
      <c r="A474" t="s">
        <v>37</v>
      </c>
      <c r="B474">
        <v>1487666</v>
      </c>
    </row>
    <row r="475" spans="1:2" ht="12.75">
      <c r="A475" t="s">
        <v>38</v>
      </c>
      <c r="B475">
        <v>2</v>
      </c>
    </row>
    <row r="476" spans="1:2" ht="12.75">
      <c r="A476" t="s">
        <v>39</v>
      </c>
      <c r="B476">
        <v>-0.98</v>
      </c>
    </row>
    <row r="477" spans="1:2" ht="12.75">
      <c r="A477" t="s">
        <v>40</v>
      </c>
      <c r="B477">
        <v>0</v>
      </c>
    </row>
    <row r="478" spans="1:2" ht="12.75">
      <c r="A478" t="s">
        <v>41</v>
      </c>
      <c r="B478">
        <v>2995.65</v>
      </c>
    </row>
    <row r="479" spans="1:2" ht="12.75">
      <c r="A479" t="s">
        <v>42</v>
      </c>
      <c r="B479">
        <v>-92.9347</v>
      </c>
    </row>
    <row r="480" spans="1:2" ht="12.75">
      <c r="A480" t="s">
        <v>43</v>
      </c>
      <c r="B480" s="2">
        <v>36.8929</v>
      </c>
    </row>
    <row r="481" spans="1:2" ht="12.75">
      <c r="A481" t="s">
        <v>44</v>
      </c>
      <c r="B481" s="2">
        <v>0</v>
      </c>
    </row>
    <row r="482" spans="1:2" ht="12.75">
      <c r="A482" t="s">
        <v>45</v>
      </c>
      <c r="B482" s="2">
        <v>0</v>
      </c>
    </row>
    <row r="483" ht="12.75">
      <c r="A483" t="s">
        <v>9</v>
      </c>
    </row>
    <row r="484" spans="1:5" ht="12.75">
      <c r="A484" t="s">
        <v>46</v>
      </c>
      <c r="B484" t="s">
        <v>47</v>
      </c>
      <c r="C484" t="s">
        <v>48</v>
      </c>
      <c r="D484" t="s">
        <v>49</v>
      </c>
      <c r="E484" t="s">
        <v>50</v>
      </c>
    </row>
    <row r="485" spans="1:2" ht="12.75">
      <c r="A485" t="s">
        <v>51</v>
      </c>
      <c r="B485">
        <v>-92.9</v>
      </c>
    </row>
    <row r="486" spans="1:2" ht="12.75">
      <c r="A486" t="s">
        <v>52</v>
      </c>
      <c r="B486">
        <v>0</v>
      </c>
    </row>
    <row r="487" ht="12.75">
      <c r="A487" t="s">
        <v>9</v>
      </c>
    </row>
    <row r="488" ht="12.75">
      <c r="A488" t="s">
        <v>53</v>
      </c>
    </row>
    <row r="489" spans="1:2" ht="12.75">
      <c r="A489" t="s">
        <v>54</v>
      </c>
      <c r="B489">
        <v>0</v>
      </c>
    </row>
    <row r="490" spans="1:2" ht="12.75">
      <c r="A490" t="s">
        <v>55</v>
      </c>
      <c r="B490">
        <v>1</v>
      </c>
    </row>
    <row r="491" spans="1:2" ht="12.75">
      <c r="A491" t="s">
        <v>56</v>
      </c>
      <c r="B491">
        <v>1</v>
      </c>
    </row>
    <row r="492" spans="1:2" ht="12.75">
      <c r="A492" t="s">
        <v>57</v>
      </c>
      <c r="B492">
        <v>1</v>
      </c>
    </row>
    <row r="493" spans="1:2" ht="12.75">
      <c r="A493" t="s">
        <v>58</v>
      </c>
      <c r="B493">
        <v>0</v>
      </c>
    </row>
    <row r="494" spans="1:2" ht="12.75">
      <c r="A494" t="s">
        <v>59</v>
      </c>
      <c r="B494">
        <v>0</v>
      </c>
    </row>
    <row r="495" spans="1:2" ht="12.75">
      <c r="A495" t="s">
        <v>60</v>
      </c>
      <c r="B495">
        <v>0</v>
      </c>
    </row>
    <row r="496" spans="1:2" ht="12.75">
      <c r="A496" t="s">
        <v>61</v>
      </c>
      <c r="B496">
        <v>0</v>
      </c>
    </row>
    <row r="497" ht="12.75">
      <c r="A497" t="s">
        <v>62</v>
      </c>
    </row>
    <row r="498" spans="1:4" ht="12.75">
      <c r="A498" t="s">
        <v>62</v>
      </c>
      <c r="B498" t="s">
        <v>63</v>
      </c>
      <c r="C498" t="s">
        <v>64</v>
      </c>
      <c r="D498" t="s">
        <v>65</v>
      </c>
    </row>
    <row r="499" spans="2:4" ht="12.75">
      <c r="B499">
        <v>1</v>
      </c>
      <c r="C499" s="2">
        <v>-0.987906</v>
      </c>
      <c r="D499" s="2">
        <v>-0.0647101</v>
      </c>
    </row>
    <row r="500" spans="2:4" ht="12.75">
      <c r="B500">
        <v>2</v>
      </c>
      <c r="C500" s="2">
        <v>0.999882</v>
      </c>
      <c r="D500" s="2">
        <v>-0.00144322</v>
      </c>
    </row>
    <row r="501" spans="2:4" ht="12.75">
      <c r="B501">
        <v>3</v>
      </c>
      <c r="C501" s="2">
        <v>-0.000332024</v>
      </c>
      <c r="D501" s="2">
        <v>-8.52674E-05</v>
      </c>
    </row>
    <row r="502" spans="2:4" ht="12.75">
      <c r="B502">
        <v>4</v>
      </c>
      <c r="C502" s="2">
        <v>0.000221622</v>
      </c>
      <c r="D502" s="2">
        <v>-3.57378E-05</v>
      </c>
    </row>
    <row r="503" spans="2:4" ht="12.75">
      <c r="B503">
        <v>5</v>
      </c>
      <c r="C503" s="2">
        <v>-3.25188E-05</v>
      </c>
      <c r="D503" s="2">
        <v>3.02001E-05</v>
      </c>
    </row>
    <row r="504" spans="2:4" ht="12.75">
      <c r="B504">
        <v>6</v>
      </c>
      <c r="C504" s="2">
        <v>-4.62511E-05</v>
      </c>
      <c r="D504" s="2">
        <v>-2.02171E-06</v>
      </c>
    </row>
    <row r="505" spans="2:4" ht="12.75">
      <c r="B505">
        <v>9</v>
      </c>
      <c r="C505" s="2">
        <v>0.000139422</v>
      </c>
      <c r="D505" s="2">
        <v>0.000149088</v>
      </c>
    </row>
    <row r="506" spans="2:4" ht="12.75">
      <c r="B506">
        <v>10</v>
      </c>
      <c r="C506" s="2">
        <v>-0.000241631</v>
      </c>
      <c r="D506" s="2">
        <v>-0.000155705</v>
      </c>
    </row>
    <row r="507" spans="2:4" ht="12.75">
      <c r="B507">
        <v>12</v>
      </c>
      <c r="C507" s="2">
        <v>-0.000146977</v>
      </c>
      <c r="D507" s="2">
        <v>-3.02498E-05</v>
      </c>
    </row>
    <row r="508" spans="2:4" ht="12.75">
      <c r="B508">
        <v>15</v>
      </c>
      <c r="C508" s="2">
        <v>-2.63415E-05</v>
      </c>
      <c r="D508" s="2">
        <v>-1.53494E-05</v>
      </c>
    </row>
    <row r="509" spans="2:4" ht="12.75">
      <c r="B509">
        <v>18</v>
      </c>
      <c r="C509" s="2">
        <v>-1.40224E-06</v>
      </c>
      <c r="D509" s="2">
        <v>-2.90944E-06</v>
      </c>
    </row>
    <row r="510" spans="2:4" ht="12.75">
      <c r="B510">
        <v>20</v>
      </c>
      <c r="C510" s="2">
        <v>-1.38706E-06</v>
      </c>
      <c r="D510" s="2">
        <v>-1.1009E-07</v>
      </c>
    </row>
    <row r="511" spans="2:4" ht="12.75">
      <c r="B511">
        <v>21</v>
      </c>
      <c r="C511" s="2">
        <v>2.14486E-07</v>
      </c>
      <c r="D511" s="2">
        <v>-4.34806E-07</v>
      </c>
    </row>
    <row r="512" spans="2:4" ht="12.75">
      <c r="B512">
        <v>25</v>
      </c>
      <c r="C512" s="2">
        <v>2.33179E-08</v>
      </c>
      <c r="D512" s="2">
        <v>5.68472E-08</v>
      </c>
    </row>
    <row r="513" spans="2:4" ht="12.75">
      <c r="B513">
        <v>27</v>
      </c>
      <c r="C513" s="2">
        <v>1.74173E-08</v>
      </c>
      <c r="D513" s="2">
        <v>3.22765E-09</v>
      </c>
    </row>
    <row r="514" spans="2:4" ht="12.75">
      <c r="B514">
        <v>28</v>
      </c>
      <c r="C514" s="2">
        <v>-8.91622E-09</v>
      </c>
      <c r="D514" s="2">
        <v>2.81329E-09</v>
      </c>
    </row>
    <row r="515" spans="2:4" ht="12.75">
      <c r="B515">
        <v>30</v>
      </c>
      <c r="C515" s="2">
        <v>3.09277E-09</v>
      </c>
      <c r="D515" s="2">
        <v>2.97223E-09</v>
      </c>
    </row>
    <row r="516" ht="12.75">
      <c r="A516" t="s">
        <v>9</v>
      </c>
    </row>
    <row r="517" ht="12.75">
      <c r="A517" t="s">
        <v>9</v>
      </c>
    </row>
    <row r="518" spans="1:3" ht="12.75">
      <c r="A518" t="s">
        <v>32</v>
      </c>
      <c r="B518" t="s">
        <v>33</v>
      </c>
      <c r="C518" t="s">
        <v>34</v>
      </c>
    </row>
    <row r="519" spans="1:2" ht="12.75">
      <c r="A519" t="s">
        <v>35</v>
      </c>
      <c r="B519">
        <v>4270235</v>
      </c>
    </row>
    <row r="520" spans="1:2" ht="12.75">
      <c r="A520" t="s">
        <v>36</v>
      </c>
      <c r="B520">
        <v>4270629</v>
      </c>
    </row>
    <row r="521" spans="1:2" ht="12.75">
      <c r="A521" t="s">
        <v>37</v>
      </c>
      <c r="B521">
        <v>1487666</v>
      </c>
    </row>
    <row r="522" spans="1:2" ht="12.75">
      <c r="A522" t="s">
        <v>38</v>
      </c>
      <c r="B522">
        <v>2</v>
      </c>
    </row>
    <row r="523" spans="1:2" ht="12.75">
      <c r="A523" t="s">
        <v>39</v>
      </c>
      <c r="B523">
        <v>-0.98</v>
      </c>
    </row>
    <row r="524" spans="1:2" ht="12.75">
      <c r="A524" t="s">
        <v>40</v>
      </c>
      <c r="B524">
        <v>0</v>
      </c>
    </row>
    <row r="525" spans="1:2" ht="12.75">
      <c r="A525" t="s">
        <v>41</v>
      </c>
      <c r="B525">
        <v>1998.07</v>
      </c>
    </row>
    <row r="526" spans="1:2" ht="12.75">
      <c r="A526" t="s">
        <v>42</v>
      </c>
      <c r="B526">
        <v>-92.9526</v>
      </c>
    </row>
    <row r="527" spans="1:2" ht="12.75">
      <c r="A527" t="s">
        <v>43</v>
      </c>
      <c r="B527" s="2">
        <v>24.8135</v>
      </c>
    </row>
    <row r="528" spans="1:2" ht="12.75">
      <c r="A528" t="s">
        <v>44</v>
      </c>
      <c r="B528" s="2">
        <v>0</v>
      </c>
    </row>
    <row r="529" spans="1:2" ht="12.75">
      <c r="A529" t="s">
        <v>45</v>
      </c>
      <c r="B529" s="2">
        <v>0</v>
      </c>
    </row>
    <row r="530" ht="12.75">
      <c r="A530" t="s">
        <v>9</v>
      </c>
    </row>
    <row r="531" spans="1:5" ht="12.75">
      <c r="A531" t="s">
        <v>46</v>
      </c>
      <c r="B531" t="s">
        <v>47</v>
      </c>
      <c r="C531" t="s">
        <v>48</v>
      </c>
      <c r="D531" t="s">
        <v>49</v>
      </c>
      <c r="E531" t="s">
        <v>50</v>
      </c>
    </row>
    <row r="532" spans="1:2" ht="12.75">
      <c r="A532" t="s">
        <v>51</v>
      </c>
      <c r="B532">
        <v>-92.9</v>
      </c>
    </row>
    <row r="533" spans="1:2" ht="12.75">
      <c r="A533" t="s">
        <v>52</v>
      </c>
      <c r="B533">
        <v>0</v>
      </c>
    </row>
    <row r="534" ht="12.75">
      <c r="A534" t="s">
        <v>9</v>
      </c>
    </row>
    <row r="535" ht="12.75">
      <c r="A535" t="s">
        <v>53</v>
      </c>
    </row>
    <row r="536" spans="1:2" ht="12.75">
      <c r="A536" t="s">
        <v>54</v>
      </c>
      <c r="B536">
        <v>0</v>
      </c>
    </row>
    <row r="537" spans="1:2" ht="12.75">
      <c r="A537" t="s">
        <v>55</v>
      </c>
      <c r="B537">
        <v>1</v>
      </c>
    </row>
    <row r="538" spans="1:2" ht="12.75">
      <c r="A538" t="s">
        <v>56</v>
      </c>
      <c r="B538">
        <v>1</v>
      </c>
    </row>
    <row r="539" spans="1:2" ht="12.75">
      <c r="A539" t="s">
        <v>57</v>
      </c>
      <c r="B539">
        <v>1</v>
      </c>
    </row>
    <row r="540" spans="1:2" ht="12.75">
      <c r="A540" t="s">
        <v>58</v>
      </c>
      <c r="B540">
        <v>0</v>
      </c>
    </row>
    <row r="541" spans="1:2" ht="12.75">
      <c r="A541" t="s">
        <v>59</v>
      </c>
      <c r="B541">
        <v>0</v>
      </c>
    </row>
    <row r="542" spans="1:2" ht="12.75">
      <c r="A542" t="s">
        <v>60</v>
      </c>
      <c r="B542">
        <v>0</v>
      </c>
    </row>
    <row r="543" spans="1:2" ht="12.75">
      <c r="A543" t="s">
        <v>61</v>
      </c>
      <c r="B543">
        <v>0</v>
      </c>
    </row>
    <row r="544" ht="12.75">
      <c r="A544" t="s">
        <v>62</v>
      </c>
    </row>
    <row r="545" spans="1:4" ht="12.75">
      <c r="A545" t="s">
        <v>62</v>
      </c>
      <c r="B545" t="s">
        <v>63</v>
      </c>
      <c r="C545" t="s">
        <v>64</v>
      </c>
      <c r="D545" t="s">
        <v>65</v>
      </c>
    </row>
    <row r="546" spans="2:4" ht="12.75">
      <c r="B546">
        <v>1</v>
      </c>
      <c r="C546" s="2">
        <v>-0.987893</v>
      </c>
      <c r="D546" s="2">
        <v>-0.0644504</v>
      </c>
    </row>
    <row r="547" spans="2:4" ht="12.75">
      <c r="B547">
        <v>2</v>
      </c>
      <c r="C547" s="2">
        <v>0.999841</v>
      </c>
      <c r="D547" s="2">
        <v>-0.000882996</v>
      </c>
    </row>
    <row r="548" spans="2:4" ht="12.75">
      <c r="B548">
        <v>3</v>
      </c>
      <c r="C548" s="2">
        <v>-0.000585627</v>
      </c>
      <c r="D548" s="2">
        <v>-0.000129113</v>
      </c>
    </row>
    <row r="549" spans="2:4" ht="12.75">
      <c r="B549">
        <v>4</v>
      </c>
      <c r="C549" s="2">
        <v>0.000489142</v>
      </c>
      <c r="D549" s="2">
        <v>-1.02905E-05</v>
      </c>
    </row>
    <row r="550" spans="2:4" ht="12.75">
      <c r="B550">
        <v>5</v>
      </c>
      <c r="C550" s="2">
        <v>-0.000177839</v>
      </c>
      <c r="D550" s="2">
        <v>2.19288E-05</v>
      </c>
    </row>
    <row r="551" spans="2:4" ht="12.75">
      <c r="B551">
        <v>6</v>
      </c>
      <c r="C551" s="2">
        <v>-5.50979E-06</v>
      </c>
      <c r="D551" s="2">
        <v>-2.63349E-06</v>
      </c>
    </row>
    <row r="552" spans="2:4" ht="12.75">
      <c r="B552">
        <v>9</v>
      </c>
      <c r="C552" s="2">
        <v>0.000144396</v>
      </c>
      <c r="D552" s="2">
        <v>0.00014968</v>
      </c>
    </row>
    <row r="553" spans="2:4" ht="12.75">
      <c r="B553">
        <v>10</v>
      </c>
      <c r="C553" s="2">
        <v>-0.000245024</v>
      </c>
      <c r="D553" s="2">
        <v>-0.00015424</v>
      </c>
    </row>
    <row r="554" spans="2:4" ht="12.75">
      <c r="B554">
        <v>12</v>
      </c>
      <c r="C554" s="2">
        <v>-0.000147504</v>
      </c>
      <c r="D554" s="2">
        <v>-2.94939E-05</v>
      </c>
    </row>
    <row r="555" spans="2:4" ht="12.75">
      <c r="B555">
        <v>15</v>
      </c>
      <c r="C555" s="2">
        <v>-2.63791E-05</v>
      </c>
      <c r="D555" s="2">
        <v>-1.51634E-05</v>
      </c>
    </row>
    <row r="556" spans="2:4" ht="12.75">
      <c r="B556">
        <v>18</v>
      </c>
      <c r="C556" s="2">
        <v>-1.39935E-06</v>
      </c>
      <c r="D556" s="2">
        <v>-2.88014E-06</v>
      </c>
    </row>
    <row r="557" spans="2:4" ht="12.75">
      <c r="B557">
        <v>20</v>
      </c>
      <c r="C557" s="2">
        <v>-1.35995E-06</v>
      </c>
      <c r="D557" s="2">
        <v>-1.36029E-07</v>
      </c>
    </row>
    <row r="558" spans="2:4" ht="12.75">
      <c r="B558">
        <v>21</v>
      </c>
      <c r="C558" s="2">
        <v>2.16867E-07</v>
      </c>
      <c r="D558" s="2">
        <v>-4.17634E-07</v>
      </c>
    </row>
    <row r="559" spans="2:4" ht="12.75">
      <c r="B559">
        <v>25</v>
      </c>
      <c r="C559" s="2">
        <v>2.33429E-08</v>
      </c>
      <c r="D559" s="2">
        <v>5.62257E-08</v>
      </c>
    </row>
    <row r="560" spans="2:4" ht="12.75">
      <c r="B560">
        <v>27</v>
      </c>
      <c r="C560" s="2">
        <v>1.55229E-08</v>
      </c>
      <c r="D560" s="2">
        <v>-2.88325E-10</v>
      </c>
    </row>
    <row r="561" spans="2:4" ht="12.75">
      <c r="B561">
        <v>28</v>
      </c>
      <c r="C561" s="2">
        <v>-1.4774E-08</v>
      </c>
      <c r="D561" s="2">
        <v>2.43213E-08</v>
      </c>
    </row>
    <row r="562" spans="2:4" ht="12.75">
      <c r="B562">
        <v>30</v>
      </c>
      <c r="C562" s="2">
        <v>4.39547E-09</v>
      </c>
      <c r="D562" s="2">
        <v>9.44954E-10</v>
      </c>
    </row>
    <row r="563" ht="12.75">
      <c r="A563" t="s">
        <v>9</v>
      </c>
    </row>
    <row r="564" ht="12.75">
      <c r="A564" t="s">
        <v>9</v>
      </c>
    </row>
    <row r="565" spans="1:3" ht="12.75">
      <c r="A565" t="s">
        <v>32</v>
      </c>
      <c r="B565" t="s">
        <v>33</v>
      </c>
      <c r="C565" t="s">
        <v>34</v>
      </c>
    </row>
    <row r="566" spans="1:2" ht="12.75">
      <c r="A566" t="s">
        <v>35</v>
      </c>
      <c r="B566">
        <v>4270235</v>
      </c>
    </row>
    <row r="567" spans="1:2" ht="12.75">
      <c r="A567" t="s">
        <v>36</v>
      </c>
      <c r="B567">
        <v>4270662</v>
      </c>
    </row>
    <row r="568" spans="1:2" ht="12.75">
      <c r="A568" t="s">
        <v>37</v>
      </c>
      <c r="B568">
        <v>1487666</v>
      </c>
    </row>
    <row r="569" spans="1:2" ht="12.75">
      <c r="A569" t="s">
        <v>38</v>
      </c>
      <c r="B569">
        <v>2</v>
      </c>
    </row>
    <row r="570" spans="1:2" ht="12.75">
      <c r="A570" t="s">
        <v>39</v>
      </c>
      <c r="B570">
        <v>-0.98</v>
      </c>
    </row>
    <row r="571" spans="1:2" ht="12.75">
      <c r="A571" t="s">
        <v>40</v>
      </c>
      <c r="B571">
        <v>0</v>
      </c>
    </row>
    <row r="572" spans="1:2" ht="12.75">
      <c r="A572" t="s">
        <v>41</v>
      </c>
      <c r="B572">
        <v>1000.54</v>
      </c>
    </row>
    <row r="573" spans="1:2" ht="12.75">
      <c r="A573" t="s">
        <v>42</v>
      </c>
      <c r="B573">
        <v>-92.9423</v>
      </c>
    </row>
    <row r="574" spans="1:2" ht="12.75">
      <c r="A574" t="s">
        <v>43</v>
      </c>
      <c r="B574" s="2">
        <v>12.4811</v>
      </c>
    </row>
    <row r="575" spans="1:2" ht="12.75">
      <c r="A575" t="s">
        <v>44</v>
      </c>
      <c r="B575" s="2">
        <v>0</v>
      </c>
    </row>
    <row r="576" spans="1:2" ht="12.75">
      <c r="A576" t="s">
        <v>45</v>
      </c>
      <c r="B576" s="2">
        <v>0</v>
      </c>
    </row>
    <row r="577" ht="12.75">
      <c r="A577" t="s">
        <v>9</v>
      </c>
    </row>
    <row r="578" spans="1:5" ht="12.75">
      <c r="A578" t="s">
        <v>46</v>
      </c>
      <c r="B578" t="s">
        <v>47</v>
      </c>
      <c r="C578" t="s">
        <v>48</v>
      </c>
      <c r="D578" t="s">
        <v>49</v>
      </c>
      <c r="E578" t="s">
        <v>50</v>
      </c>
    </row>
    <row r="579" spans="1:2" ht="12.75">
      <c r="A579" t="s">
        <v>51</v>
      </c>
      <c r="B579">
        <v>-92.9</v>
      </c>
    </row>
    <row r="580" spans="1:2" ht="12.75">
      <c r="A580" t="s">
        <v>52</v>
      </c>
      <c r="B580">
        <v>0</v>
      </c>
    </row>
    <row r="581" ht="12.75">
      <c r="A581" t="s">
        <v>9</v>
      </c>
    </row>
    <row r="582" ht="12.75">
      <c r="A582" t="s">
        <v>53</v>
      </c>
    </row>
    <row r="583" spans="1:2" ht="12.75">
      <c r="A583" t="s">
        <v>54</v>
      </c>
      <c r="B583">
        <v>0</v>
      </c>
    </row>
    <row r="584" spans="1:2" ht="12.75">
      <c r="A584" t="s">
        <v>55</v>
      </c>
      <c r="B584">
        <v>1</v>
      </c>
    </row>
    <row r="585" spans="1:2" ht="12.75">
      <c r="A585" t="s">
        <v>56</v>
      </c>
      <c r="B585">
        <v>1</v>
      </c>
    </row>
    <row r="586" spans="1:2" ht="12.75">
      <c r="A586" t="s">
        <v>57</v>
      </c>
      <c r="B586">
        <v>1</v>
      </c>
    </row>
    <row r="587" spans="1:2" ht="12.75">
      <c r="A587" t="s">
        <v>58</v>
      </c>
      <c r="B587">
        <v>0</v>
      </c>
    </row>
    <row r="588" spans="1:2" ht="12.75">
      <c r="A588" t="s">
        <v>59</v>
      </c>
      <c r="B588">
        <v>0</v>
      </c>
    </row>
    <row r="589" spans="1:2" ht="12.75">
      <c r="A589" t="s">
        <v>60</v>
      </c>
      <c r="B589">
        <v>0</v>
      </c>
    </row>
    <row r="590" spans="1:2" ht="12.75">
      <c r="A590" t="s">
        <v>61</v>
      </c>
      <c r="B590">
        <v>0</v>
      </c>
    </row>
    <row r="591" ht="12.75">
      <c r="A591" t="s">
        <v>62</v>
      </c>
    </row>
    <row r="592" spans="1:4" ht="12.75">
      <c r="A592" t="s">
        <v>62</v>
      </c>
      <c r="B592" t="s">
        <v>63</v>
      </c>
      <c r="C592" t="s">
        <v>64</v>
      </c>
      <c r="D592" t="s">
        <v>65</v>
      </c>
    </row>
    <row r="593" spans="2:4" ht="12.75">
      <c r="B593">
        <v>1</v>
      </c>
      <c r="C593" s="2">
        <v>-0.987369</v>
      </c>
      <c r="D593" s="2">
        <v>-0.06409</v>
      </c>
    </row>
    <row r="594" spans="2:4" ht="12.75">
      <c r="B594">
        <v>2</v>
      </c>
      <c r="C594" s="2">
        <v>0.999941</v>
      </c>
      <c r="D594" s="2">
        <v>-0.000493899</v>
      </c>
    </row>
    <row r="595" spans="2:4" ht="12.75">
      <c r="B595">
        <v>3</v>
      </c>
      <c r="C595" s="2">
        <v>-0.000640314</v>
      </c>
      <c r="D595" s="2">
        <v>-0.000133064</v>
      </c>
    </row>
    <row r="596" spans="2:4" ht="12.75">
      <c r="B596">
        <v>4</v>
      </c>
      <c r="C596" s="2">
        <v>0.000552998</v>
      </c>
      <c r="D596" s="2">
        <v>-2.82409E-06</v>
      </c>
    </row>
    <row r="597" spans="2:4" ht="12.75">
      <c r="B597">
        <v>5</v>
      </c>
      <c r="C597" s="2">
        <v>-0.000216102</v>
      </c>
      <c r="D597" s="2">
        <v>1.85445E-05</v>
      </c>
    </row>
    <row r="598" spans="2:4" ht="12.75">
      <c r="B598">
        <v>6</v>
      </c>
      <c r="C598" s="2">
        <v>9.45195E-06</v>
      </c>
      <c r="D598" s="2">
        <v>-1.82921E-06</v>
      </c>
    </row>
    <row r="599" spans="2:4" ht="12.75">
      <c r="B599">
        <v>9</v>
      </c>
      <c r="C599" s="2">
        <v>0.000144792</v>
      </c>
      <c r="D599" s="2">
        <v>0.000148756</v>
      </c>
    </row>
    <row r="600" spans="2:4" ht="12.75">
      <c r="B600">
        <v>10</v>
      </c>
      <c r="C600" s="2">
        <v>-0.000245618</v>
      </c>
      <c r="D600" s="2">
        <v>-0.000153595</v>
      </c>
    </row>
    <row r="601" spans="2:4" ht="12.75">
      <c r="B601">
        <v>12</v>
      </c>
      <c r="C601" s="2">
        <v>-0.000147336</v>
      </c>
      <c r="D601" s="2">
        <v>-3.00996E-05</v>
      </c>
    </row>
    <row r="602" spans="2:4" ht="12.75">
      <c r="B602">
        <v>15</v>
      </c>
      <c r="C602" s="2">
        <v>-2.63218E-05</v>
      </c>
      <c r="D602" s="2">
        <v>-1.51136E-05</v>
      </c>
    </row>
    <row r="603" spans="2:4" ht="12.75">
      <c r="B603">
        <v>18</v>
      </c>
      <c r="C603" s="2">
        <v>-1.40325E-06</v>
      </c>
      <c r="D603" s="2">
        <v>-2.85357E-06</v>
      </c>
    </row>
    <row r="604" spans="2:4" ht="12.75">
      <c r="B604">
        <v>20</v>
      </c>
      <c r="C604" s="2">
        <v>-1.39034E-06</v>
      </c>
      <c r="D604" s="2">
        <v>-1.28807E-07</v>
      </c>
    </row>
    <row r="605" spans="2:4" ht="12.75">
      <c r="B605">
        <v>21</v>
      </c>
      <c r="C605" s="2">
        <v>2.00067E-07</v>
      </c>
      <c r="D605" s="2">
        <v>-4.09022E-07</v>
      </c>
    </row>
    <row r="606" spans="2:4" ht="12.75">
      <c r="B606">
        <v>25</v>
      </c>
      <c r="C606" s="2">
        <v>2.37374E-08</v>
      </c>
      <c r="D606" s="2">
        <v>5.44369E-08</v>
      </c>
    </row>
    <row r="607" spans="2:4" ht="12.75">
      <c r="B607">
        <v>27</v>
      </c>
      <c r="C607" s="2">
        <v>1.81573E-08</v>
      </c>
      <c r="D607" s="2">
        <v>1.11753E-09</v>
      </c>
    </row>
    <row r="608" spans="2:4" ht="12.75">
      <c r="B608">
        <v>28</v>
      </c>
      <c r="C608" s="2">
        <v>-5.54812E-09</v>
      </c>
      <c r="D608" s="2">
        <v>9.94805E-09</v>
      </c>
    </row>
    <row r="609" spans="2:4" ht="12.75">
      <c r="B609">
        <v>30</v>
      </c>
      <c r="C609" s="2">
        <v>4.06594E-09</v>
      </c>
      <c r="D609" s="2">
        <v>7.11924E-10</v>
      </c>
    </row>
    <row r="610" ht="12.75">
      <c r="A610" t="s">
        <v>9</v>
      </c>
    </row>
    <row r="611" ht="12.75">
      <c r="A611" t="s">
        <v>9</v>
      </c>
    </row>
    <row r="612" spans="1:3" ht="12.75">
      <c r="A612" t="s">
        <v>32</v>
      </c>
      <c r="B612" t="s">
        <v>33</v>
      </c>
      <c r="C612" t="s">
        <v>34</v>
      </c>
    </row>
    <row r="613" spans="1:2" ht="12.75">
      <c r="A613" t="s">
        <v>35</v>
      </c>
      <c r="B613">
        <v>4270235</v>
      </c>
    </row>
    <row r="614" spans="1:2" ht="12.75">
      <c r="A614" t="s">
        <v>36</v>
      </c>
      <c r="B614">
        <v>4270697</v>
      </c>
    </row>
    <row r="615" spans="1:2" ht="12.75">
      <c r="A615" t="s">
        <v>37</v>
      </c>
      <c r="B615">
        <v>1487666</v>
      </c>
    </row>
    <row r="616" spans="1:2" ht="12.75">
      <c r="A616" t="s">
        <v>38</v>
      </c>
      <c r="B616">
        <v>2</v>
      </c>
    </row>
    <row r="617" spans="1:2" ht="12.75">
      <c r="A617" t="s">
        <v>39</v>
      </c>
      <c r="B617">
        <v>-0.98</v>
      </c>
    </row>
    <row r="618" spans="1:2" ht="12.75">
      <c r="A618" t="s">
        <v>40</v>
      </c>
      <c r="B618">
        <v>0</v>
      </c>
    </row>
    <row r="619" spans="1:2" ht="12.75">
      <c r="A619" t="s">
        <v>41</v>
      </c>
      <c r="B619">
        <v>202.59</v>
      </c>
    </row>
    <row r="620" spans="1:2" ht="12.75">
      <c r="A620" t="s">
        <v>42</v>
      </c>
      <c r="B620">
        <v>-92.9381</v>
      </c>
    </row>
    <row r="621" spans="1:2" ht="12.75">
      <c r="A621" t="s">
        <v>43</v>
      </c>
      <c r="B621" s="2">
        <v>2.59906</v>
      </c>
    </row>
    <row r="622" spans="1:2" ht="12.75">
      <c r="A622" t="s">
        <v>44</v>
      </c>
      <c r="B622" s="2">
        <v>0</v>
      </c>
    </row>
    <row r="623" spans="1:2" ht="12.75">
      <c r="A623" t="s">
        <v>45</v>
      </c>
      <c r="B623" s="2">
        <v>0</v>
      </c>
    </row>
    <row r="624" ht="12.75">
      <c r="A624" t="s">
        <v>9</v>
      </c>
    </row>
    <row r="625" spans="1:5" ht="12.75">
      <c r="A625" t="s">
        <v>46</v>
      </c>
      <c r="B625" t="s">
        <v>47</v>
      </c>
      <c r="C625" t="s">
        <v>48</v>
      </c>
      <c r="D625" t="s">
        <v>49</v>
      </c>
      <c r="E625" t="s">
        <v>50</v>
      </c>
    </row>
    <row r="626" spans="1:2" ht="12.75">
      <c r="A626" t="s">
        <v>51</v>
      </c>
      <c r="B626">
        <v>-92.9</v>
      </c>
    </row>
    <row r="627" spans="1:2" ht="12.75">
      <c r="A627" t="s">
        <v>52</v>
      </c>
      <c r="B627">
        <v>0</v>
      </c>
    </row>
    <row r="628" ht="12.75">
      <c r="A628" t="s">
        <v>9</v>
      </c>
    </row>
    <row r="629" ht="12.75">
      <c r="A629" t="s">
        <v>53</v>
      </c>
    </row>
    <row r="630" spans="1:2" ht="12.75">
      <c r="A630" t="s">
        <v>54</v>
      </c>
      <c r="B630">
        <v>0</v>
      </c>
    </row>
    <row r="631" spans="1:2" ht="12.75">
      <c r="A631" t="s">
        <v>55</v>
      </c>
      <c r="B631">
        <v>1</v>
      </c>
    </row>
    <row r="632" spans="1:2" ht="12.75">
      <c r="A632" t="s">
        <v>56</v>
      </c>
      <c r="B632">
        <v>1</v>
      </c>
    </row>
    <row r="633" spans="1:2" ht="12.75">
      <c r="A633" t="s">
        <v>57</v>
      </c>
      <c r="B633">
        <v>1</v>
      </c>
    </row>
    <row r="634" spans="1:2" ht="12.75">
      <c r="A634" t="s">
        <v>58</v>
      </c>
      <c r="B634">
        <v>0</v>
      </c>
    </row>
    <row r="635" spans="1:2" ht="12.75">
      <c r="A635" t="s">
        <v>59</v>
      </c>
      <c r="B635">
        <v>0</v>
      </c>
    </row>
    <row r="636" spans="1:2" ht="12.75">
      <c r="A636" t="s">
        <v>60</v>
      </c>
      <c r="B636">
        <v>0</v>
      </c>
    </row>
    <row r="637" spans="1:2" ht="12.75">
      <c r="A637" t="s">
        <v>61</v>
      </c>
      <c r="B637">
        <v>0</v>
      </c>
    </row>
    <row r="638" ht="12.75">
      <c r="A638" t="s">
        <v>62</v>
      </c>
    </row>
    <row r="639" spans="1:4" ht="12.75">
      <c r="A639" t="s">
        <v>62</v>
      </c>
      <c r="B639" t="s">
        <v>63</v>
      </c>
      <c r="C639" t="s">
        <v>64</v>
      </c>
      <c r="D639" t="s">
        <v>65</v>
      </c>
    </row>
    <row r="640" spans="2:4" ht="12.75">
      <c r="B640">
        <v>1</v>
      </c>
      <c r="C640" s="2">
        <v>-0.987014</v>
      </c>
      <c r="D640" s="2">
        <v>-0.0638091</v>
      </c>
    </row>
    <row r="641" spans="2:4" ht="12.75">
      <c r="B641">
        <v>2</v>
      </c>
      <c r="C641" s="2">
        <v>0.999856</v>
      </c>
      <c r="D641" s="2">
        <v>-0.000542719</v>
      </c>
    </row>
    <row r="642" spans="2:4" ht="12.75">
      <c r="B642">
        <v>3</v>
      </c>
      <c r="C642" s="2">
        <v>-0.000493023</v>
      </c>
      <c r="D642" s="2">
        <v>-0.000108505</v>
      </c>
    </row>
    <row r="643" spans="2:4" ht="12.75">
      <c r="B643">
        <v>4</v>
      </c>
      <c r="C643" s="2">
        <v>0.000472864</v>
      </c>
      <c r="D643" s="2">
        <v>-5.27556E-06</v>
      </c>
    </row>
    <row r="644" spans="2:4" ht="12.75">
      <c r="B644">
        <v>5</v>
      </c>
      <c r="C644" s="2">
        <v>-0.000184826</v>
      </c>
      <c r="D644" s="2">
        <v>1.75989E-05</v>
      </c>
    </row>
    <row r="645" spans="2:4" ht="12.75">
      <c r="B645">
        <v>6</v>
      </c>
      <c r="C645" s="2">
        <v>1.19914E-05</v>
      </c>
      <c r="D645" s="2">
        <v>5.12168E-07</v>
      </c>
    </row>
    <row r="646" spans="2:4" ht="12.75">
      <c r="B646">
        <v>9</v>
      </c>
      <c r="C646" s="2">
        <v>0.000144856</v>
      </c>
      <c r="D646" s="2">
        <v>0.000148132</v>
      </c>
    </row>
    <row r="647" spans="2:4" ht="12.75">
      <c r="B647">
        <v>10</v>
      </c>
      <c r="C647" s="2">
        <v>-0.000245647</v>
      </c>
      <c r="D647" s="2">
        <v>-0.000153149</v>
      </c>
    </row>
    <row r="648" spans="2:4" ht="12.75">
      <c r="B648">
        <v>12</v>
      </c>
      <c r="C648" s="2">
        <v>-0.000148097</v>
      </c>
      <c r="D648" s="2">
        <v>-3.00348E-05</v>
      </c>
    </row>
    <row r="649" spans="2:4" ht="12.75">
      <c r="B649">
        <v>15</v>
      </c>
      <c r="C649" s="2">
        <v>-2.64016E-05</v>
      </c>
      <c r="D649" s="2">
        <v>-1.50942E-05</v>
      </c>
    </row>
    <row r="650" spans="2:4" ht="12.75">
      <c r="B650">
        <v>18</v>
      </c>
      <c r="C650" s="2">
        <v>-1.37675E-06</v>
      </c>
      <c r="D650" s="2">
        <v>-2.82641E-06</v>
      </c>
    </row>
    <row r="651" spans="2:4" ht="12.75">
      <c r="B651">
        <v>20</v>
      </c>
      <c r="C651" s="2">
        <v>-1.39327E-06</v>
      </c>
      <c r="D651" s="2">
        <v>-1.24836E-07</v>
      </c>
    </row>
    <row r="652" spans="2:4" ht="12.75">
      <c r="B652">
        <v>21</v>
      </c>
      <c r="C652" s="2">
        <v>1.94145E-07</v>
      </c>
      <c r="D652" s="2">
        <v>-4.00252E-07</v>
      </c>
    </row>
    <row r="653" spans="2:4" ht="12.75">
      <c r="B653">
        <v>25</v>
      </c>
      <c r="C653" s="2">
        <v>2.66535E-08</v>
      </c>
      <c r="D653" s="2">
        <v>4.97415E-08</v>
      </c>
    </row>
    <row r="654" spans="2:4" ht="12.75">
      <c r="B654">
        <v>27</v>
      </c>
      <c r="C654" s="2">
        <v>5.94207E-09</v>
      </c>
      <c r="D654" s="2">
        <v>3.32754E-09</v>
      </c>
    </row>
    <row r="655" spans="2:4" ht="12.75">
      <c r="B655">
        <v>28</v>
      </c>
      <c r="C655" s="2">
        <v>-2.36511E-08</v>
      </c>
      <c r="D655" s="2">
        <v>1.43109E-08</v>
      </c>
    </row>
    <row r="656" spans="2:4" ht="12.75">
      <c r="B656">
        <v>30</v>
      </c>
      <c r="C656" s="2">
        <v>9.8472E-09</v>
      </c>
      <c r="D656" s="2">
        <v>-3.95074E-10</v>
      </c>
    </row>
    <row r="657" ht="12.75">
      <c r="A657" t="s">
        <v>9</v>
      </c>
    </row>
    <row r="658" ht="12.75">
      <c r="A658" t="s"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58"/>
  <sheetViews>
    <sheetView workbookViewId="0" topLeftCell="A114">
      <selection activeCell="C131" sqref="C131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2" ht="12.75">
      <c r="A2" t="s">
        <v>35</v>
      </c>
      <c r="B2">
        <v>4270730</v>
      </c>
      <c r="V2" t="s">
        <v>111</v>
      </c>
    </row>
    <row r="3" spans="1:20" ht="12.75">
      <c r="A3" t="s">
        <v>36</v>
      </c>
      <c r="B3">
        <v>4270804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2" ht="12.75">
      <c r="A4" t="s">
        <v>37</v>
      </c>
      <c r="B4">
        <v>1487666</v>
      </c>
      <c r="G4">
        <v>0</v>
      </c>
      <c r="I4" s="6">
        <f aca="true" ca="1" t="shared" si="0" ref="I4:J17">OFFSET($A$1,I$1+$H$1*$G4-1,1)</f>
        <v>202.59</v>
      </c>
      <c r="J4" s="8">
        <f ca="1" t="shared" si="0"/>
        <v>2.53984</v>
      </c>
      <c r="K4" s="7">
        <f aca="true" ca="1" t="shared" si="1" ref="K4:O17">OFFSET($A$1,K$1+$H$1*$G4-1,2)*10000</f>
        <v>4.32928</v>
      </c>
      <c r="L4" s="7">
        <f ca="1" t="shared" si="1"/>
        <v>4.27464</v>
      </c>
      <c r="M4" s="7">
        <f ca="1" t="shared" si="1"/>
        <v>1.87445</v>
      </c>
      <c r="N4" s="7">
        <f ca="1" t="shared" si="1"/>
        <v>0.301749</v>
      </c>
      <c r="O4" s="7">
        <f ca="1" t="shared" si="1"/>
        <v>-2.32728</v>
      </c>
      <c r="P4" s="7">
        <f aca="true" ca="1" t="shared" si="2" ref="P4:T17">OFFSET($A$1,P$1+$H$1*$G4-1,3)*10000</f>
        <v>-0.450278</v>
      </c>
      <c r="Q4" s="7">
        <f ca="1" t="shared" si="2"/>
        <v>-0.022218</v>
      </c>
      <c r="R4" s="7">
        <f ca="1" t="shared" si="2"/>
        <v>-0.195251</v>
      </c>
      <c r="S4" s="7">
        <f ca="1" t="shared" si="2"/>
        <v>-0.15031899999999998</v>
      </c>
      <c r="T4" s="7">
        <f ca="1" t="shared" si="2"/>
        <v>1.6057500000000002</v>
      </c>
      <c r="V4" s="6">
        <f>SUM(K4:N4)</f>
        <v>10.780118999999997</v>
      </c>
    </row>
    <row r="5" spans="1:22" ht="12.75">
      <c r="A5" t="s">
        <v>38</v>
      </c>
      <c r="B5">
        <v>2</v>
      </c>
      <c r="G5">
        <v>1</v>
      </c>
      <c r="I5" s="6">
        <f ca="1" t="shared" si="0"/>
        <v>426.93</v>
      </c>
      <c r="J5" s="8">
        <f ca="1" t="shared" si="0"/>
        <v>5.28803</v>
      </c>
      <c r="K5" s="7">
        <f ca="1" t="shared" si="1"/>
        <v>4.77245</v>
      </c>
      <c r="L5" s="7">
        <f ca="1" t="shared" si="1"/>
        <v>5.08</v>
      </c>
      <c r="M5" s="7">
        <f ca="1" t="shared" si="1"/>
        <v>2.2432600000000003</v>
      </c>
      <c r="N5" s="7">
        <f ca="1" t="shared" si="1"/>
        <v>0.322178</v>
      </c>
      <c r="O5" s="7">
        <f ca="1" t="shared" si="1"/>
        <v>-2.32652</v>
      </c>
      <c r="P5" s="7">
        <f ca="1" t="shared" si="2"/>
        <v>-0.7339330000000001</v>
      </c>
      <c r="Q5" s="7">
        <f ca="1" t="shared" si="2"/>
        <v>-0.0970975</v>
      </c>
      <c r="R5" s="7">
        <f ca="1" t="shared" si="2"/>
        <v>-0.182626</v>
      </c>
      <c r="S5" s="7">
        <f ca="1" t="shared" si="2"/>
        <v>-0.123321</v>
      </c>
      <c r="T5" s="7">
        <f ca="1" t="shared" si="2"/>
        <v>1.60493</v>
      </c>
      <c r="V5" s="6">
        <f aca="true" t="shared" si="3" ref="V5:V17">SUM(K5:N5)</f>
        <v>12.417888</v>
      </c>
    </row>
    <row r="6" spans="1:22" ht="12.75">
      <c r="A6" t="s">
        <v>39</v>
      </c>
      <c r="B6">
        <v>0.98</v>
      </c>
      <c r="G6">
        <v>2</v>
      </c>
      <c r="I6" s="6">
        <f ca="1" t="shared" si="0"/>
        <v>1000.54</v>
      </c>
      <c r="J6" s="8">
        <f ca="1" t="shared" si="0"/>
        <v>12.364</v>
      </c>
      <c r="K6" s="7">
        <f ca="1" t="shared" si="1"/>
        <v>5.1934</v>
      </c>
      <c r="L6" s="7">
        <f ca="1" t="shared" si="1"/>
        <v>5.54458</v>
      </c>
      <c r="M6" s="7">
        <f ca="1" t="shared" si="1"/>
        <v>2.43694</v>
      </c>
      <c r="N6" s="7">
        <f ca="1" t="shared" si="1"/>
        <v>0.325266</v>
      </c>
      <c r="O6" s="7">
        <f ca="1" t="shared" si="1"/>
        <v>-2.32657</v>
      </c>
      <c r="P6" s="7">
        <f ca="1" t="shared" si="2"/>
        <v>-0.891219</v>
      </c>
      <c r="Q6" s="7">
        <f ca="1" t="shared" si="2"/>
        <v>-0.156094</v>
      </c>
      <c r="R6" s="7">
        <f ca="1" t="shared" si="2"/>
        <v>-0.178178</v>
      </c>
      <c r="S6" s="7">
        <f ca="1" t="shared" si="2"/>
        <v>-0.11141999999999999</v>
      </c>
      <c r="T6" s="7">
        <f ca="1" t="shared" si="2"/>
        <v>1.6090399999999998</v>
      </c>
      <c r="V6" s="6">
        <f t="shared" si="3"/>
        <v>13.500186</v>
      </c>
    </row>
    <row r="7" spans="1:22" ht="12.75">
      <c r="A7" t="s">
        <v>40</v>
      </c>
      <c r="B7">
        <v>0</v>
      </c>
      <c r="G7">
        <v>3</v>
      </c>
      <c r="I7" s="6">
        <f ca="1" t="shared" si="0"/>
        <v>1499.29</v>
      </c>
      <c r="J7" s="8">
        <f ca="1" t="shared" si="0"/>
        <v>18.5281</v>
      </c>
      <c r="K7" s="7">
        <f ca="1" t="shared" si="1"/>
        <v>4.95583</v>
      </c>
      <c r="L7" s="7">
        <f ca="1" t="shared" si="1"/>
        <v>5.29086</v>
      </c>
      <c r="M7" s="7">
        <f ca="1" t="shared" si="1"/>
        <v>2.30078</v>
      </c>
      <c r="N7" s="7">
        <f ca="1" t="shared" si="1"/>
        <v>0.283633</v>
      </c>
      <c r="O7" s="7">
        <f ca="1" t="shared" si="1"/>
        <v>-2.32936</v>
      </c>
      <c r="P7" s="7">
        <f ca="1" t="shared" si="2"/>
        <v>-0.877753</v>
      </c>
      <c r="Q7" s="7">
        <f ca="1" t="shared" si="2"/>
        <v>-0.13387000000000002</v>
      </c>
      <c r="R7" s="7">
        <f ca="1" t="shared" si="2"/>
        <v>-0.175702</v>
      </c>
      <c r="S7" s="7">
        <f ca="1" t="shared" si="2"/>
        <v>-0.11433900000000001</v>
      </c>
      <c r="T7" s="7">
        <f ca="1" t="shared" si="2"/>
        <v>1.6044</v>
      </c>
      <c r="V7" s="6">
        <f t="shared" si="3"/>
        <v>12.831103</v>
      </c>
    </row>
    <row r="8" spans="1:22" ht="12.75">
      <c r="A8" t="s">
        <v>41</v>
      </c>
      <c r="B8">
        <v>202.59</v>
      </c>
      <c r="G8">
        <v>4</v>
      </c>
      <c r="I8" s="6">
        <f ca="1" t="shared" si="0"/>
        <v>1998.06</v>
      </c>
      <c r="J8" s="8">
        <f ca="1" t="shared" si="0"/>
        <v>24.6737</v>
      </c>
      <c r="K8" s="7">
        <f ca="1" t="shared" si="1"/>
        <v>4.28394</v>
      </c>
      <c r="L8" s="7">
        <f ca="1" t="shared" si="1"/>
        <v>4.61422</v>
      </c>
      <c r="M8" s="7">
        <f ca="1" t="shared" si="1"/>
        <v>1.94312</v>
      </c>
      <c r="N8" s="7">
        <f ca="1" t="shared" si="1"/>
        <v>0.185867</v>
      </c>
      <c r="O8" s="7">
        <f ca="1" t="shared" si="1"/>
        <v>-2.32495</v>
      </c>
      <c r="P8" s="7">
        <f ca="1" t="shared" si="2"/>
        <v>-0.8204830000000001</v>
      </c>
      <c r="Q8" s="7">
        <f ca="1" t="shared" si="2"/>
        <v>-0.0873408</v>
      </c>
      <c r="R8" s="7">
        <f ca="1" t="shared" si="2"/>
        <v>-0.163322</v>
      </c>
      <c r="S8" s="7">
        <f ca="1" t="shared" si="2"/>
        <v>-0.115178</v>
      </c>
      <c r="T8" s="7">
        <f ca="1" t="shared" si="2"/>
        <v>1.60789</v>
      </c>
      <c r="V8" s="6">
        <f t="shared" si="3"/>
        <v>11.027147000000001</v>
      </c>
    </row>
    <row r="9" spans="1:22" ht="12.75">
      <c r="A9" t="s">
        <v>42</v>
      </c>
      <c r="B9">
        <v>-91.0239</v>
      </c>
      <c r="G9">
        <v>5</v>
      </c>
      <c r="I9" s="6">
        <f ca="1" t="shared" si="0"/>
        <v>2397.13</v>
      </c>
      <c r="J9" s="8">
        <f ca="1" t="shared" si="0"/>
        <v>29.5601</v>
      </c>
      <c r="K9" s="7">
        <f ca="1" t="shared" si="1"/>
        <v>3.47052</v>
      </c>
      <c r="L9" s="7">
        <f ca="1" t="shared" si="1"/>
        <v>3.77561</v>
      </c>
      <c r="M9" s="7">
        <f ca="1" t="shared" si="1"/>
        <v>1.48329</v>
      </c>
      <c r="N9" s="7">
        <f ca="1" t="shared" si="1"/>
        <v>0.056149700000000004</v>
      </c>
      <c r="O9" s="7">
        <f ca="1" t="shared" si="1"/>
        <v>-2.31705</v>
      </c>
      <c r="P9" s="7">
        <f ca="1" t="shared" si="2"/>
        <v>-0.72715</v>
      </c>
      <c r="Q9" s="7">
        <f ca="1" t="shared" si="2"/>
        <v>-0.0342936</v>
      </c>
      <c r="R9" s="7">
        <f ca="1" t="shared" si="2"/>
        <v>-0.141681</v>
      </c>
      <c r="S9" s="7">
        <f ca="1" t="shared" si="2"/>
        <v>-0.11514</v>
      </c>
      <c r="T9" s="7">
        <f ca="1" t="shared" si="2"/>
        <v>1.61006</v>
      </c>
      <c r="V9" s="6">
        <f t="shared" si="3"/>
        <v>8.7855697</v>
      </c>
    </row>
    <row r="10" spans="1:22" ht="12.75">
      <c r="A10" t="s">
        <v>43</v>
      </c>
      <c r="B10" s="2">
        <v>2.53984</v>
      </c>
      <c r="G10">
        <v>6</v>
      </c>
      <c r="I10" s="6">
        <f ca="1" t="shared" si="0"/>
        <v>2796.14</v>
      </c>
      <c r="J10" s="8">
        <f ca="1" t="shared" si="0"/>
        <v>34.3779</v>
      </c>
      <c r="K10" s="7">
        <f ca="1" t="shared" si="1"/>
        <v>2.35308</v>
      </c>
      <c r="L10" s="7">
        <f ca="1" t="shared" si="1"/>
        <v>2.63186</v>
      </c>
      <c r="M10" s="7">
        <f ca="1" t="shared" si="1"/>
        <v>0.8592299999999999</v>
      </c>
      <c r="N10" s="7">
        <f ca="1" t="shared" si="1"/>
        <v>-0.10833799999999999</v>
      </c>
      <c r="O10" s="7">
        <f ca="1" t="shared" si="1"/>
        <v>-2.30546</v>
      </c>
      <c r="P10" s="7">
        <f ca="1" t="shared" si="2"/>
        <v>-0.5947279999999999</v>
      </c>
      <c r="Q10" s="7">
        <f ca="1" t="shared" si="2"/>
        <v>0.0469409</v>
      </c>
      <c r="R10" s="7">
        <f ca="1" t="shared" si="2"/>
        <v>-0.11242200000000001</v>
      </c>
      <c r="S10" s="7">
        <f ca="1" t="shared" si="2"/>
        <v>-0.114832</v>
      </c>
      <c r="T10" s="7">
        <f ca="1" t="shared" si="2"/>
        <v>1.6087600000000002</v>
      </c>
      <c r="V10" s="6">
        <f t="shared" si="3"/>
        <v>5.735832</v>
      </c>
    </row>
    <row r="11" spans="1:22" ht="12.75">
      <c r="A11" t="s">
        <v>44</v>
      </c>
      <c r="B11" s="2">
        <v>0</v>
      </c>
      <c r="G11">
        <v>7</v>
      </c>
      <c r="I11" s="6">
        <f ca="1" t="shared" si="0"/>
        <v>3195.16</v>
      </c>
      <c r="J11" s="8">
        <f ca="1" t="shared" si="0"/>
        <v>38.9712</v>
      </c>
      <c r="K11" s="7">
        <f ca="1" t="shared" si="1"/>
        <v>0.939455</v>
      </c>
      <c r="L11" s="7">
        <f ca="1" t="shared" si="1"/>
        <v>1.06201</v>
      </c>
      <c r="M11" s="7">
        <f ca="1" t="shared" si="1"/>
        <v>-0.0222907</v>
      </c>
      <c r="N11" s="7">
        <f ca="1" t="shared" si="1"/>
        <v>-0.36297700000000005</v>
      </c>
      <c r="O11" s="7">
        <f ca="1" t="shared" si="1"/>
        <v>-2.28599</v>
      </c>
      <c r="P11" s="7">
        <f ca="1" t="shared" si="2"/>
        <v>-0.395105</v>
      </c>
      <c r="Q11" s="7">
        <f ca="1" t="shared" si="2"/>
        <v>0.198244</v>
      </c>
      <c r="R11" s="7">
        <f ca="1" t="shared" si="2"/>
        <v>-0.0465916</v>
      </c>
      <c r="S11" s="7">
        <f ca="1" t="shared" si="2"/>
        <v>-0.0997278</v>
      </c>
      <c r="T11" s="7">
        <f ca="1" t="shared" si="2"/>
        <v>1.6061100000000001</v>
      </c>
      <c r="V11" s="6">
        <f t="shared" si="3"/>
        <v>1.6161972999999998</v>
      </c>
    </row>
    <row r="12" spans="1:22" ht="12.75">
      <c r="A12" t="s">
        <v>45</v>
      </c>
      <c r="B12" s="2">
        <v>0</v>
      </c>
      <c r="G12">
        <v>8</v>
      </c>
      <c r="I12" s="6">
        <f ca="1" t="shared" si="0"/>
        <v>3594.11</v>
      </c>
      <c r="J12" s="8">
        <f ca="1" t="shared" si="0"/>
        <v>43.1234</v>
      </c>
      <c r="K12" s="7">
        <f ca="1" t="shared" si="1"/>
        <v>-1.2915100000000002</v>
      </c>
      <c r="L12" s="7">
        <f ca="1" t="shared" si="1"/>
        <v>-1.41949</v>
      </c>
      <c r="M12" s="7">
        <f ca="1" t="shared" si="1"/>
        <v>-1.4886599999999999</v>
      </c>
      <c r="N12" s="7">
        <f ca="1" t="shared" si="1"/>
        <v>-0.8688349999999999</v>
      </c>
      <c r="O12" s="7">
        <f ca="1" t="shared" si="1"/>
        <v>-2.2305</v>
      </c>
      <c r="P12" s="7">
        <f ca="1" t="shared" si="2"/>
        <v>-0.0171965</v>
      </c>
      <c r="Q12" s="7">
        <f ca="1" t="shared" si="2"/>
        <v>0.530365</v>
      </c>
      <c r="R12" s="7">
        <f ca="1" t="shared" si="2"/>
        <v>0.113507</v>
      </c>
      <c r="S12" s="7">
        <f ca="1" t="shared" si="2"/>
        <v>-0.0398745</v>
      </c>
      <c r="T12" s="7">
        <f ca="1" t="shared" si="2"/>
        <v>1.60488</v>
      </c>
      <c r="V12" s="6">
        <f t="shared" si="3"/>
        <v>-5.0684949999999995</v>
      </c>
    </row>
    <row r="13" spans="1:22" ht="12.75">
      <c r="A13" t="s">
        <v>9</v>
      </c>
      <c r="G13">
        <v>9</v>
      </c>
      <c r="I13" s="6">
        <f ca="1" t="shared" si="0"/>
        <v>3993.15</v>
      </c>
      <c r="J13" s="8">
        <f ca="1" t="shared" si="0"/>
        <v>46.7763</v>
      </c>
      <c r="K13" s="7">
        <f ca="1" t="shared" si="1"/>
        <v>-4.48152</v>
      </c>
      <c r="L13" s="7">
        <f ca="1" t="shared" si="1"/>
        <v>-4.81804</v>
      </c>
      <c r="M13" s="7">
        <f ca="1" t="shared" si="1"/>
        <v>-3.53306</v>
      </c>
      <c r="N13" s="7">
        <f ca="1" t="shared" si="1"/>
        <v>-1.62107</v>
      </c>
      <c r="O13" s="7">
        <f ca="1" t="shared" si="1"/>
        <v>-2.1648899999999998</v>
      </c>
      <c r="P13" s="7">
        <f ca="1" t="shared" si="2"/>
        <v>0.539229</v>
      </c>
      <c r="Q13" s="7">
        <f ca="1" t="shared" si="2"/>
        <v>1.06787</v>
      </c>
      <c r="R13" s="7">
        <f ca="1" t="shared" si="2"/>
        <v>0.37215000000000004</v>
      </c>
      <c r="S13" s="7">
        <f ca="1" t="shared" si="2"/>
        <v>0.0614537</v>
      </c>
      <c r="T13" s="7">
        <f ca="1" t="shared" si="2"/>
        <v>1.5801100000000001</v>
      </c>
      <c r="V13" s="6">
        <f t="shared" si="3"/>
        <v>-14.453689999999998</v>
      </c>
    </row>
    <row r="14" spans="1:22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G14">
        <v>10</v>
      </c>
      <c r="I14" s="6">
        <f ca="1" t="shared" si="0"/>
        <v>2995.68</v>
      </c>
      <c r="J14" s="8">
        <f ca="1" t="shared" si="0"/>
        <v>36.891</v>
      </c>
      <c r="K14" s="7">
        <f ca="1" t="shared" si="1"/>
        <v>1.85413</v>
      </c>
      <c r="L14" s="7">
        <f ca="1" t="shared" si="1"/>
        <v>2.0021</v>
      </c>
      <c r="M14" s="7">
        <f ca="1" t="shared" si="1"/>
        <v>0.506262</v>
      </c>
      <c r="N14" s="7">
        <f ca="1" t="shared" si="1"/>
        <v>-0.20293</v>
      </c>
      <c r="O14" s="7">
        <f ca="1" t="shared" si="1"/>
        <v>-2.27317</v>
      </c>
      <c r="P14" s="7">
        <f ca="1" t="shared" si="2"/>
        <v>-0.47588199999999997</v>
      </c>
      <c r="Q14" s="7">
        <f ca="1" t="shared" si="2"/>
        <v>0.0762549</v>
      </c>
      <c r="R14" s="7">
        <f ca="1" t="shared" si="2"/>
        <v>-0.0987352</v>
      </c>
      <c r="S14" s="7">
        <f ca="1" t="shared" si="2"/>
        <v>-0.117078</v>
      </c>
      <c r="T14" s="7">
        <f ca="1" t="shared" si="2"/>
        <v>1.63244</v>
      </c>
      <c r="V14" s="6">
        <f t="shared" si="3"/>
        <v>4.159561999999999</v>
      </c>
    </row>
    <row r="15" spans="1:22" ht="12.75">
      <c r="A15" t="s">
        <v>51</v>
      </c>
      <c r="B15">
        <v>-91.2</v>
      </c>
      <c r="G15">
        <v>11</v>
      </c>
      <c r="I15" s="6">
        <f ca="1" t="shared" si="0"/>
        <v>1998.09</v>
      </c>
      <c r="J15" s="8">
        <f ca="1" t="shared" si="0"/>
        <v>24.8108</v>
      </c>
      <c r="K15" s="7">
        <f ca="1" t="shared" si="1"/>
        <v>4.25214</v>
      </c>
      <c r="L15" s="7">
        <f ca="1" t="shared" si="1"/>
        <v>4.48947</v>
      </c>
      <c r="M15" s="7">
        <f ca="1" t="shared" si="1"/>
        <v>1.89062</v>
      </c>
      <c r="N15" s="7">
        <f ca="1" t="shared" si="1"/>
        <v>0.19088100000000002</v>
      </c>
      <c r="O15" s="7">
        <f ca="1" t="shared" si="1"/>
        <v>-2.3030399999999998</v>
      </c>
      <c r="P15" s="7">
        <f ca="1" t="shared" si="2"/>
        <v>-0.7315450000000001</v>
      </c>
      <c r="Q15" s="7">
        <f ca="1" t="shared" si="2"/>
        <v>-0.101457</v>
      </c>
      <c r="R15" s="7">
        <f ca="1" t="shared" si="2"/>
        <v>-0.17028000000000001</v>
      </c>
      <c r="S15" s="7">
        <f ca="1" t="shared" si="2"/>
        <v>-0.12692900000000001</v>
      </c>
      <c r="T15" s="7">
        <f ca="1" t="shared" si="2"/>
        <v>1.63802</v>
      </c>
      <c r="V15" s="6">
        <f t="shared" si="3"/>
        <v>10.823110999999999</v>
      </c>
    </row>
    <row r="16" spans="1:22" ht="12.75">
      <c r="A16" t="s">
        <v>52</v>
      </c>
      <c r="B16">
        <v>0</v>
      </c>
      <c r="G16">
        <v>12</v>
      </c>
      <c r="I16" s="6">
        <f ca="1" t="shared" si="0"/>
        <v>1000.56</v>
      </c>
      <c r="J16" s="8">
        <f ca="1" t="shared" si="0"/>
        <v>12.481</v>
      </c>
      <c r="K16" s="7">
        <f ca="1" t="shared" si="1"/>
        <v>4.77448</v>
      </c>
      <c r="L16" s="7">
        <f ca="1" t="shared" si="1"/>
        <v>5.00208</v>
      </c>
      <c r="M16" s="7">
        <f ca="1" t="shared" si="1"/>
        <v>2.20385</v>
      </c>
      <c r="N16" s="7">
        <f ca="1" t="shared" si="1"/>
        <v>0.31387899999999996</v>
      </c>
      <c r="O16" s="7">
        <f ca="1" t="shared" si="1"/>
        <v>-2.31765</v>
      </c>
      <c r="P16" s="7">
        <f ca="1" t="shared" si="2"/>
        <v>-0.7073619999999999</v>
      </c>
      <c r="Q16" s="7">
        <f ca="1" t="shared" si="2"/>
        <v>-0.120222</v>
      </c>
      <c r="R16" s="7">
        <f ca="1" t="shared" si="2"/>
        <v>-0.192163</v>
      </c>
      <c r="S16" s="7">
        <f ca="1" t="shared" si="2"/>
        <v>-0.130557</v>
      </c>
      <c r="T16" s="7">
        <f ca="1" t="shared" si="2"/>
        <v>1.6333799999999998</v>
      </c>
      <c r="V16" s="6">
        <f t="shared" si="3"/>
        <v>12.294289</v>
      </c>
    </row>
    <row r="17" spans="1:22" ht="12.75">
      <c r="A17" t="s">
        <v>9</v>
      </c>
      <c r="G17">
        <v>13</v>
      </c>
      <c r="I17" s="6">
        <f ca="1" t="shared" si="0"/>
        <v>202.6</v>
      </c>
      <c r="J17" s="8">
        <f ca="1" t="shared" si="0"/>
        <v>2.5993</v>
      </c>
      <c r="K17" s="7">
        <f ca="1" t="shared" si="1"/>
        <v>4.32223</v>
      </c>
      <c r="L17" s="7">
        <f ca="1" t="shared" si="1"/>
        <v>4.0399899999999995</v>
      </c>
      <c r="M17" s="7">
        <f ca="1" t="shared" si="1"/>
        <v>1.79235</v>
      </c>
      <c r="N17" s="7">
        <f ca="1" t="shared" si="1"/>
        <v>0.31766300000000003</v>
      </c>
      <c r="O17" s="7">
        <f ca="1" t="shared" si="1"/>
        <v>-2.3267700000000002</v>
      </c>
      <c r="P17" s="7">
        <f ca="1" t="shared" si="2"/>
        <v>-0.282563</v>
      </c>
      <c r="Q17" s="7">
        <f ca="1" t="shared" si="2"/>
        <v>-0.036934800000000004</v>
      </c>
      <c r="R17" s="7">
        <f ca="1" t="shared" si="2"/>
        <v>-0.214557</v>
      </c>
      <c r="S17" s="7">
        <f ca="1" t="shared" si="2"/>
        <v>-0.16778</v>
      </c>
      <c r="T17" s="7">
        <f ca="1" t="shared" si="2"/>
        <v>1.62841</v>
      </c>
      <c r="V17" s="6">
        <f t="shared" si="3"/>
        <v>10.472233000000001</v>
      </c>
    </row>
    <row r="18" ht="12.75">
      <c r="A18" t="s">
        <v>53</v>
      </c>
    </row>
    <row r="19" spans="1:2" ht="12.75">
      <c r="A19" t="s">
        <v>54</v>
      </c>
      <c r="B19">
        <v>0</v>
      </c>
    </row>
    <row r="20" spans="1:24" ht="12.75">
      <c r="A20" t="s">
        <v>55</v>
      </c>
      <c r="B20">
        <v>1</v>
      </c>
      <c r="I20" s="6"/>
      <c r="J20" s="6"/>
      <c r="K20" s="11">
        <v>3</v>
      </c>
      <c r="L20" s="11">
        <v>4</v>
      </c>
      <c r="M20" s="11">
        <v>5</v>
      </c>
      <c r="N20" s="11">
        <v>6</v>
      </c>
      <c r="O20" s="7"/>
      <c r="P20" s="7"/>
      <c r="T20" s="11">
        <v>3</v>
      </c>
      <c r="U20" s="11">
        <v>4</v>
      </c>
      <c r="V20" s="11">
        <v>5</v>
      </c>
      <c r="W20" s="11">
        <v>6</v>
      </c>
      <c r="X20" s="11">
        <v>10</v>
      </c>
    </row>
    <row r="21" spans="1:24" ht="12.75">
      <c r="A21" t="s">
        <v>56</v>
      </c>
      <c r="B21">
        <v>1</v>
      </c>
      <c r="H21" t="s">
        <v>83</v>
      </c>
      <c r="I21" s="6"/>
      <c r="J21" s="6"/>
      <c r="K21" s="9" t="s">
        <v>70</v>
      </c>
      <c r="L21" s="9" t="s">
        <v>71</v>
      </c>
      <c r="M21" s="9" t="s">
        <v>72</v>
      </c>
      <c r="N21" s="9" t="s">
        <v>73</v>
      </c>
      <c r="O21" s="7"/>
      <c r="P21" s="7"/>
      <c r="T21" s="9" t="s">
        <v>70</v>
      </c>
      <c r="U21" s="9" t="s">
        <v>71</v>
      </c>
      <c r="V21" s="9" t="s">
        <v>72</v>
      </c>
      <c r="W21" s="9" t="s">
        <v>73</v>
      </c>
      <c r="X21" s="9" t="s">
        <v>74</v>
      </c>
    </row>
    <row r="22" spans="1:24" ht="12.75">
      <c r="A22" t="s">
        <v>57</v>
      </c>
      <c r="B22">
        <v>1</v>
      </c>
      <c r="H22" t="s">
        <v>69</v>
      </c>
      <c r="I22" s="6">
        <f>I6</f>
        <v>1000.54</v>
      </c>
      <c r="J22" s="6"/>
      <c r="K22" s="7">
        <f>K6</f>
        <v>5.1934</v>
      </c>
      <c r="L22" s="7">
        <f>L6</f>
        <v>5.54458</v>
      </c>
      <c r="M22" s="7">
        <f>M6</f>
        <v>2.43694</v>
      </c>
      <c r="N22" s="7">
        <f>N6</f>
        <v>0.325266</v>
      </c>
      <c r="O22" s="7"/>
      <c r="P22" s="7"/>
      <c r="Q22" t="s">
        <v>91</v>
      </c>
      <c r="R22" s="10">
        <f>(I37-I36)</f>
        <v>0.1</v>
      </c>
      <c r="T22" s="7">
        <f>K22</f>
        <v>5.1934</v>
      </c>
      <c r="U22" s="7">
        <f>L22</f>
        <v>5.54458</v>
      </c>
      <c r="V22" s="7">
        <f>M22</f>
        <v>2.43694</v>
      </c>
      <c r="W22" s="7">
        <f>N22</f>
        <v>0.325266</v>
      </c>
      <c r="X22" s="7">
        <f>O6</f>
        <v>-2.32657</v>
      </c>
    </row>
    <row r="23" spans="1:26" ht="25.5">
      <c r="A23" t="s">
        <v>58</v>
      </c>
      <c r="B23">
        <v>0</v>
      </c>
      <c r="I23" s="9" t="s">
        <v>84</v>
      </c>
      <c r="J23" s="9" t="s">
        <v>86</v>
      </c>
      <c r="K23" s="7"/>
      <c r="L23" s="7"/>
      <c r="M23" s="7"/>
      <c r="N23" s="7"/>
      <c r="O23" s="12" t="s">
        <v>88</v>
      </c>
      <c r="P23" s="7"/>
      <c r="Q23" t="s">
        <v>92</v>
      </c>
      <c r="T23" s="7"/>
      <c r="U23" s="7"/>
      <c r="V23" s="7"/>
      <c r="W23" s="7"/>
      <c r="Y23" t="s">
        <v>89</v>
      </c>
      <c r="Z23" s="13" t="s">
        <v>90</v>
      </c>
    </row>
    <row r="24" spans="1:26" ht="12.75">
      <c r="A24" t="s">
        <v>59</v>
      </c>
      <c r="B24">
        <v>0</v>
      </c>
      <c r="I24" s="10">
        <v>-1.2</v>
      </c>
      <c r="J24" s="10">
        <f>I24+$B$6</f>
        <v>-0.21999999999999997</v>
      </c>
      <c r="K24" s="7">
        <f>(K$20-1)*K$22*$I24^(K$20-2)</f>
        <v>-12.464159999999998</v>
      </c>
      <c r="L24" s="7">
        <f>(L$20-1)*L$22*$I24^(L$20-2)</f>
        <v>23.9525856</v>
      </c>
      <c r="M24" s="7">
        <f>(M$20-1)*M$22*$I24^(M$20-2)</f>
        <v>-16.84412928</v>
      </c>
      <c r="N24" s="7">
        <f>(N$20-1)*N$22*$I24^(N$20-2)</f>
        <v>3.372357888</v>
      </c>
      <c r="O24" s="7">
        <f>SUM(K24:N24)</f>
        <v>-1.9833457919999997</v>
      </c>
      <c r="P24" s="7"/>
      <c r="Q24" s="7">
        <f aca="true" t="shared" si="4" ref="Q24:Q34">-O24+Q25</f>
        <v>22.32965241</v>
      </c>
      <c r="R24" s="7">
        <f aca="true" t="shared" si="5" ref="R24:R35">Q24*$R$22</f>
        <v>2.232965241</v>
      </c>
      <c r="T24" s="7">
        <f>T$22*$I24^(T$20-1)</f>
        <v>7.478495999999999</v>
      </c>
      <c r="U24" s="7">
        <f aca="true" t="shared" si="6" ref="T24:X39">U$22*$I24^(U$20-1)</f>
        <v>-9.58103424</v>
      </c>
      <c r="V24" s="7">
        <f t="shared" si="6"/>
        <v>5.0532387839999995</v>
      </c>
      <c r="W24" s="7">
        <f t="shared" si="6"/>
        <v>-0.80936589312</v>
      </c>
      <c r="X24" s="7">
        <f t="shared" si="6"/>
        <v>12.004590173552637</v>
      </c>
      <c r="Y24" s="7">
        <f>SUM(T24:W24)</f>
        <v>2.1413346508799993</v>
      </c>
      <c r="Z24" s="7">
        <f>Y24-$Y$31+'harmonics.4266288'!$Y$41</f>
        <v>1.2695266821299973</v>
      </c>
    </row>
    <row r="25" spans="1:26" ht="12.75">
      <c r="A25" t="s">
        <v>60</v>
      </c>
      <c r="B25">
        <v>0</v>
      </c>
      <c r="I25">
        <v>-1.1</v>
      </c>
      <c r="J25" s="10">
        <f aca="true" t="shared" si="7" ref="J25:J48">I25+$B$6</f>
        <v>-0.1200000000000001</v>
      </c>
      <c r="K25" s="7">
        <f aca="true" t="shared" si="8" ref="K25:N48">(K$20-1)*K$22*$I25^(K$20-2)</f>
        <v>-11.42548</v>
      </c>
      <c r="L25" s="7">
        <f t="shared" si="8"/>
        <v>20.1268254</v>
      </c>
      <c r="M25" s="7">
        <f t="shared" si="8"/>
        <v>-12.974268560000004</v>
      </c>
      <c r="N25" s="7">
        <f t="shared" si="8"/>
        <v>2.381109753000001</v>
      </c>
      <c r="O25" s="7">
        <f aca="true" t="shared" si="9" ref="O25:O48">SUM(K25:N25)</f>
        <v>-1.8918134070000021</v>
      </c>
      <c r="Q25" s="7">
        <f>-O25+Q26</f>
        <v>20.346306618</v>
      </c>
      <c r="R25" s="7">
        <f t="shared" si="5"/>
        <v>2.0346306618</v>
      </c>
      <c r="T25" s="7">
        <f t="shared" si="6"/>
        <v>6.284014000000001</v>
      </c>
      <c r="U25" s="7">
        <f t="shared" si="6"/>
        <v>-7.379835980000002</v>
      </c>
      <c r="V25" s="7">
        <f t="shared" si="6"/>
        <v>3.567923854000001</v>
      </c>
      <c r="W25" s="7">
        <f t="shared" si="6"/>
        <v>-0.5238441456600001</v>
      </c>
      <c r="X25" s="7">
        <f t="shared" si="6"/>
        <v>5.485930359449873</v>
      </c>
      <c r="Y25" s="7">
        <f aca="true" t="shared" si="10" ref="Y25:Y48">SUM(T25:W25)</f>
        <v>1.9482577283399998</v>
      </c>
      <c r="Z25" s="7">
        <f>Y25-$Y$31+'harmonics.4266288'!$Y$41</f>
        <v>1.0764497595899978</v>
      </c>
    </row>
    <row r="26" spans="1:26" ht="12.75">
      <c r="A26" t="s">
        <v>61</v>
      </c>
      <c r="B26">
        <v>0</v>
      </c>
      <c r="I26" s="10">
        <v>-1</v>
      </c>
      <c r="J26" s="10">
        <f t="shared" si="7"/>
        <v>-0.020000000000000018</v>
      </c>
      <c r="K26" s="7">
        <f t="shared" si="8"/>
        <v>-10.3868</v>
      </c>
      <c r="L26" s="7">
        <f t="shared" si="8"/>
        <v>16.63374</v>
      </c>
      <c r="M26" s="7">
        <f t="shared" si="8"/>
        <v>-9.74776</v>
      </c>
      <c r="N26" s="7">
        <f t="shared" si="8"/>
        <v>1.62633</v>
      </c>
      <c r="O26" s="7">
        <f t="shared" si="9"/>
        <v>-1.874489999999999</v>
      </c>
      <c r="Q26" s="7">
        <f t="shared" si="4"/>
        <v>18.454493211</v>
      </c>
      <c r="R26" s="7">
        <f t="shared" si="5"/>
        <v>1.8454493211</v>
      </c>
      <c r="T26" s="7">
        <f t="shared" si="6"/>
        <v>5.1934</v>
      </c>
      <c r="U26" s="7">
        <f t="shared" si="6"/>
        <v>-5.54458</v>
      </c>
      <c r="V26" s="7">
        <f t="shared" si="6"/>
        <v>2.43694</v>
      </c>
      <c r="W26" s="7">
        <f t="shared" si="6"/>
        <v>-0.325266</v>
      </c>
      <c r="X26" s="7">
        <f t="shared" si="6"/>
        <v>2.32657</v>
      </c>
      <c r="Y26" s="7">
        <f t="shared" si="10"/>
        <v>1.7604939999999996</v>
      </c>
      <c r="Z26" s="7">
        <f>Y26-$Y$31+'harmonics.4266288'!$Y$41</f>
        <v>0.8886860312499977</v>
      </c>
    </row>
    <row r="27" spans="1:26" ht="12.75">
      <c r="A27" t="s">
        <v>62</v>
      </c>
      <c r="I27">
        <v>-0.9</v>
      </c>
      <c r="J27" s="10">
        <f t="shared" si="7"/>
        <v>0.07999999999999996</v>
      </c>
      <c r="K27" s="7">
        <f t="shared" si="8"/>
        <v>-9.34812</v>
      </c>
      <c r="L27" s="7">
        <f t="shared" si="8"/>
        <v>13.4733294</v>
      </c>
      <c r="M27" s="7">
        <f t="shared" si="8"/>
        <v>-7.106117040000001</v>
      </c>
      <c r="N27" s="7">
        <f t="shared" si="8"/>
        <v>1.0670351130000002</v>
      </c>
      <c r="O27" s="7">
        <f t="shared" si="9"/>
        <v>-1.9138725269999997</v>
      </c>
      <c r="Q27" s="7">
        <f t="shared" si="4"/>
        <v>16.580003211</v>
      </c>
      <c r="R27" s="7">
        <f t="shared" si="5"/>
        <v>1.6580003211000003</v>
      </c>
      <c r="T27" s="7">
        <f t="shared" si="6"/>
        <v>4.206654</v>
      </c>
      <c r="U27" s="7">
        <f t="shared" si="6"/>
        <v>-4.041998820000001</v>
      </c>
      <c r="V27" s="7">
        <f t="shared" si="6"/>
        <v>1.5988763340000003</v>
      </c>
      <c r="W27" s="7">
        <f t="shared" si="6"/>
        <v>-0.19206632034000007</v>
      </c>
      <c r="X27" s="7">
        <f t="shared" si="6"/>
        <v>0.9013608870927302</v>
      </c>
      <c r="Y27" s="7">
        <f t="shared" si="10"/>
        <v>1.5714651936599997</v>
      </c>
      <c r="Z27" s="7">
        <f>Y27-$Y$31+'harmonics.4266288'!$Y$41</f>
        <v>0.6996572249099977</v>
      </c>
    </row>
    <row r="28" spans="1:26" ht="12.75">
      <c r="A28" t="s">
        <v>62</v>
      </c>
      <c r="B28" t="s">
        <v>63</v>
      </c>
      <c r="C28" t="s">
        <v>64</v>
      </c>
      <c r="D28" t="s">
        <v>65</v>
      </c>
      <c r="I28" s="10">
        <v>-0.800000000000001</v>
      </c>
      <c r="J28" s="10">
        <f t="shared" si="7"/>
        <v>0.17999999999999894</v>
      </c>
      <c r="K28" s="7">
        <f t="shared" si="8"/>
        <v>-8.309440000000011</v>
      </c>
      <c r="L28" s="7">
        <f t="shared" si="8"/>
        <v>10.645593600000028</v>
      </c>
      <c r="M28" s="7">
        <f t="shared" si="8"/>
        <v>-4.990853120000019</v>
      </c>
      <c r="N28" s="7">
        <f t="shared" si="8"/>
        <v>0.6661447680000034</v>
      </c>
      <c r="O28" s="7">
        <f t="shared" si="9"/>
        <v>-1.9885547519999986</v>
      </c>
      <c r="Q28" s="7">
        <f t="shared" si="4"/>
        <v>14.666130684000002</v>
      </c>
      <c r="R28" s="7">
        <f t="shared" si="5"/>
        <v>1.4666130684000003</v>
      </c>
      <c r="T28" s="7">
        <f t="shared" si="6"/>
        <v>3.3237760000000085</v>
      </c>
      <c r="U28" s="7">
        <f t="shared" si="6"/>
        <v>-2.8388249600000113</v>
      </c>
      <c r="V28" s="7">
        <f t="shared" si="6"/>
        <v>0.9981706240000051</v>
      </c>
      <c r="W28" s="7">
        <f t="shared" si="6"/>
        <v>-0.10658316288000069</v>
      </c>
      <c r="X28" s="7">
        <f t="shared" si="6"/>
        <v>0.3122669394329637</v>
      </c>
      <c r="Y28" s="7">
        <f t="shared" si="10"/>
        <v>1.3765385011200015</v>
      </c>
      <c r="Z28" s="7">
        <f>Y28-$Y$31+'harmonics.4266288'!$Y$41</f>
        <v>0.5047305323699995</v>
      </c>
    </row>
    <row r="29" spans="2:26" ht="12.75">
      <c r="B29">
        <v>1</v>
      </c>
      <c r="C29" s="2">
        <v>0.981149</v>
      </c>
      <c r="D29" s="2">
        <v>-0.0635676</v>
      </c>
      <c r="I29">
        <v>-0.700000000000001</v>
      </c>
      <c r="J29" s="10">
        <f t="shared" si="7"/>
        <v>0.279999999999999</v>
      </c>
      <c r="K29" s="7">
        <f t="shared" si="8"/>
        <v>-7.270760000000009</v>
      </c>
      <c r="L29" s="7">
        <f t="shared" si="8"/>
        <v>8.150532600000021</v>
      </c>
      <c r="M29" s="7">
        <f t="shared" si="8"/>
        <v>-3.343481680000014</v>
      </c>
      <c r="N29" s="7">
        <f t="shared" si="8"/>
        <v>0.3904818330000021</v>
      </c>
      <c r="O29" s="7">
        <f t="shared" si="9"/>
        <v>-2.0732272469999993</v>
      </c>
      <c r="Q29" s="7">
        <f t="shared" si="4"/>
        <v>12.677575932000003</v>
      </c>
      <c r="R29" s="7">
        <f t="shared" si="5"/>
        <v>1.2677575932000005</v>
      </c>
      <c r="T29" s="7">
        <f t="shared" si="6"/>
        <v>2.5447660000000067</v>
      </c>
      <c r="U29" s="7">
        <f t="shared" si="6"/>
        <v>-1.9017909400000077</v>
      </c>
      <c r="V29" s="7">
        <f t="shared" si="6"/>
        <v>0.5851092940000031</v>
      </c>
      <c r="W29" s="7">
        <f t="shared" si="6"/>
        <v>-0.05466745662000037</v>
      </c>
      <c r="X29" s="7">
        <f t="shared" si="6"/>
        <v>0.09388549143799112</v>
      </c>
      <c r="Y29" s="7">
        <f t="shared" si="10"/>
        <v>1.1734168973800019</v>
      </c>
      <c r="Z29" s="7">
        <f>Y29-$Y$31+'harmonics.4266288'!$Y$41</f>
        <v>0.30160892862999983</v>
      </c>
    </row>
    <row r="30" spans="2:26" ht="12.75">
      <c r="B30">
        <v>2</v>
      </c>
      <c r="C30" s="2">
        <v>1.00011</v>
      </c>
      <c r="D30" s="2">
        <v>0.00209638</v>
      </c>
      <c r="I30" s="10">
        <v>-0.600000000000001</v>
      </c>
      <c r="J30" s="10">
        <f t="shared" si="7"/>
        <v>0.379999999999999</v>
      </c>
      <c r="K30" s="7">
        <f t="shared" si="8"/>
        <v>-6.23208000000001</v>
      </c>
      <c r="L30" s="7">
        <f t="shared" si="8"/>
        <v>5.988146400000019</v>
      </c>
      <c r="M30" s="7">
        <f t="shared" si="8"/>
        <v>-2.1055161600000103</v>
      </c>
      <c r="N30" s="7">
        <f t="shared" si="8"/>
        <v>0.21077236800000135</v>
      </c>
      <c r="O30" s="7">
        <f t="shared" si="9"/>
        <v>-2.138677391999999</v>
      </c>
      <c r="Q30" s="7">
        <f t="shared" si="4"/>
        <v>10.604348685000005</v>
      </c>
      <c r="R30" s="7">
        <f t="shared" si="5"/>
        <v>1.0604348685000005</v>
      </c>
      <c r="T30" s="7">
        <f t="shared" si="6"/>
        <v>1.8696240000000057</v>
      </c>
      <c r="U30" s="7">
        <f t="shared" si="6"/>
        <v>-1.197629280000006</v>
      </c>
      <c r="V30" s="7">
        <f t="shared" si="6"/>
        <v>0.315827424000002</v>
      </c>
      <c r="W30" s="7">
        <f t="shared" si="6"/>
        <v>-0.025292684160000203</v>
      </c>
      <c r="X30" s="7">
        <f t="shared" si="6"/>
        <v>0.023446465182720335</v>
      </c>
      <c r="Y30" s="7">
        <f t="shared" si="10"/>
        <v>0.9625294598400017</v>
      </c>
      <c r="Z30" s="7">
        <f>Y30-$Y$31+'harmonics.4266288'!$Y$41</f>
        <v>0.09072149108999968</v>
      </c>
    </row>
    <row r="31" spans="2:26" ht="12.75">
      <c r="B31">
        <v>3</v>
      </c>
      <c r="C31" s="2">
        <v>0.000432928</v>
      </c>
      <c r="D31" s="2">
        <v>-4.50278E-05</v>
      </c>
      <c r="I31">
        <v>-0.500000000000001</v>
      </c>
      <c r="J31" s="10">
        <f t="shared" si="7"/>
        <v>0.479999999999999</v>
      </c>
      <c r="K31" s="7">
        <f t="shared" si="8"/>
        <v>-5.19340000000001</v>
      </c>
      <c r="L31" s="7">
        <f t="shared" si="8"/>
        <v>4.158435000000017</v>
      </c>
      <c r="M31" s="7">
        <f t="shared" si="8"/>
        <v>-1.2184700000000073</v>
      </c>
      <c r="N31" s="7">
        <f t="shared" si="8"/>
        <v>0.10164562500000082</v>
      </c>
      <c r="O31" s="7">
        <f t="shared" si="9"/>
        <v>-2.151789375</v>
      </c>
      <c r="Q31" s="7">
        <f t="shared" si="4"/>
        <v>8.465671293000007</v>
      </c>
      <c r="R31" s="7">
        <f t="shared" si="5"/>
        <v>0.8465671293000008</v>
      </c>
      <c r="T31" s="7">
        <f t="shared" si="6"/>
        <v>1.298350000000005</v>
      </c>
      <c r="U31" s="7">
        <f t="shared" si="6"/>
        <v>-0.6930725000000041</v>
      </c>
      <c r="V31" s="7">
        <f t="shared" si="6"/>
        <v>0.15230875000000121</v>
      </c>
      <c r="W31" s="7">
        <f t="shared" si="6"/>
        <v>-0.010164562500000102</v>
      </c>
      <c r="X31" s="7">
        <f t="shared" si="6"/>
        <v>0.004544082031250081</v>
      </c>
      <c r="Y31" s="7">
        <f t="shared" si="10"/>
        <v>0.747421687500002</v>
      </c>
      <c r="Z31" s="7">
        <f>Y31-$Y$31+'harmonics.4266288'!$Y$41</f>
        <v>-0.12438628125</v>
      </c>
    </row>
    <row r="32" spans="2:26" ht="12.75">
      <c r="B32">
        <v>4</v>
      </c>
      <c r="C32" s="2">
        <v>0.000427464</v>
      </c>
      <c r="D32" s="2">
        <v>-2.2218E-06</v>
      </c>
      <c r="I32" s="10">
        <v>-0.400000000000001</v>
      </c>
      <c r="J32" s="10">
        <f t="shared" si="7"/>
        <v>0.579999999999999</v>
      </c>
      <c r="K32" s="7">
        <f t="shared" si="8"/>
        <v>-4.15472000000001</v>
      </c>
      <c r="L32" s="7">
        <f t="shared" si="8"/>
        <v>2.6613984000000133</v>
      </c>
      <c r="M32" s="7">
        <f t="shared" si="8"/>
        <v>-0.6238566400000047</v>
      </c>
      <c r="N32" s="7">
        <f t="shared" si="8"/>
        <v>0.04163404800000042</v>
      </c>
      <c r="O32" s="7">
        <f t="shared" si="9"/>
        <v>-2.0755441920000006</v>
      </c>
      <c r="Q32" s="7">
        <f t="shared" si="4"/>
        <v>6.313881918000007</v>
      </c>
      <c r="R32" s="7">
        <f t="shared" si="5"/>
        <v>0.6313881918000007</v>
      </c>
      <c r="T32" s="7">
        <f t="shared" si="6"/>
        <v>0.8309440000000041</v>
      </c>
      <c r="U32" s="7">
        <f t="shared" si="6"/>
        <v>-0.3548531200000027</v>
      </c>
      <c r="V32" s="7">
        <f t="shared" si="6"/>
        <v>0.062385664000000625</v>
      </c>
      <c r="W32" s="7">
        <f t="shared" si="6"/>
        <v>-0.003330723840000042</v>
      </c>
      <c r="X32" s="7">
        <f t="shared" si="6"/>
        <v>0.0006098963660800138</v>
      </c>
      <c r="Y32" s="7">
        <f t="shared" si="10"/>
        <v>0.5351458201600021</v>
      </c>
      <c r="Z32" s="7">
        <f>Y32-$Y$31+'harmonics.4266288'!$Y$41</f>
        <v>-0.33666214858999993</v>
      </c>
    </row>
    <row r="33" spans="2:26" ht="12.75">
      <c r="B33">
        <v>5</v>
      </c>
      <c r="C33" s="2">
        <v>0.000187445</v>
      </c>
      <c r="D33" s="2">
        <v>-1.95251E-05</v>
      </c>
      <c r="I33">
        <v>-0.300000000000001</v>
      </c>
      <c r="J33" s="10">
        <f t="shared" si="7"/>
        <v>0.679999999999999</v>
      </c>
      <c r="K33" s="7">
        <f t="shared" si="8"/>
        <v>-3.11604000000001</v>
      </c>
      <c r="L33" s="7">
        <f t="shared" si="8"/>
        <v>1.49703660000001</v>
      </c>
      <c r="M33" s="7">
        <f t="shared" si="8"/>
        <v>-0.26318952000000256</v>
      </c>
      <c r="N33" s="7">
        <f t="shared" si="8"/>
        <v>0.013173273000000174</v>
      </c>
      <c r="O33" s="7">
        <f t="shared" si="9"/>
        <v>-1.8690196470000024</v>
      </c>
      <c r="Q33" s="7">
        <f t="shared" si="4"/>
        <v>4.238337726000006</v>
      </c>
      <c r="R33" s="7">
        <f t="shared" si="5"/>
        <v>0.42383377260000066</v>
      </c>
      <c r="T33" s="7">
        <f t="shared" si="6"/>
        <v>0.46740600000000304</v>
      </c>
      <c r="U33" s="7">
        <f t="shared" si="6"/>
        <v>-0.1497036600000015</v>
      </c>
      <c r="V33" s="7">
        <f t="shared" si="6"/>
        <v>0.01973921400000026</v>
      </c>
      <c r="W33" s="7">
        <f t="shared" si="6"/>
        <v>-0.0007903963800000131</v>
      </c>
      <c r="X33" s="7">
        <f t="shared" si="6"/>
        <v>4.579387731000136E-05</v>
      </c>
      <c r="Y33" s="7">
        <f t="shared" si="10"/>
        <v>0.3366511576200018</v>
      </c>
      <c r="Z33" s="7">
        <f>Y33-$Y$31+'harmonics.4266288'!$Y$41</f>
        <v>-0.5351568111300002</v>
      </c>
    </row>
    <row r="34" spans="2:26" ht="12.75">
      <c r="B34">
        <v>6</v>
      </c>
      <c r="C34" s="2">
        <v>3.01749E-05</v>
      </c>
      <c r="D34" s="2">
        <v>-1.50319E-05</v>
      </c>
      <c r="I34" s="10">
        <v>-0.200000000000001</v>
      </c>
      <c r="J34" s="10">
        <f t="shared" si="7"/>
        <v>0.7799999999999989</v>
      </c>
      <c r="K34" s="7">
        <f t="shared" si="8"/>
        <v>-2.0773600000000103</v>
      </c>
      <c r="L34" s="7">
        <f t="shared" si="8"/>
        <v>0.6653496000000066</v>
      </c>
      <c r="M34" s="7">
        <f t="shared" si="8"/>
        <v>-0.07798208000000117</v>
      </c>
      <c r="N34" s="7">
        <f t="shared" si="8"/>
        <v>0.0026021280000000525</v>
      </c>
      <c r="O34" s="7">
        <f t="shared" si="9"/>
        <v>-1.487390352000005</v>
      </c>
      <c r="Q34" s="7">
        <f t="shared" si="4"/>
        <v>2.369318079000004</v>
      </c>
      <c r="R34" s="7">
        <f t="shared" si="5"/>
        <v>0.23693180790000043</v>
      </c>
      <c r="T34" s="7">
        <f t="shared" si="6"/>
        <v>0.20773600000000209</v>
      </c>
      <c r="U34" s="7">
        <f t="shared" si="6"/>
        <v>-0.044356640000000676</v>
      </c>
      <c r="V34" s="7">
        <f t="shared" si="6"/>
        <v>0.003899104000000078</v>
      </c>
      <c r="W34" s="7">
        <f t="shared" si="6"/>
        <v>-0.00010408512000000261</v>
      </c>
      <c r="X34" s="7">
        <f t="shared" si="6"/>
        <v>1.1912038400000539E-06</v>
      </c>
      <c r="Y34" s="7">
        <f t="shared" si="10"/>
        <v>0.16717437888000147</v>
      </c>
      <c r="Z34" s="7">
        <f>Y34-$Y$31+'harmonics.4266288'!$Y$41</f>
        <v>-0.7046335898700006</v>
      </c>
    </row>
    <row r="35" spans="2:26" ht="12.75">
      <c r="B35">
        <v>9</v>
      </c>
      <c r="C35" s="2">
        <v>-0.000130293</v>
      </c>
      <c r="D35" s="2">
        <v>0.000157455</v>
      </c>
      <c r="I35">
        <v>-0.0999999999999999</v>
      </c>
      <c r="J35" s="10">
        <f t="shared" si="7"/>
        <v>0.8800000000000001</v>
      </c>
      <c r="K35" s="7">
        <f t="shared" si="8"/>
        <v>-1.0386799999999987</v>
      </c>
      <c r="L35" s="7">
        <f t="shared" si="8"/>
        <v>0.16633739999999966</v>
      </c>
      <c r="M35" s="7">
        <f t="shared" si="8"/>
        <v>-0.00974775999999997</v>
      </c>
      <c r="N35" s="7">
        <f t="shared" si="8"/>
        <v>0.00016263299999999932</v>
      </c>
      <c r="O35" s="7">
        <f t="shared" si="9"/>
        <v>-0.8819277269999991</v>
      </c>
      <c r="Q35" s="7">
        <f>-O35+Q36</f>
        <v>0.8819277269999991</v>
      </c>
      <c r="R35" s="7">
        <f t="shared" si="5"/>
        <v>0.08819277269999992</v>
      </c>
      <c r="T35" s="7">
        <f t="shared" si="6"/>
        <v>0.05193399999999989</v>
      </c>
      <c r="U35" s="7">
        <f t="shared" si="6"/>
        <v>-0.005544579999999983</v>
      </c>
      <c r="V35" s="7">
        <f t="shared" si="6"/>
        <v>0.00024369399999999897</v>
      </c>
      <c r="W35" s="7">
        <f t="shared" si="6"/>
        <v>-3.252659999999983E-06</v>
      </c>
      <c r="X35" s="7">
        <f t="shared" si="6"/>
        <v>2.3265699999999782E-09</v>
      </c>
      <c r="Y35" s="7">
        <f t="shared" si="10"/>
        <v>0.0466298613399999</v>
      </c>
      <c r="Z35" s="7">
        <f>Y35-$Y$31+'harmonics.4266288'!$Y$41</f>
        <v>-0.8251781074100021</v>
      </c>
    </row>
    <row r="36" spans="2:26" ht="12.75">
      <c r="B36">
        <v>10</v>
      </c>
      <c r="C36" s="2">
        <v>-0.000232728</v>
      </c>
      <c r="D36" s="2">
        <v>0.000160575</v>
      </c>
      <c r="I36" s="10">
        <v>0</v>
      </c>
      <c r="J36" s="10">
        <f t="shared" si="7"/>
        <v>0.98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9"/>
        <v>0</v>
      </c>
      <c r="Q36" s="7">
        <f>O36</f>
        <v>0</v>
      </c>
      <c r="R36" s="7">
        <f>Q36*$R$22</f>
        <v>0</v>
      </c>
      <c r="T36" s="7">
        <f t="shared" si="6"/>
        <v>0</v>
      </c>
      <c r="U36" s="7">
        <f t="shared" si="6"/>
        <v>0</v>
      </c>
      <c r="V36" s="7">
        <f t="shared" si="6"/>
        <v>0</v>
      </c>
      <c r="W36" s="7">
        <f t="shared" si="6"/>
        <v>0</v>
      </c>
      <c r="X36" s="7">
        <f t="shared" si="6"/>
        <v>0</v>
      </c>
      <c r="Y36" s="7">
        <f t="shared" si="10"/>
        <v>0</v>
      </c>
      <c r="Z36" s="7">
        <f>Y36-$Y$31+'harmonics.4266288'!$Y$41</f>
        <v>-0.871807968750002</v>
      </c>
    </row>
    <row r="37" spans="2:26" ht="12.75">
      <c r="B37">
        <v>12</v>
      </c>
      <c r="C37" s="2">
        <v>-0.00014769</v>
      </c>
      <c r="D37" s="2">
        <v>2.791E-05</v>
      </c>
      <c r="I37">
        <v>0.1</v>
      </c>
      <c r="J37" s="10">
        <f t="shared" si="7"/>
        <v>1.08</v>
      </c>
      <c r="K37" s="7">
        <f t="shared" si="8"/>
        <v>1.03868</v>
      </c>
      <c r="L37" s="7">
        <f t="shared" si="8"/>
        <v>0.16633740000000002</v>
      </c>
      <c r="M37" s="7">
        <f t="shared" si="8"/>
        <v>0.009747760000000001</v>
      </c>
      <c r="N37" s="7">
        <f t="shared" si="8"/>
        <v>0.00016263300000000008</v>
      </c>
      <c r="O37" s="7">
        <f t="shared" si="9"/>
        <v>1.214927793</v>
      </c>
      <c r="Q37" s="7">
        <f>O37+Q36</f>
        <v>1.214927793</v>
      </c>
      <c r="R37" s="7">
        <f aca="true" t="shared" si="11" ref="R37:R48">Q37*$R$22</f>
        <v>0.1214927793</v>
      </c>
      <c r="T37" s="7">
        <f t="shared" si="6"/>
        <v>0.05193400000000001</v>
      </c>
      <c r="U37" s="7">
        <f t="shared" si="6"/>
        <v>0.005544580000000001</v>
      </c>
      <c r="V37" s="7">
        <f t="shared" si="6"/>
        <v>0.0002436940000000001</v>
      </c>
      <c r="W37" s="7">
        <f t="shared" si="6"/>
        <v>3.252660000000002E-06</v>
      </c>
      <c r="X37" s="7">
        <f t="shared" si="6"/>
        <v>-2.326570000000002E-09</v>
      </c>
      <c r="Y37" s="7">
        <f t="shared" si="10"/>
        <v>0.05772552666000001</v>
      </c>
      <c r="Z37" s="7">
        <f>Y37-$Y$31+'harmonics.4266288'!$Y$41</f>
        <v>-0.814082442090002</v>
      </c>
    </row>
    <row r="38" spans="2:26" ht="12.75">
      <c r="B38">
        <v>15</v>
      </c>
      <c r="C38" s="2">
        <v>2.56837E-05</v>
      </c>
      <c r="D38" s="2">
        <v>-1.5287E-05</v>
      </c>
      <c r="I38" s="10">
        <v>0.2</v>
      </c>
      <c r="J38" s="10">
        <f t="shared" si="7"/>
        <v>1.18</v>
      </c>
      <c r="K38" s="7">
        <f t="shared" si="8"/>
        <v>2.07736</v>
      </c>
      <c r="L38" s="7">
        <f t="shared" si="8"/>
        <v>0.6653496000000001</v>
      </c>
      <c r="M38" s="7">
        <f t="shared" si="8"/>
        <v>0.07798208000000001</v>
      </c>
      <c r="N38" s="7">
        <f t="shared" si="8"/>
        <v>0.0026021280000000013</v>
      </c>
      <c r="O38" s="7">
        <f t="shared" si="9"/>
        <v>2.8232938080000003</v>
      </c>
      <c r="Q38" s="7">
        <f aca="true" t="shared" si="12" ref="Q38:Q48">O38+Q37</f>
        <v>4.038221601</v>
      </c>
      <c r="R38" s="7">
        <f t="shared" si="11"/>
        <v>0.40382216010000005</v>
      </c>
      <c r="T38" s="7">
        <f t="shared" si="6"/>
        <v>0.20773600000000003</v>
      </c>
      <c r="U38" s="7">
        <f t="shared" si="6"/>
        <v>0.04435664000000001</v>
      </c>
      <c r="V38" s="7">
        <f t="shared" si="6"/>
        <v>0.0038991040000000018</v>
      </c>
      <c r="W38" s="7">
        <f t="shared" si="6"/>
        <v>0.00010408512000000007</v>
      </c>
      <c r="X38" s="7">
        <f t="shared" si="6"/>
        <v>-1.191203840000001E-06</v>
      </c>
      <c r="Y38" s="7">
        <f t="shared" si="10"/>
        <v>0.25609582912</v>
      </c>
      <c r="Z38" s="7">
        <f>Y38-$Y$31+'harmonics.4266288'!$Y$41</f>
        <v>-0.615712139630002</v>
      </c>
    </row>
    <row r="39" spans="2:26" ht="12.75">
      <c r="B39">
        <v>18</v>
      </c>
      <c r="C39" s="2">
        <v>-1.20015E-06</v>
      </c>
      <c r="D39" s="2">
        <v>2.99605E-06</v>
      </c>
      <c r="I39">
        <v>0.3</v>
      </c>
      <c r="J39" s="10">
        <f t="shared" si="7"/>
        <v>1.28</v>
      </c>
      <c r="K39" s="7">
        <f t="shared" si="8"/>
        <v>3.1160399999999995</v>
      </c>
      <c r="L39" s="7">
        <f t="shared" si="8"/>
        <v>1.4970366</v>
      </c>
      <c r="M39" s="7">
        <f t="shared" si="8"/>
        <v>0.26318952</v>
      </c>
      <c r="N39" s="7">
        <f t="shared" si="8"/>
        <v>0.013173273</v>
      </c>
      <c r="O39" s="7">
        <f t="shared" si="9"/>
        <v>4.889439392999999</v>
      </c>
      <c r="Q39" s="7">
        <f t="shared" si="12"/>
        <v>8.927660994</v>
      </c>
      <c r="R39" s="7">
        <f t="shared" si="11"/>
        <v>0.8927660994000001</v>
      </c>
      <c r="T39" s="7">
        <f t="shared" si="6"/>
        <v>0.46740599999999993</v>
      </c>
      <c r="U39" s="7">
        <f t="shared" si="6"/>
        <v>0.14970366</v>
      </c>
      <c r="V39" s="7">
        <f t="shared" si="6"/>
        <v>0.019739213999999998</v>
      </c>
      <c r="W39" s="7">
        <f t="shared" si="6"/>
        <v>0.00079039638</v>
      </c>
      <c r="X39" s="7">
        <f t="shared" si="6"/>
        <v>-4.579387730999999E-05</v>
      </c>
      <c r="Y39" s="7">
        <f t="shared" si="10"/>
        <v>0.6376392703799999</v>
      </c>
      <c r="Z39" s="7">
        <f>Y39-$Y$31+'harmonics.4266288'!$Y$41</f>
        <v>-0.23416869837000215</v>
      </c>
    </row>
    <row r="40" spans="2:26" ht="12.75">
      <c r="B40">
        <v>20</v>
      </c>
      <c r="C40" s="2">
        <v>-1.48429E-06</v>
      </c>
      <c r="D40" s="2">
        <v>7.51907E-08</v>
      </c>
      <c r="I40" s="10">
        <v>0.4</v>
      </c>
      <c r="J40" s="10">
        <f t="shared" si="7"/>
        <v>1.38</v>
      </c>
      <c r="K40" s="7">
        <f t="shared" si="8"/>
        <v>4.15472</v>
      </c>
      <c r="L40" s="7">
        <f t="shared" si="8"/>
        <v>2.6613984000000004</v>
      </c>
      <c r="M40" s="7">
        <f t="shared" si="8"/>
        <v>0.6238566400000001</v>
      </c>
      <c r="N40" s="7">
        <f t="shared" si="8"/>
        <v>0.04163404800000002</v>
      </c>
      <c r="O40" s="7">
        <f t="shared" si="9"/>
        <v>7.481609088</v>
      </c>
      <c r="Q40" s="7">
        <f t="shared" si="12"/>
        <v>16.409270082</v>
      </c>
      <c r="R40" s="7">
        <f t="shared" si="11"/>
        <v>1.6409270082</v>
      </c>
      <c r="T40" s="7">
        <f aca="true" t="shared" si="13" ref="T40:X48">T$22*$I40^(T$20-1)</f>
        <v>0.8309440000000001</v>
      </c>
      <c r="U40" s="7">
        <f t="shared" si="13"/>
        <v>0.3548531200000001</v>
      </c>
      <c r="V40" s="7">
        <f t="shared" si="13"/>
        <v>0.06238566400000003</v>
      </c>
      <c r="W40" s="7">
        <f t="shared" si="13"/>
        <v>0.003330723840000002</v>
      </c>
      <c r="X40" s="7">
        <f t="shared" si="13"/>
        <v>-0.0006098963660800005</v>
      </c>
      <c r="Y40" s="7">
        <f t="shared" si="10"/>
        <v>1.2515135078400002</v>
      </c>
      <c r="Z40" s="7">
        <f>Y40-$Y$31+'harmonics.4266288'!$Y$41</f>
        <v>0.3797055390899981</v>
      </c>
    </row>
    <row r="41" spans="2:26" ht="12.75">
      <c r="B41">
        <v>21</v>
      </c>
      <c r="C41" s="2">
        <v>-2.19251E-07</v>
      </c>
      <c r="D41" s="2">
        <v>-4.22509E-07</v>
      </c>
      <c r="I41">
        <v>0.5</v>
      </c>
      <c r="J41" s="10">
        <f t="shared" si="7"/>
        <v>1.48</v>
      </c>
      <c r="K41" s="7">
        <f t="shared" si="8"/>
        <v>5.1934</v>
      </c>
      <c r="L41" s="7">
        <f t="shared" si="8"/>
        <v>4.158435</v>
      </c>
      <c r="M41" s="7">
        <f t="shared" si="8"/>
        <v>1.21847</v>
      </c>
      <c r="N41" s="7">
        <f t="shared" si="8"/>
        <v>0.101645625</v>
      </c>
      <c r="O41" s="7">
        <f t="shared" si="9"/>
        <v>10.671950625</v>
      </c>
      <c r="Q41" s="7">
        <f t="shared" si="12"/>
        <v>27.081220707</v>
      </c>
      <c r="R41" s="7">
        <f t="shared" si="11"/>
        <v>2.7081220707</v>
      </c>
      <c r="T41" s="7">
        <f t="shared" si="13"/>
        <v>1.29835</v>
      </c>
      <c r="U41" s="7">
        <f t="shared" si="13"/>
        <v>0.6930725</v>
      </c>
      <c r="V41" s="7">
        <f t="shared" si="13"/>
        <v>0.15230875</v>
      </c>
      <c r="W41" s="7">
        <f t="shared" si="13"/>
        <v>0.0101645625</v>
      </c>
      <c r="X41" s="7">
        <f t="shared" si="13"/>
        <v>-0.00454408203125</v>
      </c>
      <c r="Y41" s="7">
        <f t="shared" si="10"/>
        <v>2.1538958125</v>
      </c>
      <c r="Z41" s="7">
        <f>Y41-$Y$31+'harmonics.4266288'!$Y$41</f>
        <v>1.282087843749998</v>
      </c>
    </row>
    <row r="42" spans="2:26" ht="12.75">
      <c r="B42">
        <v>25</v>
      </c>
      <c r="C42" s="2">
        <v>-2.07238E-08</v>
      </c>
      <c r="D42" s="2">
        <v>4.96482E-08</v>
      </c>
      <c r="I42" s="10">
        <v>0.6</v>
      </c>
      <c r="J42" s="10">
        <f t="shared" si="7"/>
        <v>1.58</v>
      </c>
      <c r="K42" s="7">
        <f t="shared" si="8"/>
        <v>6.232079999999999</v>
      </c>
      <c r="L42" s="7">
        <f t="shared" si="8"/>
        <v>5.9881464</v>
      </c>
      <c r="M42" s="7">
        <f t="shared" si="8"/>
        <v>2.10551616</v>
      </c>
      <c r="N42" s="7">
        <f t="shared" si="8"/>
        <v>0.210772368</v>
      </c>
      <c r="O42" s="7">
        <f t="shared" si="9"/>
        <v>14.536514927999999</v>
      </c>
      <c r="Q42" s="7">
        <f t="shared" si="12"/>
        <v>41.617735635</v>
      </c>
      <c r="R42" s="7">
        <f t="shared" si="11"/>
        <v>4.161773563500001</v>
      </c>
      <c r="T42" s="7">
        <f t="shared" si="13"/>
        <v>1.8696239999999997</v>
      </c>
      <c r="U42" s="7">
        <f t="shared" si="13"/>
        <v>1.19762928</v>
      </c>
      <c r="V42" s="7">
        <f t="shared" si="13"/>
        <v>0.31582742399999997</v>
      </c>
      <c r="W42" s="7">
        <f t="shared" si="13"/>
        <v>0.02529268416</v>
      </c>
      <c r="X42" s="7">
        <f t="shared" si="13"/>
        <v>-0.023446465182719995</v>
      </c>
      <c r="Y42" s="7">
        <f t="shared" si="10"/>
        <v>3.40837338816</v>
      </c>
      <c r="Z42" s="7">
        <f>Y42-$Y$31+'harmonics.4266288'!$Y$41</f>
        <v>2.536565419409998</v>
      </c>
    </row>
    <row r="43" spans="2:26" ht="12.75">
      <c r="B43">
        <v>27</v>
      </c>
      <c r="C43" s="2">
        <v>-2.8587E-08</v>
      </c>
      <c r="D43" s="2">
        <v>-1.59351E-08</v>
      </c>
      <c r="I43">
        <v>0.7</v>
      </c>
      <c r="J43" s="10">
        <f t="shared" si="7"/>
        <v>1.68</v>
      </c>
      <c r="K43" s="7">
        <f t="shared" si="8"/>
        <v>7.270759999999999</v>
      </c>
      <c r="L43" s="7">
        <f t="shared" si="8"/>
        <v>8.150532599999998</v>
      </c>
      <c r="M43" s="7">
        <f t="shared" si="8"/>
        <v>3.343481679999999</v>
      </c>
      <c r="N43" s="7">
        <f t="shared" si="8"/>
        <v>0.3904818329999999</v>
      </c>
      <c r="O43" s="7">
        <f t="shared" si="9"/>
        <v>19.155256112999997</v>
      </c>
      <c r="Q43" s="7">
        <f t="shared" si="12"/>
        <v>60.772991747999995</v>
      </c>
      <c r="R43" s="7">
        <f t="shared" si="11"/>
        <v>6.0772991748</v>
      </c>
      <c r="T43" s="7">
        <f t="shared" si="13"/>
        <v>2.5447659999999996</v>
      </c>
      <c r="U43" s="7">
        <f t="shared" si="13"/>
        <v>1.9017909399999995</v>
      </c>
      <c r="V43" s="7">
        <f t="shared" si="13"/>
        <v>0.5851092939999998</v>
      </c>
      <c r="W43" s="7">
        <f t="shared" si="13"/>
        <v>0.05466745661999998</v>
      </c>
      <c r="X43" s="7">
        <f t="shared" si="13"/>
        <v>-0.09388549143798992</v>
      </c>
      <c r="Y43" s="7">
        <f t="shared" si="10"/>
        <v>5.086333690619998</v>
      </c>
      <c r="Z43" s="7">
        <f>Y43-$Y$31+'harmonics.4266288'!$Y$41</f>
        <v>4.214525721869997</v>
      </c>
    </row>
    <row r="44" spans="2:26" ht="12.75">
      <c r="B44">
        <v>28</v>
      </c>
      <c r="C44" s="2">
        <v>-7.90581E-10</v>
      </c>
      <c r="D44" s="2">
        <v>-1.15562E-08</v>
      </c>
      <c r="I44" s="10">
        <v>0.8</v>
      </c>
      <c r="J44" s="10">
        <f t="shared" si="7"/>
        <v>1.78</v>
      </c>
      <c r="K44" s="7">
        <f t="shared" si="8"/>
        <v>8.30944</v>
      </c>
      <c r="L44" s="7">
        <f t="shared" si="8"/>
        <v>10.645593600000002</v>
      </c>
      <c r="M44" s="7">
        <f t="shared" si="8"/>
        <v>4.990853120000001</v>
      </c>
      <c r="N44" s="7">
        <f t="shared" si="8"/>
        <v>0.6661447680000003</v>
      </c>
      <c r="O44" s="7">
        <f t="shared" si="9"/>
        <v>24.612031488</v>
      </c>
      <c r="Q44" s="7">
        <f>O44+Q43</f>
        <v>85.385023236</v>
      </c>
      <c r="R44" s="7">
        <f t="shared" si="11"/>
        <v>8.5385023236</v>
      </c>
      <c r="T44" s="7">
        <f t="shared" si="13"/>
        <v>3.3237760000000005</v>
      </c>
      <c r="U44" s="7">
        <f t="shared" si="13"/>
        <v>2.8388249600000006</v>
      </c>
      <c r="V44" s="7">
        <f t="shared" si="13"/>
        <v>0.9981706240000005</v>
      </c>
      <c r="W44" s="7">
        <f t="shared" si="13"/>
        <v>0.10658316288000007</v>
      </c>
      <c r="X44" s="7">
        <f t="shared" si="13"/>
        <v>-0.31226693943296024</v>
      </c>
      <c r="Y44" s="7">
        <f t="shared" si="10"/>
        <v>7.267354746880001</v>
      </c>
      <c r="Z44" s="7">
        <f>Y44-$Y$31+'harmonics.4266288'!$Y$41</f>
        <v>6.395546778129999</v>
      </c>
    </row>
    <row r="45" spans="2:26" ht="12.75">
      <c r="B45">
        <v>30</v>
      </c>
      <c r="C45" s="2">
        <v>8.33383E-10</v>
      </c>
      <c r="D45" s="2">
        <v>1.48486E-09</v>
      </c>
      <c r="I45">
        <v>0.9</v>
      </c>
      <c r="J45" s="10">
        <f t="shared" si="7"/>
        <v>1.88</v>
      </c>
      <c r="K45" s="7">
        <f t="shared" si="8"/>
        <v>9.34812</v>
      </c>
      <c r="L45" s="7">
        <f t="shared" si="8"/>
        <v>13.4733294</v>
      </c>
      <c r="M45" s="7">
        <f t="shared" si="8"/>
        <v>7.106117040000001</v>
      </c>
      <c r="N45" s="7">
        <f t="shared" si="8"/>
        <v>1.0670351130000002</v>
      </c>
      <c r="O45" s="7">
        <f t="shared" si="9"/>
        <v>30.994601553</v>
      </c>
      <c r="Q45" s="7">
        <f t="shared" si="12"/>
        <v>116.37962478899999</v>
      </c>
      <c r="R45" s="7">
        <f t="shared" si="11"/>
        <v>11.6379624789</v>
      </c>
      <c r="T45" s="7">
        <f t="shared" si="13"/>
        <v>4.206654</v>
      </c>
      <c r="U45" s="7">
        <f t="shared" si="13"/>
        <v>4.041998820000001</v>
      </c>
      <c r="V45" s="7">
        <f t="shared" si="13"/>
        <v>1.5988763340000003</v>
      </c>
      <c r="W45" s="7">
        <f t="shared" si="13"/>
        <v>0.19206632034000007</v>
      </c>
      <c r="X45" s="7">
        <f t="shared" si="13"/>
        <v>-0.9013608870927302</v>
      </c>
      <c r="Y45" s="7">
        <f t="shared" si="10"/>
        <v>10.03959547434</v>
      </c>
      <c r="Z45" s="7">
        <f>Y45-$Y$31+'harmonics.4266288'!$Y$41</f>
        <v>9.167787505589997</v>
      </c>
    </row>
    <row r="46" spans="1:26" ht="12.75">
      <c r="A46" t="s">
        <v>9</v>
      </c>
      <c r="I46" s="10">
        <v>1</v>
      </c>
      <c r="J46" s="10">
        <f t="shared" si="7"/>
        <v>1.98</v>
      </c>
      <c r="K46" s="7">
        <f t="shared" si="8"/>
        <v>10.3868</v>
      </c>
      <c r="L46" s="7">
        <f t="shared" si="8"/>
        <v>16.63374</v>
      </c>
      <c r="M46" s="7">
        <f t="shared" si="8"/>
        <v>9.74776</v>
      </c>
      <c r="N46" s="7">
        <f t="shared" si="8"/>
        <v>1.62633</v>
      </c>
      <c r="O46" s="7">
        <f t="shared" si="9"/>
        <v>38.39463</v>
      </c>
      <c r="Q46" s="7">
        <f t="shared" si="12"/>
        <v>154.774254789</v>
      </c>
      <c r="R46" s="7">
        <f t="shared" si="11"/>
        <v>15.4774254789</v>
      </c>
      <c r="T46" s="7">
        <f t="shared" si="13"/>
        <v>5.1934</v>
      </c>
      <c r="U46" s="7">
        <f t="shared" si="13"/>
        <v>5.54458</v>
      </c>
      <c r="V46" s="7">
        <f t="shared" si="13"/>
        <v>2.43694</v>
      </c>
      <c r="W46" s="7">
        <f t="shared" si="13"/>
        <v>0.325266</v>
      </c>
      <c r="X46" s="7">
        <f t="shared" si="13"/>
        <v>-2.32657</v>
      </c>
      <c r="Y46" s="7">
        <f t="shared" si="10"/>
        <v>13.500186</v>
      </c>
      <c r="Z46" s="7">
        <f>Y46-$Y$31+'harmonics.4266288'!$Y$41</f>
        <v>12.628378031249996</v>
      </c>
    </row>
    <row r="47" spans="1:26" ht="12.75">
      <c r="A47" t="s">
        <v>9</v>
      </c>
      <c r="I47">
        <v>1.1</v>
      </c>
      <c r="J47" s="10">
        <f t="shared" si="7"/>
        <v>2.08</v>
      </c>
      <c r="K47" s="7">
        <f t="shared" si="8"/>
        <v>11.42548</v>
      </c>
      <c r="L47" s="7">
        <f t="shared" si="8"/>
        <v>20.1268254</v>
      </c>
      <c r="M47" s="7">
        <f t="shared" si="8"/>
        <v>12.974268560000004</v>
      </c>
      <c r="N47" s="7">
        <f t="shared" si="8"/>
        <v>2.381109753000001</v>
      </c>
      <c r="O47" s="7">
        <f t="shared" si="9"/>
        <v>46.90768371300001</v>
      </c>
      <c r="Q47" s="7">
        <f t="shared" si="12"/>
        <v>201.681938502</v>
      </c>
      <c r="R47" s="7">
        <f t="shared" si="11"/>
        <v>20.1681938502</v>
      </c>
      <c r="T47" s="7">
        <f t="shared" si="13"/>
        <v>6.284014000000001</v>
      </c>
      <c r="U47" s="7">
        <f t="shared" si="13"/>
        <v>7.379835980000002</v>
      </c>
      <c r="V47" s="7">
        <f t="shared" si="13"/>
        <v>3.567923854000001</v>
      </c>
      <c r="W47" s="7">
        <f t="shared" si="13"/>
        <v>0.5238441456600001</v>
      </c>
      <c r="X47" s="7">
        <f t="shared" si="13"/>
        <v>-5.485930359449873</v>
      </c>
      <c r="Y47" s="7">
        <f t="shared" si="10"/>
        <v>17.755617979660002</v>
      </c>
      <c r="Z47" s="7">
        <f>Y47-$Y$31+'harmonics.4266288'!$Y$41</f>
        <v>16.88381001091</v>
      </c>
    </row>
    <row r="48" spans="1:26" ht="12.75">
      <c r="A48" t="s">
        <v>32</v>
      </c>
      <c r="B48" t="s">
        <v>33</v>
      </c>
      <c r="C48" t="s">
        <v>34</v>
      </c>
      <c r="I48" s="10">
        <v>1.2</v>
      </c>
      <c r="J48" s="10">
        <f t="shared" si="7"/>
        <v>2.1799999999999997</v>
      </c>
      <c r="K48" s="7">
        <f t="shared" si="8"/>
        <v>12.464159999999998</v>
      </c>
      <c r="L48" s="7">
        <f t="shared" si="8"/>
        <v>23.9525856</v>
      </c>
      <c r="M48" s="7">
        <f t="shared" si="8"/>
        <v>16.84412928</v>
      </c>
      <c r="N48" s="7">
        <f t="shared" si="8"/>
        <v>3.372357888</v>
      </c>
      <c r="O48" s="7">
        <f t="shared" si="9"/>
        <v>56.633232768</v>
      </c>
      <c r="Q48" s="7">
        <f t="shared" si="12"/>
        <v>258.31517127</v>
      </c>
      <c r="R48" s="7">
        <f t="shared" si="11"/>
        <v>25.831517127</v>
      </c>
      <c r="T48" s="7">
        <f t="shared" si="13"/>
        <v>7.478495999999999</v>
      </c>
      <c r="U48" s="7">
        <f t="shared" si="13"/>
        <v>9.58103424</v>
      </c>
      <c r="V48" s="7">
        <f t="shared" si="13"/>
        <v>5.0532387839999995</v>
      </c>
      <c r="W48" s="7">
        <f t="shared" si="13"/>
        <v>0.80936589312</v>
      </c>
      <c r="X48" s="7">
        <f t="shared" si="13"/>
        <v>-12.004590173552637</v>
      </c>
      <c r="Y48" s="7">
        <f t="shared" si="10"/>
        <v>22.922134917119994</v>
      </c>
      <c r="Z48" s="7">
        <f>Y48-$Y$31+'harmonics.4266288'!$Y$41</f>
        <v>22.050326948369992</v>
      </c>
    </row>
    <row r="49" spans="1:2" ht="12.75">
      <c r="A49" t="s">
        <v>35</v>
      </c>
      <c r="B49">
        <v>4270730</v>
      </c>
    </row>
    <row r="50" spans="1:2" ht="12.75">
      <c r="A50" t="s">
        <v>36</v>
      </c>
      <c r="B50">
        <v>4270837</v>
      </c>
    </row>
    <row r="51" spans="1:24" ht="12.75">
      <c r="A51" t="s">
        <v>37</v>
      </c>
      <c r="B51">
        <v>1487666</v>
      </c>
      <c r="I51" s="6"/>
      <c r="J51" s="6"/>
      <c r="K51" s="11">
        <v>3</v>
      </c>
      <c r="L51" s="11">
        <v>4</v>
      </c>
      <c r="M51" s="11">
        <v>5</v>
      </c>
      <c r="N51" s="11">
        <v>6</v>
      </c>
      <c r="O51" s="7"/>
      <c r="P51" s="7"/>
      <c r="T51" s="11">
        <v>3</v>
      </c>
      <c r="U51" s="11">
        <v>4</v>
      </c>
      <c r="V51" s="11">
        <v>5</v>
      </c>
      <c r="W51" s="11">
        <v>6</v>
      </c>
      <c r="X51" s="11">
        <v>10</v>
      </c>
    </row>
    <row r="52" spans="1:24" ht="12.75">
      <c r="A52" t="s">
        <v>38</v>
      </c>
      <c r="B52">
        <v>2</v>
      </c>
      <c r="H52" t="s">
        <v>83</v>
      </c>
      <c r="I52" s="6"/>
      <c r="J52" s="6"/>
      <c r="K52" s="9" t="s">
        <v>70</v>
      </c>
      <c r="L52" s="9" t="s">
        <v>71</v>
      </c>
      <c r="M52" s="9" t="s">
        <v>72</v>
      </c>
      <c r="N52" s="9" t="s">
        <v>73</v>
      </c>
      <c r="O52" s="7"/>
      <c r="P52" s="7"/>
      <c r="T52" s="9" t="s">
        <v>70</v>
      </c>
      <c r="U52" s="9" t="s">
        <v>71</v>
      </c>
      <c r="V52" s="9" t="s">
        <v>72</v>
      </c>
      <c r="W52" s="9" t="s">
        <v>73</v>
      </c>
      <c r="X52" s="9" t="s">
        <v>74</v>
      </c>
    </row>
    <row r="53" spans="1:24" ht="12.75">
      <c r="A53" t="s">
        <v>39</v>
      </c>
      <c r="B53">
        <v>0.98</v>
      </c>
      <c r="H53" t="s">
        <v>69</v>
      </c>
      <c r="I53" s="6">
        <f>I10</f>
        <v>2796.14</v>
      </c>
      <c r="J53" s="6"/>
      <c r="K53" s="7">
        <f>K10</f>
        <v>2.35308</v>
      </c>
      <c r="L53" s="7">
        <f>L10</f>
        <v>2.63186</v>
      </c>
      <c r="M53" s="7">
        <f>M10</f>
        <v>0.8592299999999999</v>
      </c>
      <c r="N53" s="7">
        <f>N10</f>
        <v>-0.10833799999999999</v>
      </c>
      <c r="O53" s="7"/>
      <c r="P53" s="7"/>
      <c r="Q53" t="s">
        <v>91</v>
      </c>
      <c r="R53" s="10">
        <f>(I68-I67)</f>
        <v>0.1</v>
      </c>
      <c r="T53" s="7">
        <f>K53</f>
        <v>2.35308</v>
      </c>
      <c r="U53" s="7">
        <f>L53</f>
        <v>2.63186</v>
      </c>
      <c r="V53" s="7">
        <f>M53</f>
        <v>0.8592299999999999</v>
      </c>
      <c r="W53" s="7">
        <f>N53</f>
        <v>-0.10833799999999999</v>
      </c>
      <c r="X53" s="7">
        <f>O37</f>
        <v>1.214927793</v>
      </c>
    </row>
    <row r="54" spans="1:27" ht="25.5">
      <c r="A54" t="s">
        <v>40</v>
      </c>
      <c r="B54">
        <v>0</v>
      </c>
      <c r="I54" s="9" t="s">
        <v>84</v>
      </c>
      <c r="J54" s="9" t="s">
        <v>86</v>
      </c>
      <c r="K54" s="7"/>
      <c r="L54" s="7"/>
      <c r="M54" s="7"/>
      <c r="N54" s="7"/>
      <c r="O54" s="12" t="s">
        <v>88</v>
      </c>
      <c r="P54" s="7"/>
      <c r="Q54" t="s">
        <v>92</v>
      </c>
      <c r="T54" s="7"/>
      <c r="U54" s="7"/>
      <c r="V54" s="7"/>
      <c r="W54" s="7"/>
      <c r="Y54" t="s">
        <v>89</v>
      </c>
      <c r="Z54" s="13" t="s">
        <v>90</v>
      </c>
      <c r="AA54" t="s">
        <v>150</v>
      </c>
    </row>
    <row r="55" spans="1:27" ht="12.75">
      <c r="A55" t="s">
        <v>41</v>
      </c>
      <c r="B55">
        <v>426.93</v>
      </c>
      <c r="I55" s="10">
        <v>-1.2</v>
      </c>
      <c r="J55" s="10">
        <f>I55+$B$6</f>
        <v>-0.21999999999999997</v>
      </c>
      <c r="K55" s="7">
        <f>(K$20-1)*K$53*$I55^(K$20-2)</f>
        <v>-5.647391999999999</v>
      </c>
      <c r="L55" s="7">
        <f>(L$20-1)*L$53*$I55^(L$20-2)</f>
        <v>11.369635200000001</v>
      </c>
      <c r="M55" s="7">
        <f>(M$20-1)*M$53*$I55^(M$20-2)</f>
        <v>-5.9389977599999995</v>
      </c>
      <c r="N55" s="7">
        <f>(N$20-1)*N$53*$I55^(N$20-2)</f>
        <v>-1.123248384</v>
      </c>
      <c r="O55" s="7">
        <f>SUM(K55:N55)</f>
        <v>-1.3400029439999974</v>
      </c>
      <c r="P55" s="7"/>
      <c r="Q55" s="7">
        <f>-O55+Q56</f>
        <v>9.585599269999992</v>
      </c>
      <c r="R55" s="7">
        <f aca="true" t="shared" si="14" ref="R55:R66">Q55*$R$22</f>
        <v>0.9585599269999993</v>
      </c>
      <c r="T55" s="7">
        <f>T$53*$I55^(T$20-1)</f>
        <v>3.3884351999999995</v>
      </c>
      <c r="U55" s="7">
        <f>U$53*$I55^(U$20-1)</f>
        <v>-4.5478540800000005</v>
      </c>
      <c r="V55" s="7">
        <f>V$53*$I55^(V$20-1)</f>
        <v>1.7816993279999997</v>
      </c>
      <c r="W55" s="7">
        <f>W$53*$I55^(W$20-1)</f>
        <v>0.26957961216</v>
      </c>
      <c r="X55" s="7">
        <f>X$53*$I55^(X$20-1)</f>
        <v>-6.268760555420123</v>
      </c>
      <c r="Y55" s="7">
        <f>SUM(T55:W55)</f>
        <v>0.8918600601599989</v>
      </c>
      <c r="Z55" s="7">
        <f>Y55-$Y$62+'harmonics.4266288'!$Y$72</f>
        <v>0.4398753851599982</v>
      </c>
      <c r="AA55" s="23">
        <f>0.0001*Z55*$J$10*0.0254</f>
        <v>3.8409859688869434E-05</v>
      </c>
    </row>
    <row r="56" spans="1:27" ht="12.75">
      <c r="A56" t="s">
        <v>42</v>
      </c>
      <c r="B56">
        <v>-91.0945</v>
      </c>
      <c r="I56">
        <v>-1.1</v>
      </c>
      <c r="J56" s="10">
        <f aca="true" t="shared" si="15" ref="J56:J79">I56+$B$6</f>
        <v>-0.1200000000000001</v>
      </c>
      <c r="K56" s="7">
        <f aca="true" t="shared" si="16" ref="K56:N79">(K$20-1)*K$53*$I56^(K$20-2)</f>
        <v>-5.176776</v>
      </c>
      <c r="L56" s="7">
        <f t="shared" si="16"/>
        <v>9.553651800000003</v>
      </c>
      <c r="M56" s="7">
        <f t="shared" si="16"/>
        <v>-4.574540520000001</v>
      </c>
      <c r="N56" s="7">
        <f t="shared" si="16"/>
        <v>-0.7930883290000003</v>
      </c>
      <c r="O56" s="7">
        <f aca="true" t="shared" si="17" ref="O56:O79">SUM(K56:N56)</f>
        <v>-0.990753048999999</v>
      </c>
      <c r="Q56" s="7">
        <f>-O56+Q57</f>
        <v>8.245596325999996</v>
      </c>
      <c r="R56" s="7">
        <f t="shared" si="14"/>
        <v>0.8245596325999996</v>
      </c>
      <c r="T56" s="7">
        <f aca="true" t="shared" si="18" ref="T56:X79">T$53*$I56^(T$20-1)</f>
        <v>2.8472268</v>
      </c>
      <c r="U56" s="7">
        <f t="shared" si="18"/>
        <v>-3.5030056600000012</v>
      </c>
      <c r="V56" s="7">
        <f t="shared" si="18"/>
        <v>1.2579986430000003</v>
      </c>
      <c r="W56" s="7">
        <f t="shared" si="18"/>
        <v>0.17447943238000005</v>
      </c>
      <c r="X56" s="7">
        <f t="shared" si="18"/>
        <v>-2.8647361842360777</v>
      </c>
      <c r="Y56" s="7">
        <f aca="true" t="shared" si="19" ref="Y56:Y79">SUM(T56:W56)</f>
        <v>0.7766992153799992</v>
      </c>
      <c r="Z56" s="7">
        <f>Y56-$Y$62+'harmonics.4266288'!$Y$72</f>
        <v>0.3247145403799985</v>
      </c>
      <c r="AA56" s="23">
        <f>0.0001*Z56*$J$10*0.0254</f>
        <v>2.835403015423305E-05</v>
      </c>
    </row>
    <row r="57" spans="1:27" ht="12.75">
      <c r="A57" t="s">
        <v>43</v>
      </c>
      <c r="B57" s="2">
        <v>5.28803</v>
      </c>
      <c r="I57" s="10">
        <v>-1</v>
      </c>
      <c r="J57" s="10">
        <f t="shared" si="15"/>
        <v>-0.020000000000000018</v>
      </c>
      <c r="K57" s="7">
        <f t="shared" si="16"/>
        <v>-4.70616</v>
      </c>
      <c r="L57" s="7">
        <f t="shared" si="16"/>
        <v>7.895580000000001</v>
      </c>
      <c r="M57" s="7">
        <f t="shared" si="16"/>
        <v>-3.4369199999999998</v>
      </c>
      <c r="N57" s="7">
        <f t="shared" si="16"/>
        <v>-0.54169</v>
      </c>
      <c r="O57" s="7">
        <f t="shared" si="17"/>
        <v>-0.7891899999999987</v>
      </c>
      <c r="Q57" s="7">
        <f aca="true" t="shared" si="20" ref="Q57:Q65">-O57+Q58</f>
        <v>7.254843276999997</v>
      </c>
      <c r="R57" s="7">
        <f t="shared" si="14"/>
        <v>0.7254843276999998</v>
      </c>
      <c r="T57" s="7">
        <f t="shared" si="18"/>
        <v>2.35308</v>
      </c>
      <c r="U57" s="7">
        <f t="shared" si="18"/>
        <v>-2.63186</v>
      </c>
      <c r="V57" s="7">
        <f t="shared" si="18"/>
        <v>0.8592299999999999</v>
      </c>
      <c r="W57" s="7">
        <f t="shared" si="18"/>
        <v>0.10833799999999999</v>
      </c>
      <c r="X57" s="7">
        <f t="shared" si="18"/>
        <v>-1.214927793</v>
      </c>
      <c r="Y57" s="7">
        <f t="shared" si="19"/>
        <v>0.6887879999999997</v>
      </c>
      <c r="Z57" s="7">
        <f>Y57-$Y$62+'harmonics.4266288'!$Y$72</f>
        <v>0.236803324999999</v>
      </c>
      <c r="AA57" s="23">
        <f aca="true" t="shared" si="21" ref="AA57:AA79">0.0001*Z57*$J$10*0.0254</f>
        <v>2.067763460735436E-05</v>
      </c>
    </row>
    <row r="58" spans="1:27" ht="12.75">
      <c r="A58" t="s">
        <v>44</v>
      </c>
      <c r="B58" s="2">
        <v>0</v>
      </c>
      <c r="I58">
        <v>-0.9</v>
      </c>
      <c r="J58" s="10">
        <f t="shared" si="15"/>
        <v>0.07999999999999996</v>
      </c>
      <c r="K58" s="7">
        <f t="shared" si="16"/>
        <v>-4.235544</v>
      </c>
      <c r="L58" s="7">
        <f t="shared" si="16"/>
        <v>6.395419800000001</v>
      </c>
      <c r="M58" s="7">
        <f t="shared" si="16"/>
        <v>-2.50551468</v>
      </c>
      <c r="N58" s="7">
        <f t="shared" si="16"/>
        <v>-0.3554028090000001</v>
      </c>
      <c r="O58" s="7">
        <f t="shared" si="17"/>
        <v>-0.7010416889999993</v>
      </c>
      <c r="Q58" s="7">
        <f t="shared" si="20"/>
        <v>6.465653276999999</v>
      </c>
      <c r="R58" s="7">
        <f t="shared" si="14"/>
        <v>0.6465653276999999</v>
      </c>
      <c r="T58" s="7">
        <f t="shared" si="18"/>
        <v>1.9059948</v>
      </c>
      <c r="U58" s="7">
        <f t="shared" si="18"/>
        <v>-1.9186259400000003</v>
      </c>
      <c r="V58" s="7">
        <f t="shared" si="18"/>
        <v>0.5637408030000001</v>
      </c>
      <c r="W58" s="7">
        <f t="shared" si="18"/>
        <v>0.06397250562000001</v>
      </c>
      <c r="X58" s="7">
        <f t="shared" si="18"/>
        <v>-0.47068791966375095</v>
      </c>
      <c r="Y58" s="7">
        <f t="shared" si="19"/>
        <v>0.6150821686199998</v>
      </c>
      <c r="Z58" s="7">
        <f>Y58-$Y$62+'harmonics.4266288'!$Y$72</f>
        <v>0.16309749361999903</v>
      </c>
      <c r="AA58" s="23">
        <f>0.0001*Z58*$J$10*0.0254</f>
        <v>1.424165128783417E-05</v>
      </c>
    </row>
    <row r="59" spans="1:27" ht="12.75">
      <c r="A59" t="s">
        <v>45</v>
      </c>
      <c r="B59" s="2">
        <v>0</v>
      </c>
      <c r="I59" s="10">
        <v>-0.800000000000001</v>
      </c>
      <c r="J59" s="10">
        <f t="shared" si="15"/>
        <v>0.17999999999999894</v>
      </c>
      <c r="K59" s="7">
        <f t="shared" si="16"/>
        <v>-3.7649280000000047</v>
      </c>
      <c r="L59" s="7">
        <f t="shared" si="16"/>
        <v>5.053171200000014</v>
      </c>
      <c r="M59" s="7">
        <f t="shared" si="16"/>
        <v>-1.7597030400000069</v>
      </c>
      <c r="N59" s="7">
        <f t="shared" si="16"/>
        <v>-0.22187622400000115</v>
      </c>
      <c r="O59" s="7">
        <f t="shared" si="17"/>
        <v>-0.693336063999999</v>
      </c>
      <c r="Q59" s="7">
        <f t="shared" si="20"/>
        <v>5.764611587999999</v>
      </c>
      <c r="R59" s="7">
        <f t="shared" si="14"/>
        <v>0.5764611587999999</v>
      </c>
      <c r="T59" s="7">
        <f t="shared" si="18"/>
        <v>1.5059712000000038</v>
      </c>
      <c r="U59" s="7">
        <f t="shared" si="18"/>
        <v>-1.3475123200000054</v>
      </c>
      <c r="V59" s="7">
        <f t="shared" si="18"/>
        <v>0.3519406080000018</v>
      </c>
      <c r="W59" s="7">
        <f t="shared" si="18"/>
        <v>0.03550019584000023</v>
      </c>
      <c r="X59" s="7">
        <f t="shared" si="18"/>
        <v>-0.16306484806051624</v>
      </c>
      <c r="Y59" s="7">
        <f t="shared" si="19"/>
        <v>0.5458996838400004</v>
      </c>
      <c r="Z59" s="7">
        <f>Y59-$Y$62+'harmonics.4266288'!$Y$72</f>
        <v>0.0939150088399997</v>
      </c>
      <c r="AA59" s="23">
        <f t="shared" si="21"/>
        <v>8.200645987297589E-06</v>
      </c>
    </row>
    <row r="60" spans="1:27" ht="12.75">
      <c r="A60" t="s">
        <v>9</v>
      </c>
      <c r="I60">
        <v>-0.700000000000001</v>
      </c>
      <c r="J60" s="10">
        <f t="shared" si="15"/>
        <v>0.279999999999999</v>
      </c>
      <c r="K60" s="7">
        <f t="shared" si="16"/>
        <v>-3.294312000000004</v>
      </c>
      <c r="L60" s="7">
        <f t="shared" si="16"/>
        <v>3.868834200000011</v>
      </c>
      <c r="M60" s="7">
        <f t="shared" si="16"/>
        <v>-1.1788635600000048</v>
      </c>
      <c r="N60" s="7">
        <f t="shared" si="16"/>
        <v>-0.13005976900000069</v>
      </c>
      <c r="O60" s="7">
        <f t="shared" si="17"/>
        <v>-0.7344011289999988</v>
      </c>
      <c r="Q60" s="7">
        <f t="shared" si="20"/>
        <v>5.071275524000001</v>
      </c>
      <c r="R60" s="7">
        <f t="shared" si="14"/>
        <v>0.5071275524000001</v>
      </c>
      <c r="T60" s="7">
        <f t="shared" si="18"/>
        <v>1.153009200000003</v>
      </c>
      <c r="U60" s="7">
        <f t="shared" si="18"/>
        <v>-0.9027279800000038</v>
      </c>
      <c r="V60" s="7">
        <f t="shared" si="18"/>
        <v>0.20630112300000109</v>
      </c>
      <c r="W60" s="7">
        <f t="shared" si="18"/>
        <v>0.01820836766000012</v>
      </c>
      <c r="X60" s="7">
        <f t="shared" si="18"/>
        <v>-0.04902671869209994</v>
      </c>
      <c r="Y60" s="7">
        <f t="shared" si="19"/>
        <v>0.4747907106600004</v>
      </c>
      <c r="Z60" s="7">
        <f>Y60-$Y$62+'harmonics.4266288'!$Y$72</f>
        <v>0.02280603565999967</v>
      </c>
      <c r="AA60" s="23">
        <f t="shared" si="21"/>
        <v>1.9914199778223924E-06</v>
      </c>
    </row>
    <row r="61" spans="1:27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  <c r="I61" s="10">
        <v>-0.600000000000001</v>
      </c>
      <c r="J61" s="10">
        <f t="shared" si="15"/>
        <v>0.379999999999999</v>
      </c>
      <c r="K61" s="7">
        <f t="shared" si="16"/>
        <v>-2.8236960000000044</v>
      </c>
      <c r="L61" s="7">
        <f t="shared" si="16"/>
        <v>2.842408800000009</v>
      </c>
      <c r="M61" s="7">
        <f t="shared" si="16"/>
        <v>-0.7423747200000036</v>
      </c>
      <c r="N61" s="7">
        <f t="shared" si="16"/>
        <v>-0.07020302400000045</v>
      </c>
      <c r="O61" s="7">
        <f t="shared" si="17"/>
        <v>-0.7938649439999993</v>
      </c>
      <c r="Q61" s="7">
        <f t="shared" si="20"/>
        <v>4.3368743950000015</v>
      </c>
      <c r="R61" s="7">
        <f t="shared" si="14"/>
        <v>0.43368743950000016</v>
      </c>
      <c r="T61" s="7">
        <f t="shared" si="18"/>
        <v>0.8471088000000027</v>
      </c>
      <c r="U61" s="7">
        <f t="shared" si="18"/>
        <v>-0.5684817600000028</v>
      </c>
      <c r="V61" s="7">
        <f t="shared" si="18"/>
        <v>0.1113562080000007</v>
      </c>
      <c r="W61" s="7">
        <f t="shared" si="18"/>
        <v>0.008424362880000067</v>
      </c>
      <c r="X61" s="7">
        <f t="shared" si="18"/>
        <v>-0.012243672959805104</v>
      </c>
      <c r="Y61" s="7">
        <f t="shared" si="19"/>
        <v>0.3984076108800006</v>
      </c>
      <c r="Z61" s="7">
        <f>Y61-$Y$62+'harmonics.4266288'!$Y$72</f>
        <v>-0.05357706412000013</v>
      </c>
      <c r="AA61" s="23">
        <f t="shared" si="21"/>
        <v>-4.678342059631819E-06</v>
      </c>
    </row>
    <row r="62" spans="1:27" ht="12.75">
      <c r="A62" t="s">
        <v>51</v>
      </c>
      <c r="B62">
        <v>-91.2</v>
      </c>
      <c r="I62">
        <v>-0.500000000000001</v>
      </c>
      <c r="J62" s="10">
        <f t="shared" si="15"/>
        <v>0.479999999999999</v>
      </c>
      <c r="K62" s="7">
        <f t="shared" si="16"/>
        <v>-2.3530800000000047</v>
      </c>
      <c r="L62" s="7">
        <f t="shared" si="16"/>
        <v>1.9738950000000082</v>
      </c>
      <c r="M62" s="7">
        <f>(M$20-1)*M$53*$I62^(M$20-2)</f>
        <v>-0.4296150000000025</v>
      </c>
      <c r="N62" s="7">
        <f t="shared" si="16"/>
        <v>-0.03385562500000027</v>
      </c>
      <c r="O62" s="7">
        <f t="shared" si="17"/>
        <v>-0.8426556249999994</v>
      </c>
      <c r="Q62" s="7">
        <f t="shared" si="20"/>
        <v>3.543009451000002</v>
      </c>
      <c r="R62" s="7">
        <f t="shared" si="14"/>
        <v>0.3543009451000002</v>
      </c>
      <c r="T62" s="7">
        <f t="shared" si="18"/>
        <v>0.5882700000000023</v>
      </c>
      <c r="U62" s="7">
        <f t="shared" si="18"/>
        <v>-0.328982500000002</v>
      </c>
      <c r="V62" s="7">
        <f t="shared" si="18"/>
        <v>0.053701875000000426</v>
      </c>
      <c r="W62" s="7">
        <f t="shared" si="18"/>
        <v>0.0033855625000000335</v>
      </c>
      <c r="X62" s="7">
        <f t="shared" si="18"/>
        <v>-0.0023729058457031675</v>
      </c>
      <c r="Y62" s="7">
        <f t="shared" si="19"/>
        <v>0.31637493750000073</v>
      </c>
      <c r="Z62" s="7">
        <f>Y62-$Y$62+'harmonics.4266288'!$Y$72</f>
        <v>-0.1356097375</v>
      </c>
      <c r="AA62" s="23">
        <f t="shared" si="21"/>
        <v>-1.1841424106795171E-05</v>
      </c>
    </row>
    <row r="63" spans="1:27" ht="12.75">
      <c r="A63" t="s">
        <v>52</v>
      </c>
      <c r="B63">
        <v>0</v>
      </c>
      <c r="I63" s="10">
        <v>-0.400000000000001</v>
      </c>
      <c r="J63" s="10">
        <f t="shared" si="15"/>
        <v>0.579999999999999</v>
      </c>
      <c r="K63" s="7">
        <f t="shared" si="16"/>
        <v>-1.8824640000000046</v>
      </c>
      <c r="L63" s="7">
        <f t="shared" si="16"/>
        <v>1.2632928000000065</v>
      </c>
      <c r="M63" s="7">
        <f t="shared" si="16"/>
        <v>-0.21996288000000166</v>
      </c>
      <c r="N63" s="7">
        <f t="shared" si="16"/>
        <v>-0.01386726400000014</v>
      </c>
      <c r="O63" s="7">
        <f t="shared" si="17"/>
        <v>-0.8530013439999998</v>
      </c>
      <c r="Q63" s="7">
        <f t="shared" si="20"/>
        <v>2.7003538260000024</v>
      </c>
      <c r="R63" s="7">
        <f t="shared" si="14"/>
        <v>0.27003538260000026</v>
      </c>
      <c r="T63" s="7">
        <f t="shared" si="18"/>
        <v>0.3764928000000019</v>
      </c>
      <c r="U63" s="7">
        <f t="shared" si="18"/>
        <v>-0.1684390400000013</v>
      </c>
      <c r="V63" s="7">
        <f t="shared" si="18"/>
        <v>0.02199628800000022</v>
      </c>
      <c r="W63" s="7">
        <f t="shared" si="18"/>
        <v>0.0011093811200000138</v>
      </c>
      <c r="X63" s="7">
        <f t="shared" si="18"/>
        <v>-0.00031848603136819926</v>
      </c>
      <c r="Y63" s="7">
        <f t="shared" si="19"/>
        <v>0.23115942912000084</v>
      </c>
      <c r="Z63" s="7">
        <f>Y63-$Y$62+'harmonics.4266288'!$Y$72</f>
        <v>-0.22082524587999988</v>
      </c>
      <c r="AA63" s="23">
        <f t="shared" si="21"/>
        <v>-1.928243087965864E-05</v>
      </c>
    </row>
    <row r="64" spans="1:27" ht="12.75">
      <c r="A64" t="s">
        <v>9</v>
      </c>
      <c r="I64">
        <v>-0.300000000000001</v>
      </c>
      <c r="J64" s="10">
        <f t="shared" si="15"/>
        <v>0.679999999999999</v>
      </c>
      <c r="K64" s="7">
        <f t="shared" si="16"/>
        <v>-1.4118480000000047</v>
      </c>
      <c r="L64" s="7">
        <f t="shared" si="16"/>
        <v>0.7106022000000047</v>
      </c>
      <c r="M64" s="7">
        <f t="shared" si="16"/>
        <v>-0.09279684000000091</v>
      </c>
      <c r="N64" s="7">
        <f t="shared" si="16"/>
        <v>-0.004387689000000058</v>
      </c>
      <c r="O64" s="7">
        <f t="shared" si="17"/>
        <v>-0.7984303290000009</v>
      </c>
      <c r="Q64" s="7">
        <f t="shared" si="20"/>
        <v>1.8473524820000025</v>
      </c>
      <c r="R64" s="7">
        <f t="shared" si="14"/>
        <v>0.18473524820000026</v>
      </c>
      <c r="T64" s="7">
        <f t="shared" si="18"/>
        <v>0.2117772000000014</v>
      </c>
      <c r="U64" s="7">
        <f t="shared" si="18"/>
        <v>-0.0710602200000007</v>
      </c>
      <c r="V64" s="7">
        <f t="shared" si="18"/>
        <v>0.006959763000000092</v>
      </c>
      <c r="W64" s="7">
        <f t="shared" si="18"/>
        <v>0.0002632613400000043</v>
      </c>
      <c r="X64" s="7">
        <f t="shared" si="18"/>
        <v>-2.3913423749619713E-05</v>
      </c>
      <c r="Y64" s="7">
        <f t="shared" si="19"/>
        <v>0.1479400043400008</v>
      </c>
      <c r="Z64" s="7">
        <f>Y64-$Y$62+'harmonics.4266288'!$Y$72</f>
        <v>-0.30404467065999996</v>
      </c>
      <c r="AA64" s="23">
        <f t="shared" si="21"/>
        <v>-2.6549139900045327E-05</v>
      </c>
    </row>
    <row r="65" spans="1:27" ht="12.75">
      <c r="A65" t="s">
        <v>53</v>
      </c>
      <c r="I65" s="10">
        <v>-0.200000000000001</v>
      </c>
      <c r="J65" s="10">
        <f t="shared" si="15"/>
        <v>0.7799999999999989</v>
      </c>
      <c r="K65" s="7">
        <f t="shared" si="16"/>
        <v>-0.9412320000000047</v>
      </c>
      <c r="L65" s="7">
        <f t="shared" si="16"/>
        <v>0.3158232000000032</v>
      </c>
      <c r="M65" s="7">
        <f t="shared" si="16"/>
        <v>-0.027495360000000416</v>
      </c>
      <c r="N65" s="7">
        <f t="shared" si="16"/>
        <v>-0.0008667040000000174</v>
      </c>
      <c r="O65" s="7">
        <f t="shared" si="17"/>
        <v>-0.653770864000002</v>
      </c>
      <c r="Q65" s="7">
        <f t="shared" si="20"/>
        <v>1.0489221530000017</v>
      </c>
      <c r="R65" s="7">
        <f t="shared" si="14"/>
        <v>0.10489221530000017</v>
      </c>
      <c r="T65" s="7">
        <f t="shared" si="18"/>
        <v>0.09412320000000095</v>
      </c>
      <c r="U65" s="7">
        <f t="shared" si="18"/>
        <v>-0.02105488000000032</v>
      </c>
      <c r="V65" s="7">
        <f t="shared" si="18"/>
        <v>0.0013747680000000275</v>
      </c>
      <c r="W65" s="7">
        <f t="shared" si="18"/>
        <v>3.4668160000000866E-05</v>
      </c>
      <c r="X65" s="7">
        <f t="shared" si="18"/>
        <v>-6.220430300160281E-07</v>
      </c>
      <c r="Y65" s="7">
        <f t="shared" si="19"/>
        <v>0.07447775616000066</v>
      </c>
      <c r="Z65" s="7">
        <f>Y65-$Y$62+'harmonics.4266288'!$Y$72</f>
        <v>-0.3775069188400001</v>
      </c>
      <c r="AA65" s="23">
        <f t="shared" si="21"/>
        <v>-3.296385356718168E-05</v>
      </c>
    </row>
    <row r="66" spans="1:27" ht="12.75">
      <c r="A66" t="s">
        <v>54</v>
      </c>
      <c r="B66">
        <v>0</v>
      </c>
      <c r="I66">
        <v>-0.0999999999999999</v>
      </c>
      <c r="J66" s="10">
        <f t="shared" si="15"/>
        <v>0.8800000000000001</v>
      </c>
      <c r="K66" s="7">
        <f t="shared" si="16"/>
        <v>-0.4706159999999995</v>
      </c>
      <c r="L66" s="7">
        <f t="shared" si="16"/>
        <v>0.07895579999999984</v>
      </c>
      <c r="M66" s="7">
        <f t="shared" si="16"/>
        <v>-0.0034369199999999896</v>
      </c>
      <c r="N66" s="7">
        <f t="shared" si="16"/>
        <v>-5.416899999999977E-05</v>
      </c>
      <c r="O66" s="7">
        <f t="shared" si="17"/>
        <v>-0.39515128899999963</v>
      </c>
      <c r="Q66" s="7">
        <f>-O66+Q67</f>
        <v>0.39515128899999963</v>
      </c>
      <c r="R66" s="7">
        <f t="shared" si="14"/>
        <v>0.03951512889999997</v>
      </c>
      <c r="T66" s="7">
        <f t="shared" si="18"/>
        <v>0.02353079999999995</v>
      </c>
      <c r="U66" s="7">
        <f t="shared" si="18"/>
        <v>-0.002631859999999992</v>
      </c>
      <c r="V66" s="7">
        <f t="shared" si="18"/>
        <v>8.592299999999963E-05</v>
      </c>
      <c r="W66" s="7">
        <f t="shared" si="18"/>
        <v>1.0833799999999942E-06</v>
      </c>
      <c r="X66" s="7">
        <f t="shared" si="18"/>
        <v>-1.2149277929999888E-09</v>
      </c>
      <c r="Y66" s="7">
        <f t="shared" si="19"/>
        <v>0.020985946379999953</v>
      </c>
      <c r="Z66" s="7">
        <f>Y66-$Y$62+'harmonics.4266288'!$Y$72</f>
        <v>-0.43099872862000077</v>
      </c>
      <c r="AA66" s="23">
        <f t="shared" si="21"/>
        <v>-3.763475122926883E-05</v>
      </c>
    </row>
    <row r="67" spans="1:27" ht="12.75">
      <c r="A67" t="s">
        <v>55</v>
      </c>
      <c r="B67">
        <v>1</v>
      </c>
      <c r="I67" s="10">
        <v>0</v>
      </c>
      <c r="J67" s="10">
        <f t="shared" si="15"/>
        <v>0.98</v>
      </c>
      <c r="K67" s="7">
        <f t="shared" si="16"/>
        <v>0</v>
      </c>
      <c r="L67" s="7">
        <f t="shared" si="16"/>
        <v>0</v>
      </c>
      <c r="M67" s="7">
        <f t="shared" si="16"/>
        <v>0</v>
      </c>
      <c r="N67" s="7">
        <f t="shared" si="16"/>
        <v>0</v>
      </c>
      <c r="O67" s="7">
        <f t="shared" si="17"/>
        <v>0</v>
      </c>
      <c r="Q67" s="7">
        <f>O67</f>
        <v>0</v>
      </c>
      <c r="R67" s="7">
        <f>Q67*$R$22</f>
        <v>0</v>
      </c>
      <c r="T67" s="7">
        <f t="shared" si="18"/>
        <v>0</v>
      </c>
      <c r="U67" s="7">
        <f t="shared" si="18"/>
        <v>0</v>
      </c>
      <c r="V67" s="7">
        <f t="shared" si="18"/>
        <v>0</v>
      </c>
      <c r="W67" s="7">
        <f t="shared" si="18"/>
        <v>0</v>
      </c>
      <c r="X67" s="7">
        <f t="shared" si="18"/>
        <v>0</v>
      </c>
      <c r="Y67" s="7">
        <f t="shared" si="19"/>
        <v>0</v>
      </c>
      <c r="Z67" s="7">
        <f>Y67-$Y$62+'harmonics.4266288'!$Y$72</f>
        <v>-0.4519846750000007</v>
      </c>
      <c r="AA67" s="23">
        <f t="shared" si="21"/>
        <v>-3.946724125505361E-05</v>
      </c>
    </row>
    <row r="68" spans="1:27" ht="12.75">
      <c r="A68" t="s">
        <v>56</v>
      </c>
      <c r="B68">
        <v>1</v>
      </c>
      <c r="I68">
        <v>0.1</v>
      </c>
      <c r="J68" s="10">
        <f t="shared" si="15"/>
        <v>1.08</v>
      </c>
      <c r="K68" s="7">
        <f t="shared" si="16"/>
        <v>0.470616</v>
      </c>
      <c r="L68" s="7">
        <f t="shared" si="16"/>
        <v>0.07895580000000002</v>
      </c>
      <c r="M68" s="7">
        <f t="shared" si="16"/>
        <v>0.0034369200000000004</v>
      </c>
      <c r="N68" s="7">
        <f t="shared" si="16"/>
        <v>-5.416900000000002E-05</v>
      </c>
      <c r="O68" s="7">
        <f t="shared" si="17"/>
        <v>0.552954551</v>
      </c>
      <c r="Q68" s="7">
        <f>O68+Q67</f>
        <v>0.552954551</v>
      </c>
      <c r="R68" s="7">
        <f aca="true" t="shared" si="22" ref="R68:R79">Q68*$R$22</f>
        <v>0.0552954551</v>
      </c>
      <c r="T68" s="7">
        <f t="shared" si="18"/>
        <v>0.023530800000000004</v>
      </c>
      <c r="U68" s="7">
        <f t="shared" si="18"/>
        <v>0.0026318600000000006</v>
      </c>
      <c r="V68" s="7">
        <f t="shared" si="18"/>
        <v>8.592300000000004E-05</v>
      </c>
      <c r="W68" s="7">
        <f t="shared" si="18"/>
        <v>-1.0833800000000006E-06</v>
      </c>
      <c r="X68" s="7">
        <f t="shared" si="18"/>
        <v>1.214927793000001E-09</v>
      </c>
      <c r="Y68" s="7">
        <f t="shared" si="19"/>
        <v>0.026247499620000007</v>
      </c>
      <c r="Z68" s="7">
        <f>Y68-$Y$62+'harmonics.4266288'!$Y$72</f>
        <v>-0.4257371753800007</v>
      </c>
      <c r="AA68" s="23">
        <f t="shared" si="21"/>
        <v>-3.717531310540016E-05</v>
      </c>
    </row>
    <row r="69" spans="1:27" ht="12.75">
      <c r="A69" t="s">
        <v>57</v>
      </c>
      <c r="B69">
        <v>1</v>
      </c>
      <c r="I69" s="10">
        <v>0.2</v>
      </c>
      <c r="J69" s="10">
        <f t="shared" si="15"/>
        <v>1.18</v>
      </c>
      <c r="K69" s="7">
        <f t="shared" si="16"/>
        <v>0.941232</v>
      </c>
      <c r="L69" s="7">
        <f t="shared" si="16"/>
        <v>0.3158232000000001</v>
      </c>
      <c r="M69" s="7">
        <f t="shared" si="16"/>
        <v>0.027495360000000003</v>
      </c>
      <c r="N69" s="7">
        <f t="shared" si="16"/>
        <v>-0.0008667040000000004</v>
      </c>
      <c r="O69" s="7">
        <f t="shared" si="17"/>
        <v>1.283683856</v>
      </c>
      <c r="Q69" s="7">
        <f aca="true" t="shared" si="23" ref="Q69:Q74">O69+Q68</f>
        <v>1.836638407</v>
      </c>
      <c r="R69" s="7">
        <f t="shared" si="22"/>
        <v>0.1836638407</v>
      </c>
      <c r="T69" s="7">
        <f t="shared" si="18"/>
        <v>0.09412320000000002</v>
      </c>
      <c r="U69" s="7">
        <f t="shared" si="18"/>
        <v>0.021054880000000005</v>
      </c>
      <c r="V69" s="7">
        <f t="shared" si="18"/>
        <v>0.0013747680000000006</v>
      </c>
      <c r="W69" s="7">
        <f t="shared" si="18"/>
        <v>-3.466816000000002E-05</v>
      </c>
      <c r="X69" s="7">
        <f t="shared" si="18"/>
        <v>6.220430300160005E-07</v>
      </c>
      <c r="Y69" s="7">
        <f t="shared" si="19"/>
        <v>0.11651817984000001</v>
      </c>
      <c r="Z69" s="7">
        <f>Y69-$Y$62+'harmonics.4266288'!$Y$72</f>
        <v>-0.3354664951600007</v>
      </c>
      <c r="AA69" s="23">
        <f t="shared" si="21"/>
        <v>-2.929288940486091E-05</v>
      </c>
    </row>
    <row r="70" spans="1:27" ht="12.75">
      <c r="A70" t="s">
        <v>58</v>
      </c>
      <c r="B70">
        <v>0</v>
      </c>
      <c r="I70">
        <v>0.3</v>
      </c>
      <c r="J70" s="10">
        <f t="shared" si="15"/>
        <v>1.28</v>
      </c>
      <c r="K70" s="7">
        <f t="shared" si="16"/>
        <v>1.4118479999999998</v>
      </c>
      <c r="L70" s="7">
        <f t="shared" si="16"/>
        <v>0.7106022000000001</v>
      </c>
      <c r="M70" s="7">
        <f t="shared" si="16"/>
        <v>0.09279683999999999</v>
      </c>
      <c r="N70" s="7">
        <f t="shared" si="16"/>
        <v>-0.004387689</v>
      </c>
      <c r="O70" s="7">
        <f t="shared" si="17"/>
        <v>2.210859351</v>
      </c>
      <c r="Q70" s="7">
        <f t="shared" si="23"/>
        <v>4.047497758</v>
      </c>
      <c r="R70" s="7">
        <f t="shared" si="22"/>
        <v>0.4047497758</v>
      </c>
      <c r="T70" s="7">
        <f t="shared" si="18"/>
        <v>0.21177719999999997</v>
      </c>
      <c r="U70" s="7">
        <f t="shared" si="18"/>
        <v>0.07106022000000001</v>
      </c>
      <c r="V70" s="7">
        <f t="shared" si="18"/>
        <v>0.006959762999999999</v>
      </c>
      <c r="W70" s="7">
        <f t="shared" si="18"/>
        <v>-0.00026326134</v>
      </c>
      <c r="X70" s="7">
        <f t="shared" si="18"/>
        <v>2.3913423749618998E-05</v>
      </c>
      <c r="Y70" s="7">
        <f t="shared" si="19"/>
        <v>0.28953392166</v>
      </c>
      <c r="Z70" s="7">
        <f>Y70-$Y$62+'harmonics.4266288'!$Y$72</f>
        <v>-0.1624507533400007</v>
      </c>
      <c r="AA70" s="23">
        <f t="shared" si="21"/>
        <v>-1.4185178013247911E-05</v>
      </c>
    </row>
    <row r="71" spans="1:27" ht="12.75">
      <c r="A71" t="s">
        <v>59</v>
      </c>
      <c r="B71">
        <v>0</v>
      </c>
      <c r="I71" s="10">
        <v>0.4</v>
      </c>
      <c r="J71" s="10">
        <f t="shared" si="15"/>
        <v>1.38</v>
      </c>
      <c r="K71" s="7">
        <f t="shared" si="16"/>
        <v>1.882464</v>
      </c>
      <c r="L71" s="7">
        <f t="shared" si="16"/>
        <v>1.2632928000000003</v>
      </c>
      <c r="M71" s="7">
        <f t="shared" si="16"/>
        <v>0.21996288000000003</v>
      </c>
      <c r="N71" s="7">
        <f t="shared" si="16"/>
        <v>-0.013867264000000006</v>
      </c>
      <c r="O71" s="7">
        <f t="shared" si="17"/>
        <v>3.3518524160000003</v>
      </c>
      <c r="Q71" s="7">
        <f t="shared" si="23"/>
        <v>7.399350174</v>
      </c>
      <c r="R71" s="7">
        <f t="shared" si="22"/>
        <v>0.7399350174000001</v>
      </c>
      <c r="T71" s="7">
        <f t="shared" si="18"/>
        <v>0.37649280000000007</v>
      </c>
      <c r="U71" s="7">
        <f t="shared" si="18"/>
        <v>0.16843904000000004</v>
      </c>
      <c r="V71" s="7">
        <f t="shared" si="18"/>
        <v>0.02199628800000001</v>
      </c>
      <c r="W71" s="7">
        <f t="shared" si="18"/>
        <v>-0.0011093811200000006</v>
      </c>
      <c r="X71" s="7">
        <f t="shared" si="18"/>
        <v>0.00031848603136819226</v>
      </c>
      <c r="Y71" s="7">
        <f t="shared" si="19"/>
        <v>0.56581874688</v>
      </c>
      <c r="Z71" s="7">
        <f>Y71-$Y$62+'harmonics.4266288'!$Y$72</f>
        <v>0.11383407187999928</v>
      </c>
      <c r="AA71" s="23">
        <f t="shared" si="21"/>
        <v>9.939975902795904E-06</v>
      </c>
    </row>
    <row r="72" spans="1:27" ht="12.75">
      <c r="A72" t="s">
        <v>60</v>
      </c>
      <c r="B72">
        <v>0</v>
      </c>
      <c r="I72">
        <v>0.5</v>
      </c>
      <c r="J72" s="10">
        <f t="shared" si="15"/>
        <v>1.48</v>
      </c>
      <c r="K72" s="7">
        <f t="shared" si="16"/>
        <v>2.35308</v>
      </c>
      <c r="L72" s="7">
        <f t="shared" si="16"/>
        <v>1.9738950000000002</v>
      </c>
      <c r="M72" s="7">
        <f t="shared" si="16"/>
        <v>0.42961499999999997</v>
      </c>
      <c r="N72" s="7">
        <f t="shared" si="16"/>
        <v>-0.033855625</v>
      </c>
      <c r="O72" s="7">
        <f t="shared" si="17"/>
        <v>4.722734375</v>
      </c>
      <c r="Q72" s="7">
        <f t="shared" si="23"/>
        <v>12.122084549</v>
      </c>
      <c r="R72" s="7">
        <f t="shared" si="22"/>
        <v>1.2122084549</v>
      </c>
      <c r="T72" s="7">
        <f t="shared" si="18"/>
        <v>0.58827</v>
      </c>
      <c r="U72" s="7">
        <f t="shared" si="18"/>
        <v>0.3289825</v>
      </c>
      <c r="V72" s="7">
        <f t="shared" si="18"/>
        <v>0.053701874999999996</v>
      </c>
      <c r="W72" s="7">
        <f t="shared" si="18"/>
        <v>-0.0033855624999999997</v>
      </c>
      <c r="X72" s="7">
        <f t="shared" si="18"/>
        <v>0.002372905845703125</v>
      </c>
      <c r="Y72" s="7">
        <f t="shared" si="19"/>
        <v>0.9675688125</v>
      </c>
      <c r="Z72" s="7">
        <f>Y72-$Y$62+'harmonics.4266288'!$Y$72</f>
        <v>0.5155841374999992</v>
      </c>
      <c r="AA72" s="23">
        <f t="shared" si="21"/>
        <v>4.50207377982255E-05</v>
      </c>
    </row>
    <row r="73" spans="1:27" ht="12.75">
      <c r="A73" t="s">
        <v>61</v>
      </c>
      <c r="B73">
        <v>0</v>
      </c>
      <c r="I73" s="10">
        <v>0.6</v>
      </c>
      <c r="J73" s="10">
        <f t="shared" si="15"/>
        <v>1.58</v>
      </c>
      <c r="K73" s="7">
        <f t="shared" si="16"/>
        <v>2.8236959999999995</v>
      </c>
      <c r="L73" s="7">
        <f t="shared" si="16"/>
        <v>2.8424088000000003</v>
      </c>
      <c r="M73" s="7">
        <f t="shared" si="16"/>
        <v>0.7423747199999999</v>
      </c>
      <c r="N73" s="7">
        <f t="shared" si="16"/>
        <v>-0.070203024</v>
      </c>
      <c r="O73" s="7">
        <f t="shared" si="17"/>
        <v>6.338276495999999</v>
      </c>
      <c r="Q73" s="7">
        <f t="shared" si="23"/>
        <v>18.460361045</v>
      </c>
      <c r="R73" s="7">
        <f t="shared" si="22"/>
        <v>1.8460361045</v>
      </c>
      <c r="T73" s="7">
        <f t="shared" si="18"/>
        <v>0.8471087999999999</v>
      </c>
      <c r="U73" s="7">
        <f t="shared" si="18"/>
        <v>0.5684817600000001</v>
      </c>
      <c r="V73" s="7">
        <f t="shared" si="18"/>
        <v>0.11135620799999998</v>
      </c>
      <c r="W73" s="7">
        <f t="shared" si="18"/>
        <v>-0.00842436288</v>
      </c>
      <c r="X73" s="7">
        <f t="shared" si="18"/>
        <v>0.012243672959804927</v>
      </c>
      <c r="Y73" s="7">
        <f t="shared" si="19"/>
        <v>1.51852240512</v>
      </c>
      <c r="Z73" s="7">
        <f>Y73-$Y$62+'harmonics.4266288'!$Y$72</f>
        <v>1.0665377301199992</v>
      </c>
      <c r="AA73" s="23">
        <f t="shared" si="21"/>
        <v>9.312993167802249E-05</v>
      </c>
    </row>
    <row r="74" spans="1:27" ht="12.75">
      <c r="A74" t="s">
        <v>62</v>
      </c>
      <c r="I74">
        <v>0.7</v>
      </c>
      <c r="J74" s="10">
        <f t="shared" si="15"/>
        <v>1.68</v>
      </c>
      <c r="K74" s="7">
        <f t="shared" si="16"/>
        <v>3.2943119999999997</v>
      </c>
      <c r="L74" s="7">
        <f t="shared" si="16"/>
        <v>3.8688342</v>
      </c>
      <c r="M74" s="7">
        <f t="shared" si="16"/>
        <v>1.1788635599999997</v>
      </c>
      <c r="N74" s="7">
        <f t="shared" si="16"/>
        <v>-0.13005976899999996</v>
      </c>
      <c r="O74" s="7">
        <f t="shared" si="17"/>
        <v>8.211949991</v>
      </c>
      <c r="Q74" s="7">
        <f t="shared" si="23"/>
        <v>26.672311035999996</v>
      </c>
      <c r="R74" s="7">
        <f t="shared" si="22"/>
        <v>2.6672311036</v>
      </c>
      <c r="T74" s="7">
        <f t="shared" si="18"/>
        <v>1.1530091999999998</v>
      </c>
      <c r="U74" s="7">
        <f t="shared" si="18"/>
        <v>0.9027279799999998</v>
      </c>
      <c r="V74" s="7">
        <f t="shared" si="18"/>
        <v>0.20630112299999992</v>
      </c>
      <c r="W74" s="7">
        <f t="shared" si="18"/>
        <v>-0.018208367659999992</v>
      </c>
      <c r="X74" s="7">
        <f t="shared" si="18"/>
        <v>0.04902671869209932</v>
      </c>
      <c r="Y74" s="7">
        <f t="shared" si="19"/>
        <v>2.2438299353399995</v>
      </c>
      <c r="Z74" s="7">
        <f>Y74-$Y$62+'harmonics.4266288'!$Y$72</f>
        <v>1.7918452603399988</v>
      </c>
      <c r="AA74" s="23">
        <f t="shared" si="21"/>
        <v>0.00015646368802562383</v>
      </c>
    </row>
    <row r="75" spans="1:27" ht="12.75">
      <c r="A75" t="s">
        <v>62</v>
      </c>
      <c r="B75" t="s">
        <v>63</v>
      </c>
      <c r="C75" t="s">
        <v>64</v>
      </c>
      <c r="D75" t="s">
        <v>65</v>
      </c>
      <c r="I75" s="10">
        <v>0.8</v>
      </c>
      <c r="J75" s="10">
        <f t="shared" si="15"/>
        <v>1.78</v>
      </c>
      <c r="K75" s="7">
        <f t="shared" si="16"/>
        <v>3.764928</v>
      </c>
      <c r="L75" s="7">
        <f t="shared" si="16"/>
        <v>5.053171200000001</v>
      </c>
      <c r="M75" s="7">
        <f t="shared" si="16"/>
        <v>1.7597030400000002</v>
      </c>
      <c r="N75" s="7">
        <f t="shared" si="16"/>
        <v>-0.2218762240000001</v>
      </c>
      <c r="O75" s="7">
        <f t="shared" si="17"/>
        <v>10.355926016</v>
      </c>
      <c r="Q75" s="7">
        <f>O75+Q74</f>
        <v>37.028237051999994</v>
      </c>
      <c r="R75" s="7">
        <f t="shared" si="22"/>
        <v>3.7028237051999997</v>
      </c>
      <c r="T75" s="7">
        <f t="shared" si="18"/>
        <v>1.5059712000000003</v>
      </c>
      <c r="U75" s="7">
        <f t="shared" si="18"/>
        <v>1.3475123200000003</v>
      </c>
      <c r="V75" s="7">
        <f t="shared" si="18"/>
        <v>0.35194060800000015</v>
      </c>
      <c r="W75" s="7">
        <f t="shared" si="18"/>
        <v>-0.03550019584000002</v>
      </c>
      <c r="X75" s="7">
        <f t="shared" si="18"/>
        <v>0.16306484806051444</v>
      </c>
      <c r="Y75" s="7">
        <f t="shared" si="19"/>
        <v>3.1699239321600006</v>
      </c>
      <c r="Z75" s="7">
        <f>Y75-$Y$62+'harmonics.4266288'!$Y$72</f>
        <v>2.71793925716</v>
      </c>
      <c r="AA75" s="23">
        <f t="shared" si="21"/>
        <v>0.0002373300917313507</v>
      </c>
    </row>
    <row r="76" spans="2:27" ht="12.75">
      <c r="B76">
        <v>1</v>
      </c>
      <c r="C76" s="2">
        <v>0.980951</v>
      </c>
      <c r="D76" s="2">
        <v>-0.0639554</v>
      </c>
      <c r="I76">
        <v>0.9</v>
      </c>
      <c r="J76" s="10">
        <f t="shared" si="15"/>
        <v>1.88</v>
      </c>
      <c r="K76" s="7">
        <f t="shared" si="16"/>
        <v>4.235544</v>
      </c>
      <c r="L76" s="7">
        <f t="shared" si="16"/>
        <v>6.395419800000001</v>
      </c>
      <c r="M76" s="7">
        <f t="shared" si="16"/>
        <v>2.50551468</v>
      </c>
      <c r="N76" s="7">
        <f t="shared" si="16"/>
        <v>-0.3554028090000001</v>
      </c>
      <c r="O76" s="7">
        <f t="shared" si="17"/>
        <v>12.781075671</v>
      </c>
      <c r="Q76" s="7">
        <f>O76+Q75</f>
        <v>49.80931272299999</v>
      </c>
      <c r="R76" s="7">
        <f t="shared" si="22"/>
        <v>4.980931272299999</v>
      </c>
      <c r="T76" s="7">
        <f t="shared" si="18"/>
        <v>1.9059948</v>
      </c>
      <c r="U76" s="7">
        <f t="shared" si="18"/>
        <v>1.9186259400000003</v>
      </c>
      <c r="V76" s="7">
        <f t="shared" si="18"/>
        <v>0.5637408030000001</v>
      </c>
      <c r="W76" s="7">
        <f t="shared" si="18"/>
        <v>-0.06397250562000001</v>
      </c>
      <c r="X76" s="7">
        <f t="shared" si="18"/>
        <v>0.47068791966375095</v>
      </c>
      <c r="Y76" s="7">
        <f t="shared" si="19"/>
        <v>4.3243890373800005</v>
      </c>
      <c r="Z76" s="7">
        <f>Y76-$Y$62+'harmonics.4266288'!$Y$72</f>
        <v>3.8724043623799997</v>
      </c>
      <c r="AA76" s="23">
        <f t="shared" si="21"/>
        <v>0.00033813783002083697</v>
      </c>
    </row>
    <row r="77" spans="2:27" ht="12.75">
      <c r="B77">
        <v>2</v>
      </c>
      <c r="C77" s="2">
        <v>0.999989</v>
      </c>
      <c r="D77" s="2">
        <v>0.00171913</v>
      </c>
      <c r="I77" s="10">
        <v>1</v>
      </c>
      <c r="J77" s="10">
        <f t="shared" si="15"/>
        <v>1.98</v>
      </c>
      <c r="K77" s="7">
        <f t="shared" si="16"/>
        <v>4.70616</v>
      </c>
      <c r="L77" s="7">
        <f t="shared" si="16"/>
        <v>7.895580000000001</v>
      </c>
      <c r="M77" s="7">
        <f t="shared" si="16"/>
        <v>3.4369199999999998</v>
      </c>
      <c r="N77" s="7">
        <f t="shared" si="16"/>
        <v>-0.54169</v>
      </c>
      <c r="O77" s="7">
        <f t="shared" si="17"/>
        <v>15.496970000000001</v>
      </c>
      <c r="Q77" s="7">
        <f>O77+Q76</f>
        <v>65.306282723</v>
      </c>
      <c r="R77" s="7">
        <f t="shared" si="22"/>
        <v>6.5306282722999995</v>
      </c>
      <c r="T77" s="7">
        <f t="shared" si="18"/>
        <v>2.35308</v>
      </c>
      <c r="U77" s="7">
        <f t="shared" si="18"/>
        <v>2.63186</v>
      </c>
      <c r="V77" s="7">
        <f t="shared" si="18"/>
        <v>0.8592299999999999</v>
      </c>
      <c r="W77" s="7">
        <f t="shared" si="18"/>
        <v>-0.10833799999999999</v>
      </c>
      <c r="X77" s="7">
        <f t="shared" si="18"/>
        <v>1.214927793</v>
      </c>
      <c r="Y77" s="7">
        <f t="shared" si="19"/>
        <v>5.735832</v>
      </c>
      <c r="Z77" s="7">
        <f>Y77-$Y$62+'harmonics.4266288'!$Y$72</f>
        <v>5.283847324999999</v>
      </c>
      <c r="AA77" s="23">
        <f t="shared" si="21"/>
        <v>0.00046138484038345836</v>
      </c>
    </row>
    <row r="78" spans="2:27" ht="12.75">
      <c r="B78">
        <v>3</v>
      </c>
      <c r="C78" s="2">
        <v>0.000477245</v>
      </c>
      <c r="D78" s="2">
        <v>-7.33933E-05</v>
      </c>
      <c r="I78">
        <v>1.1</v>
      </c>
      <c r="J78" s="10">
        <f t="shared" si="15"/>
        <v>2.08</v>
      </c>
      <c r="K78" s="7">
        <f t="shared" si="16"/>
        <v>5.176776</v>
      </c>
      <c r="L78" s="7">
        <f t="shared" si="16"/>
        <v>9.553651800000003</v>
      </c>
      <c r="M78" s="7">
        <f t="shared" si="16"/>
        <v>4.574540520000001</v>
      </c>
      <c r="N78" s="7">
        <f t="shared" si="16"/>
        <v>-0.7930883290000003</v>
      </c>
      <c r="O78" s="7">
        <f t="shared" si="17"/>
        <v>18.511879991000004</v>
      </c>
      <c r="Q78" s="7">
        <f>O78+Q77</f>
        <v>83.818162714</v>
      </c>
      <c r="R78" s="7">
        <f t="shared" si="22"/>
        <v>8.3818162714</v>
      </c>
      <c r="T78" s="7">
        <f t="shared" si="18"/>
        <v>2.8472268</v>
      </c>
      <c r="U78" s="7">
        <f t="shared" si="18"/>
        <v>3.5030056600000012</v>
      </c>
      <c r="V78" s="7">
        <f t="shared" si="18"/>
        <v>1.2579986430000003</v>
      </c>
      <c r="W78" s="7">
        <f t="shared" si="18"/>
        <v>-0.17447943238000005</v>
      </c>
      <c r="X78" s="7">
        <f t="shared" si="18"/>
        <v>2.8647361842360777</v>
      </c>
      <c r="Y78" s="7">
        <f t="shared" si="19"/>
        <v>7.433751670620001</v>
      </c>
      <c r="Z78" s="7">
        <f>Y78-$Y$62+'harmonics.4266288'!$Y$72</f>
        <v>6.98176699562</v>
      </c>
      <c r="AA78" s="23">
        <f t="shared" si="21"/>
        <v>0.0006096469585007609</v>
      </c>
    </row>
    <row r="79" spans="2:27" ht="12.75">
      <c r="B79">
        <v>4</v>
      </c>
      <c r="C79" s="2">
        <v>0.000508</v>
      </c>
      <c r="D79" s="2">
        <v>-9.70975E-06</v>
      </c>
      <c r="I79" s="10">
        <v>1.2</v>
      </c>
      <c r="J79" s="10">
        <f t="shared" si="15"/>
        <v>2.1799999999999997</v>
      </c>
      <c r="K79" s="7">
        <f t="shared" si="16"/>
        <v>5.647391999999999</v>
      </c>
      <c r="L79" s="7">
        <f t="shared" si="16"/>
        <v>11.369635200000001</v>
      </c>
      <c r="M79" s="7">
        <f t="shared" si="16"/>
        <v>5.9389977599999995</v>
      </c>
      <c r="N79" s="7">
        <f t="shared" si="16"/>
        <v>-1.123248384</v>
      </c>
      <c r="O79" s="7">
        <f t="shared" si="17"/>
        <v>21.832776576</v>
      </c>
      <c r="Q79" s="7">
        <f>O79+Q78</f>
        <v>105.65093929</v>
      </c>
      <c r="R79" s="7">
        <f t="shared" si="22"/>
        <v>10.565093929</v>
      </c>
      <c r="T79" s="7">
        <f t="shared" si="18"/>
        <v>3.3884351999999995</v>
      </c>
      <c r="U79" s="7">
        <f t="shared" si="18"/>
        <v>4.5478540800000005</v>
      </c>
      <c r="V79" s="7">
        <f t="shared" si="18"/>
        <v>1.7816993279999997</v>
      </c>
      <c r="W79" s="7">
        <f t="shared" si="18"/>
        <v>-0.26957961216</v>
      </c>
      <c r="X79" s="7">
        <f t="shared" si="18"/>
        <v>6.268760555420123</v>
      </c>
      <c r="Y79" s="7">
        <f t="shared" si="19"/>
        <v>9.448408995840001</v>
      </c>
      <c r="Z79" s="7">
        <f>Y79-$Y$62+'harmonics.4266288'!$Y$72</f>
        <v>8.996424320840001</v>
      </c>
      <c r="AA79" s="23">
        <f t="shared" si="21"/>
        <v>0.0007855665661748899</v>
      </c>
    </row>
    <row r="80" spans="2:4" ht="12.75">
      <c r="B80">
        <v>5</v>
      </c>
      <c r="C80" s="2">
        <v>0.000224326</v>
      </c>
      <c r="D80" s="2">
        <v>-1.82626E-05</v>
      </c>
    </row>
    <row r="81" spans="2:4" ht="12.75">
      <c r="B81">
        <v>6</v>
      </c>
      <c r="C81" s="2">
        <v>3.22178E-05</v>
      </c>
      <c r="D81" s="2">
        <v>-1.23321E-05</v>
      </c>
    </row>
    <row r="82" spans="2:24" ht="12.75">
      <c r="B82">
        <v>9</v>
      </c>
      <c r="C82" s="2">
        <v>-0.0001309</v>
      </c>
      <c r="D82" s="2">
        <v>0.00015743</v>
      </c>
      <c r="I82" s="6"/>
      <c r="J82" s="6"/>
      <c r="K82" s="11">
        <v>3</v>
      </c>
      <c r="L82" s="11">
        <v>4</v>
      </c>
      <c r="M82" s="11">
        <v>5</v>
      </c>
      <c r="N82" s="11">
        <v>6</v>
      </c>
      <c r="O82" s="7"/>
      <c r="P82" s="7"/>
      <c r="T82" s="11">
        <v>3</v>
      </c>
      <c r="U82" s="11">
        <v>4</v>
      </c>
      <c r="V82" s="11">
        <v>5</v>
      </c>
      <c r="W82" s="11">
        <v>6</v>
      </c>
      <c r="X82" s="11">
        <v>10</v>
      </c>
    </row>
    <row r="83" spans="2:24" ht="12.75">
      <c r="B83">
        <v>10</v>
      </c>
      <c r="C83" s="2">
        <v>-0.000232652</v>
      </c>
      <c r="D83" s="2">
        <v>0.000160493</v>
      </c>
      <c r="H83" t="s">
        <v>83</v>
      </c>
      <c r="I83" s="6"/>
      <c r="J83" s="6"/>
      <c r="K83" s="9" t="s">
        <v>70</v>
      </c>
      <c r="L83" s="9" t="s">
        <v>71</v>
      </c>
      <c r="M83" s="9" t="s">
        <v>72</v>
      </c>
      <c r="N83" s="9" t="s">
        <v>73</v>
      </c>
      <c r="O83" s="7"/>
      <c r="P83" s="7"/>
      <c r="T83" s="9" t="s">
        <v>70</v>
      </c>
      <c r="U83" s="9" t="s">
        <v>71</v>
      </c>
      <c r="V83" s="9" t="s">
        <v>72</v>
      </c>
      <c r="W83" s="9" t="s">
        <v>73</v>
      </c>
      <c r="X83" s="9" t="s">
        <v>74</v>
      </c>
    </row>
    <row r="84" spans="2:24" ht="12.75">
      <c r="B84">
        <v>12</v>
      </c>
      <c r="C84" s="2">
        <v>-0.000147122</v>
      </c>
      <c r="D84" s="2">
        <v>2.83178E-05</v>
      </c>
      <c r="H84" t="s">
        <v>69</v>
      </c>
      <c r="I84" s="6">
        <f>I12</f>
        <v>3594.11</v>
      </c>
      <c r="J84" s="6"/>
      <c r="K84" s="7">
        <f>K12</f>
        <v>-1.2915100000000002</v>
      </c>
      <c r="L84" s="7">
        <f>L12</f>
        <v>-1.41949</v>
      </c>
      <c r="M84" s="7">
        <f>M12</f>
        <v>-1.4886599999999999</v>
      </c>
      <c r="N84" s="7">
        <f>N12</f>
        <v>-0.8688349999999999</v>
      </c>
      <c r="O84" s="7"/>
      <c r="P84" s="7"/>
      <c r="Q84" t="s">
        <v>91</v>
      </c>
      <c r="R84" s="10">
        <f>(I99-I98)</f>
        <v>0.1</v>
      </c>
      <c r="T84" s="7">
        <f>K84</f>
        <v>-1.2915100000000002</v>
      </c>
      <c r="U84" s="7">
        <f>L84</f>
        <v>-1.41949</v>
      </c>
      <c r="V84" s="7">
        <f>M84</f>
        <v>-1.4886599999999999</v>
      </c>
      <c r="W84" s="7">
        <f>N84</f>
        <v>-0.8688349999999999</v>
      </c>
      <c r="X84" s="7">
        <f>O68</f>
        <v>0.552954551</v>
      </c>
    </row>
    <row r="85" spans="2:26" ht="25.5">
      <c r="B85">
        <v>15</v>
      </c>
      <c r="C85" s="2">
        <v>2.55574E-05</v>
      </c>
      <c r="D85" s="2">
        <v>-1.54591E-05</v>
      </c>
      <c r="I85" s="9" t="s">
        <v>84</v>
      </c>
      <c r="J85" s="9" t="s">
        <v>86</v>
      </c>
      <c r="K85" s="7"/>
      <c r="L85" s="7"/>
      <c r="M85" s="7"/>
      <c r="N85" s="7"/>
      <c r="O85" s="12" t="s">
        <v>88</v>
      </c>
      <c r="P85" s="7"/>
      <c r="Q85" t="s">
        <v>92</v>
      </c>
      <c r="T85" s="7"/>
      <c r="U85" s="7"/>
      <c r="V85" s="7"/>
      <c r="W85" s="7"/>
      <c r="Y85" t="s">
        <v>89</v>
      </c>
      <c r="Z85" s="13" t="s">
        <v>90</v>
      </c>
    </row>
    <row r="86" spans="2:26" ht="12.75">
      <c r="B86">
        <v>18</v>
      </c>
      <c r="C86" s="2">
        <v>-1.19948E-06</v>
      </c>
      <c r="D86" s="2">
        <v>3.01576E-06</v>
      </c>
      <c r="I86" s="10">
        <v>-1.2</v>
      </c>
      <c r="J86" s="10">
        <f>I86+$B$6</f>
        <v>-0.21999999999999997</v>
      </c>
      <c r="K86" s="7">
        <f>(K$20-1)*K$84*$I86^(K$20-2)</f>
        <v>3.0996240000000004</v>
      </c>
      <c r="L86" s="7">
        <f>(L$20-1)*L$84*$I86^(L$20-2)</f>
        <v>-6.1321968</v>
      </c>
      <c r="M86" s="7">
        <f>(M$20-1)*M$84*$I86^(M$20-2)</f>
        <v>10.28961792</v>
      </c>
      <c r="N86" s="7">
        <f>(N$20-1)*N$84*$I86^(N$20-2)</f>
        <v>-9.008081279999999</v>
      </c>
      <c r="O86" s="7">
        <f>SUM(K86:N86)</f>
        <v>-1.751036159999999</v>
      </c>
      <c r="P86" s="7"/>
      <c r="Q86" s="7">
        <f>-O86+Q87</f>
        <v>-2.3220443350000037</v>
      </c>
      <c r="R86" s="7">
        <f aca="true" t="shared" si="24" ref="R86:R97">Q86*$R$22</f>
        <v>-0.2322044335000004</v>
      </c>
      <c r="T86" s="7">
        <f>T$84*$I86^(T$20-1)</f>
        <v>-1.8597744</v>
      </c>
      <c r="U86" s="7">
        <f>U$84*$I86^(U$20-1)</f>
        <v>2.4528787199999997</v>
      </c>
      <c r="V86" s="7">
        <f>V$84*$I86^(V$20-1)</f>
        <v>-3.0868853759999997</v>
      </c>
      <c r="W86" s="7">
        <f>W$84*$I86^(W$20-1)</f>
        <v>2.1619395071999996</v>
      </c>
      <c r="X86" s="7">
        <f>X$84*$I86^(X$20-1)</f>
        <v>-2.8531240277987817</v>
      </c>
      <c r="Y86" s="7">
        <f>SUM(T86:W86)</f>
        <v>-0.3318415488000004</v>
      </c>
      <c r="Z86" s="7">
        <f>Y86-$Y$93+'harmonics.4266288'!$Y$103</f>
        <v>-0.23928738567499963</v>
      </c>
    </row>
    <row r="87" spans="2:26" ht="12.75">
      <c r="B87">
        <v>20</v>
      </c>
      <c r="C87" s="2">
        <v>-1.45804E-06</v>
      </c>
      <c r="D87" s="2">
        <v>1.11115E-07</v>
      </c>
      <c r="I87">
        <v>-1.1</v>
      </c>
      <c r="J87" s="10">
        <f aca="true" t="shared" si="25" ref="J87:J110">I87+$B$6</f>
        <v>-0.1200000000000001</v>
      </c>
      <c r="K87" s="7">
        <f aca="true" t="shared" si="26" ref="K87:N110">(K$20-1)*K$84*$I87^(K$20-2)</f>
        <v>2.841322000000001</v>
      </c>
      <c r="L87" s="7">
        <f t="shared" si="26"/>
        <v>-5.152748700000001</v>
      </c>
      <c r="M87" s="7">
        <f t="shared" si="26"/>
        <v>7.925625840000002</v>
      </c>
      <c r="N87" s="7">
        <f t="shared" si="26"/>
        <v>-6.360306617500002</v>
      </c>
      <c r="O87" s="7">
        <f aca="true" t="shared" si="27" ref="O87:O110">SUM(K87:N87)</f>
        <v>-0.7461074774999998</v>
      </c>
      <c r="Q87" s="7">
        <f>-O87+Q88</f>
        <v>-4.073080495000003</v>
      </c>
      <c r="R87" s="7">
        <f t="shared" si="24"/>
        <v>-0.4073080495000003</v>
      </c>
      <c r="T87" s="7">
        <f aca="true" t="shared" si="28" ref="T87:X110">T$84*$I87^(T$20-1)</f>
        <v>-1.5627271000000005</v>
      </c>
      <c r="U87" s="7">
        <f t="shared" si="28"/>
        <v>1.8893411900000006</v>
      </c>
      <c r="V87" s="7">
        <f t="shared" si="28"/>
        <v>-2.1795471060000002</v>
      </c>
      <c r="W87" s="7">
        <f t="shared" si="28"/>
        <v>1.3992674558500002</v>
      </c>
      <c r="X87" s="7">
        <f t="shared" si="28"/>
        <v>-1.3038379067583925</v>
      </c>
      <c r="Y87" s="7">
        <f aca="true" t="shared" si="29" ref="Y87:Y110">SUM(T87:W87)</f>
        <v>-0.4536655601499999</v>
      </c>
      <c r="Z87" s="7">
        <f>Y87-$Y$93+'harmonics.4266288'!$Y$103</f>
        <v>-0.36111139702499917</v>
      </c>
    </row>
    <row r="88" spans="2:26" ht="12.75">
      <c r="B88">
        <v>21</v>
      </c>
      <c r="C88" s="2">
        <v>-2.17196E-07</v>
      </c>
      <c r="D88" s="2">
        <v>-4.55335E-07</v>
      </c>
      <c r="I88" s="10">
        <v>-1</v>
      </c>
      <c r="J88" s="10">
        <f t="shared" si="25"/>
        <v>-0.020000000000000018</v>
      </c>
      <c r="K88" s="7">
        <f t="shared" si="26"/>
        <v>2.5830200000000003</v>
      </c>
      <c r="L88" s="7">
        <f t="shared" si="26"/>
        <v>-4.25847</v>
      </c>
      <c r="M88" s="7">
        <f t="shared" si="26"/>
        <v>5.9546399999999995</v>
      </c>
      <c r="N88" s="7">
        <f t="shared" si="26"/>
        <v>-4.344175</v>
      </c>
      <c r="O88" s="7">
        <f t="shared" si="27"/>
        <v>-0.06498500000000007</v>
      </c>
      <c r="Q88" s="7">
        <f aca="true" t="shared" si="30" ref="Q88:Q96">-O88+Q89</f>
        <v>-4.819187972500003</v>
      </c>
      <c r="R88" s="7">
        <f t="shared" si="24"/>
        <v>-0.4819187972500003</v>
      </c>
      <c r="T88" s="7">
        <f t="shared" si="28"/>
        <v>-1.2915100000000002</v>
      </c>
      <c r="U88" s="7">
        <f t="shared" si="28"/>
        <v>1.41949</v>
      </c>
      <c r="V88" s="7">
        <f t="shared" si="28"/>
        <v>-1.4886599999999999</v>
      </c>
      <c r="W88" s="7">
        <f t="shared" si="28"/>
        <v>0.8688349999999999</v>
      </c>
      <c r="X88" s="7">
        <f t="shared" si="28"/>
        <v>-0.552954551</v>
      </c>
      <c r="Y88" s="7">
        <f t="shared" si="29"/>
        <v>-0.4918450000000002</v>
      </c>
      <c r="Z88" s="7">
        <f>Y88-$Y$93+'harmonics.4266288'!$Y$103</f>
        <v>-0.39929083687499944</v>
      </c>
    </row>
    <row r="89" spans="2:26" ht="12.75">
      <c r="B89">
        <v>25</v>
      </c>
      <c r="C89" s="2">
        <v>-2.0457E-08</v>
      </c>
      <c r="D89" s="2">
        <v>5.99385E-08</v>
      </c>
      <c r="I89">
        <v>-0.9</v>
      </c>
      <c r="J89" s="10">
        <f t="shared" si="25"/>
        <v>0.07999999999999996</v>
      </c>
      <c r="K89" s="7">
        <f t="shared" si="26"/>
        <v>2.3247180000000003</v>
      </c>
      <c r="L89" s="7">
        <f t="shared" si="26"/>
        <v>-3.4493607</v>
      </c>
      <c r="M89" s="7">
        <f t="shared" si="26"/>
        <v>4.340932560000001</v>
      </c>
      <c r="N89" s="7">
        <f t="shared" si="26"/>
        <v>-2.8502132175000003</v>
      </c>
      <c r="O89" s="7">
        <f t="shared" si="27"/>
        <v>0.3660766425000004</v>
      </c>
      <c r="Q89" s="7">
        <f t="shared" si="30"/>
        <v>-4.884172972500003</v>
      </c>
      <c r="R89" s="7">
        <f t="shared" si="24"/>
        <v>-0.48841729725000027</v>
      </c>
      <c r="T89" s="7">
        <f t="shared" si="28"/>
        <v>-1.0461231000000002</v>
      </c>
      <c r="U89" s="7">
        <f t="shared" si="28"/>
        <v>1.03480821</v>
      </c>
      <c r="V89" s="7">
        <f t="shared" si="28"/>
        <v>-0.9767098260000001</v>
      </c>
      <c r="W89" s="7">
        <f t="shared" si="28"/>
        <v>0.5130383791500001</v>
      </c>
      <c r="X89" s="7">
        <f t="shared" si="28"/>
        <v>-0.21422592254319553</v>
      </c>
      <c r="Y89" s="7">
        <f t="shared" si="29"/>
        <v>-0.47498633685000025</v>
      </c>
      <c r="Z89" s="7">
        <f>Y89-$Y$93+'harmonics.4266288'!$Y$103</f>
        <v>-0.3824321737249995</v>
      </c>
    </row>
    <row r="90" spans="2:26" ht="12.75">
      <c r="B90">
        <v>27</v>
      </c>
      <c r="C90" s="2">
        <v>-1.40892E-08</v>
      </c>
      <c r="D90" s="2">
        <v>-1.88748E-09</v>
      </c>
      <c r="I90" s="10">
        <v>-0.800000000000001</v>
      </c>
      <c r="J90" s="10">
        <f t="shared" si="25"/>
        <v>0.17999999999999894</v>
      </c>
      <c r="K90" s="7">
        <f t="shared" si="26"/>
        <v>2.066416000000003</v>
      </c>
      <c r="L90" s="7">
        <f t="shared" si="26"/>
        <v>-2.7254208000000073</v>
      </c>
      <c r="M90" s="7">
        <f t="shared" si="26"/>
        <v>3.048775680000012</v>
      </c>
      <c r="N90" s="7">
        <f t="shared" si="26"/>
        <v>-1.7793740800000093</v>
      </c>
      <c r="O90" s="7">
        <f t="shared" si="27"/>
        <v>0.6103967999999982</v>
      </c>
      <c r="Q90" s="7">
        <f t="shared" si="30"/>
        <v>-4.518096330000002</v>
      </c>
      <c r="R90" s="7">
        <f t="shared" si="24"/>
        <v>-0.45180963300000027</v>
      </c>
      <c r="T90" s="7">
        <f t="shared" si="28"/>
        <v>-0.8265664000000023</v>
      </c>
      <c r="U90" s="7">
        <f t="shared" si="28"/>
        <v>0.7267788800000028</v>
      </c>
      <c r="V90" s="7">
        <f t="shared" si="28"/>
        <v>-0.6097551360000031</v>
      </c>
      <c r="W90" s="7">
        <f t="shared" si="28"/>
        <v>0.2846998528000018</v>
      </c>
      <c r="X90" s="7">
        <f t="shared" si="28"/>
        <v>-0.07421630352248101</v>
      </c>
      <c r="Y90" s="7">
        <f t="shared" si="29"/>
        <v>-0.42484280320000073</v>
      </c>
      <c r="Z90" s="7">
        <f>Y90-$Y$93+'harmonics.4266288'!$Y$103</f>
        <v>-0.332288640075</v>
      </c>
    </row>
    <row r="91" spans="2:26" ht="12.75">
      <c r="B91">
        <v>28</v>
      </c>
      <c r="C91" s="2">
        <v>1.50409E-09</v>
      </c>
      <c r="D91" s="2">
        <v>-5.99688E-09</v>
      </c>
      <c r="I91">
        <v>-0.700000000000001</v>
      </c>
      <c r="J91" s="10">
        <f t="shared" si="25"/>
        <v>0.279999999999999</v>
      </c>
      <c r="K91" s="7">
        <f t="shared" si="26"/>
        <v>1.8081140000000027</v>
      </c>
      <c r="L91" s="7">
        <f t="shared" si="26"/>
        <v>-2.086650300000006</v>
      </c>
      <c r="M91" s="7">
        <f t="shared" si="26"/>
        <v>2.042441520000008</v>
      </c>
      <c r="N91" s="7">
        <f t="shared" si="26"/>
        <v>-1.0430364175000055</v>
      </c>
      <c r="O91" s="7">
        <f t="shared" si="27"/>
        <v>0.7208688024999994</v>
      </c>
      <c r="Q91" s="7">
        <f t="shared" si="30"/>
        <v>-3.907699530000004</v>
      </c>
      <c r="R91" s="7">
        <f t="shared" si="24"/>
        <v>-0.3907699530000004</v>
      </c>
      <c r="T91" s="7">
        <f t="shared" si="28"/>
        <v>-0.6328399000000018</v>
      </c>
      <c r="U91" s="7">
        <f t="shared" si="28"/>
        <v>0.486885070000002</v>
      </c>
      <c r="V91" s="7">
        <f t="shared" si="28"/>
        <v>-0.3574272660000019</v>
      </c>
      <c r="W91" s="7">
        <f t="shared" si="28"/>
        <v>0.14602509845000097</v>
      </c>
      <c r="X91" s="7">
        <f t="shared" si="28"/>
        <v>-0.022313710639915725</v>
      </c>
      <c r="Y91" s="7">
        <f t="shared" si="29"/>
        <v>-0.3573569975500007</v>
      </c>
      <c r="Z91" s="7">
        <f>Y91-$Y$93+'harmonics.4266288'!$Y$103</f>
        <v>-0.26480283442499997</v>
      </c>
    </row>
    <row r="92" spans="2:26" ht="12.75">
      <c r="B92">
        <v>30</v>
      </c>
      <c r="C92" s="2">
        <v>2.93354E-09</v>
      </c>
      <c r="D92" s="2">
        <v>-6.51115E-11</v>
      </c>
      <c r="I92" s="10">
        <v>-0.600000000000001</v>
      </c>
      <c r="J92" s="10">
        <f t="shared" si="25"/>
        <v>0.379999999999999</v>
      </c>
      <c r="K92" s="7">
        <f t="shared" si="26"/>
        <v>1.5498120000000026</v>
      </c>
      <c r="L92" s="7">
        <f t="shared" si="26"/>
        <v>-1.5330492000000049</v>
      </c>
      <c r="M92" s="7">
        <f t="shared" si="26"/>
        <v>1.2862022400000062</v>
      </c>
      <c r="N92" s="7">
        <f t="shared" si="26"/>
        <v>-0.5630050800000036</v>
      </c>
      <c r="O92" s="7">
        <f t="shared" si="27"/>
        <v>0.7399599600000003</v>
      </c>
      <c r="Q92" s="7">
        <f t="shared" si="30"/>
        <v>-3.1868307275000047</v>
      </c>
      <c r="R92" s="7">
        <f t="shared" si="24"/>
        <v>-0.3186830727500005</v>
      </c>
      <c r="T92" s="7">
        <f t="shared" si="28"/>
        <v>-0.46494360000000157</v>
      </c>
      <c r="U92" s="7">
        <f t="shared" si="28"/>
        <v>0.30660984000000147</v>
      </c>
      <c r="V92" s="7">
        <f t="shared" si="28"/>
        <v>-0.1929303360000012</v>
      </c>
      <c r="W92" s="7">
        <f t="shared" si="28"/>
        <v>0.06756060960000053</v>
      </c>
      <c r="X92" s="7">
        <f t="shared" si="28"/>
        <v>-0.005572507866794576</v>
      </c>
      <c r="Y92" s="7">
        <f t="shared" si="29"/>
        <v>-0.28370348640000076</v>
      </c>
      <c r="Z92" s="7">
        <f>Y92-$Y$93+'harmonics.4266288'!$Y$103</f>
        <v>-0.191149323275</v>
      </c>
    </row>
    <row r="93" spans="1:26" ht="12.75">
      <c r="A93" t="s">
        <v>9</v>
      </c>
      <c r="I93">
        <v>-0.500000000000001</v>
      </c>
      <c r="J93" s="10">
        <f t="shared" si="25"/>
        <v>0.479999999999999</v>
      </c>
      <c r="K93" s="7">
        <f t="shared" si="26"/>
        <v>1.2915100000000028</v>
      </c>
      <c r="L93" s="7">
        <f t="shared" si="26"/>
        <v>-1.0646175000000042</v>
      </c>
      <c r="M93" s="7">
        <f t="shared" si="26"/>
        <v>0.7443300000000044</v>
      </c>
      <c r="N93" s="7">
        <f t="shared" si="26"/>
        <v>-0.27151093750000216</v>
      </c>
      <c r="O93" s="7">
        <f t="shared" si="27"/>
        <v>0.6997115625000008</v>
      </c>
      <c r="Q93" s="7">
        <f t="shared" si="30"/>
        <v>-2.4468707675000045</v>
      </c>
      <c r="R93" s="7">
        <f t="shared" si="24"/>
        <v>-0.24468707675000045</v>
      </c>
      <c r="T93" s="7">
        <f t="shared" si="28"/>
        <v>-0.3228775000000013</v>
      </c>
      <c r="U93" s="7">
        <f t="shared" si="28"/>
        <v>0.17743625000000104</v>
      </c>
      <c r="V93" s="7">
        <f t="shared" si="28"/>
        <v>-0.09304125000000074</v>
      </c>
      <c r="W93" s="7">
        <f t="shared" si="28"/>
        <v>0.027151093750000268</v>
      </c>
      <c r="X93" s="7">
        <f t="shared" si="28"/>
        <v>-0.0010799893574218945</v>
      </c>
      <c r="Y93" s="7">
        <f t="shared" si="29"/>
        <v>-0.21133140625000074</v>
      </c>
      <c r="Z93" s="7">
        <f>Y93-$Y$93+'harmonics.4266288'!$Y$103</f>
        <v>-0.118777243125</v>
      </c>
    </row>
    <row r="94" spans="1:26" ht="12.75">
      <c r="A94" t="s">
        <v>9</v>
      </c>
      <c r="I94" s="10">
        <v>-0.400000000000001</v>
      </c>
      <c r="J94" s="10">
        <f t="shared" si="25"/>
        <v>0.579999999999999</v>
      </c>
      <c r="K94" s="7">
        <f t="shared" si="26"/>
        <v>1.0332080000000028</v>
      </c>
      <c r="L94" s="7">
        <f t="shared" si="26"/>
        <v>-0.6813552000000035</v>
      </c>
      <c r="M94" s="7">
        <f t="shared" si="26"/>
        <v>0.38109696000000287</v>
      </c>
      <c r="N94" s="7">
        <f t="shared" si="26"/>
        <v>-0.11121088000000112</v>
      </c>
      <c r="O94" s="7">
        <f t="shared" si="27"/>
        <v>0.621738880000001</v>
      </c>
      <c r="Q94" s="7">
        <f t="shared" si="30"/>
        <v>-1.7471592050000035</v>
      </c>
      <c r="R94" s="7">
        <f t="shared" si="24"/>
        <v>-0.17471592050000037</v>
      </c>
      <c r="T94" s="7">
        <f t="shared" si="28"/>
        <v>-0.20664160000000106</v>
      </c>
      <c r="U94" s="7">
        <f t="shared" si="28"/>
        <v>0.09084736000000068</v>
      </c>
      <c r="V94" s="7">
        <f t="shared" si="28"/>
        <v>-0.03810969600000038</v>
      </c>
      <c r="W94" s="7">
        <f t="shared" si="28"/>
        <v>0.00889687040000011</v>
      </c>
      <c r="X94" s="7">
        <f t="shared" si="28"/>
        <v>-0.0001449537178173473</v>
      </c>
      <c r="Y94" s="7">
        <f t="shared" si="29"/>
        <v>-0.14500706560000065</v>
      </c>
      <c r="Z94" s="7">
        <f>Y94-$Y$93+'harmonics.4266288'!$Y$103</f>
        <v>-0.05245290247499991</v>
      </c>
    </row>
    <row r="95" spans="1:26" ht="12.75">
      <c r="A95" t="s">
        <v>32</v>
      </c>
      <c r="B95" t="s">
        <v>33</v>
      </c>
      <c r="C95" t="s">
        <v>34</v>
      </c>
      <c r="I95">
        <v>-0.300000000000001</v>
      </c>
      <c r="J95" s="10">
        <f t="shared" si="25"/>
        <v>0.679999999999999</v>
      </c>
      <c r="K95" s="7">
        <f t="shared" si="26"/>
        <v>0.7749060000000026</v>
      </c>
      <c r="L95" s="7">
        <f t="shared" si="26"/>
        <v>-0.3832623000000025</v>
      </c>
      <c r="M95" s="7">
        <f t="shared" si="26"/>
        <v>0.16077528000000157</v>
      </c>
      <c r="N95" s="7">
        <f t="shared" si="26"/>
        <v>-0.03518781750000047</v>
      </c>
      <c r="O95" s="7">
        <f t="shared" si="27"/>
        <v>0.5172311625000012</v>
      </c>
      <c r="Q95" s="7">
        <f t="shared" si="30"/>
        <v>-1.1254203250000026</v>
      </c>
      <c r="R95" s="7">
        <f t="shared" si="24"/>
        <v>-0.11254203250000026</v>
      </c>
      <c r="T95" s="7">
        <f t="shared" si="28"/>
        <v>-0.11623590000000078</v>
      </c>
      <c r="U95" s="7">
        <f t="shared" si="28"/>
        <v>0.03832623000000038</v>
      </c>
      <c r="V95" s="7">
        <f t="shared" si="28"/>
        <v>-0.012058146000000158</v>
      </c>
      <c r="W95" s="7">
        <f t="shared" si="28"/>
        <v>0.0021112690500000347</v>
      </c>
      <c r="X95" s="7">
        <f t="shared" si="28"/>
        <v>-1.0883804427333324E-05</v>
      </c>
      <c r="Y95" s="7">
        <f t="shared" si="29"/>
        <v>-0.08785654695000053</v>
      </c>
      <c r="Z95" s="7">
        <f>Y95-$Y$93+'harmonics.4266288'!$Y$103</f>
        <v>0.0046976161750002104</v>
      </c>
    </row>
    <row r="96" spans="1:26" ht="12.75">
      <c r="A96" t="s">
        <v>35</v>
      </c>
      <c r="B96">
        <v>4270730</v>
      </c>
      <c r="I96" s="10">
        <v>-0.200000000000001</v>
      </c>
      <c r="J96" s="10">
        <f t="shared" si="25"/>
        <v>0.7799999999999989</v>
      </c>
      <c r="K96" s="7">
        <f t="shared" si="26"/>
        <v>0.5166040000000027</v>
      </c>
      <c r="L96" s="7">
        <f t="shared" si="26"/>
        <v>-0.1703388000000017</v>
      </c>
      <c r="M96" s="7">
        <f t="shared" si="26"/>
        <v>0.04763712000000072</v>
      </c>
      <c r="N96" s="7">
        <f t="shared" si="26"/>
        <v>-0.0069506800000001395</v>
      </c>
      <c r="O96" s="7">
        <f t="shared" si="27"/>
        <v>0.3869516400000016</v>
      </c>
      <c r="Q96" s="7">
        <f t="shared" si="30"/>
        <v>-0.6081891625000014</v>
      </c>
      <c r="R96" s="7">
        <f t="shared" si="24"/>
        <v>-0.060818916250000146</v>
      </c>
      <c r="T96" s="7">
        <f t="shared" si="28"/>
        <v>-0.05166040000000053</v>
      </c>
      <c r="U96" s="7">
        <f t="shared" si="28"/>
        <v>0.011355920000000172</v>
      </c>
      <c r="V96" s="7">
        <f t="shared" si="28"/>
        <v>-0.0023818560000000476</v>
      </c>
      <c r="W96" s="7">
        <f t="shared" si="28"/>
        <v>0.000278027200000007</v>
      </c>
      <c r="X96" s="7">
        <f t="shared" si="28"/>
        <v>-2.8311273011201286E-07</v>
      </c>
      <c r="Y96" s="7">
        <f t="shared" si="29"/>
        <v>-0.0424083088000004</v>
      </c>
      <c r="Z96" s="7">
        <f>Y96-$Y$93+'harmonics.4266288'!$Y$103</f>
        <v>0.050145854325000336</v>
      </c>
    </row>
    <row r="97" spans="1:26" ht="12.75">
      <c r="A97" t="s">
        <v>36</v>
      </c>
      <c r="B97">
        <v>4270870</v>
      </c>
      <c r="I97">
        <v>-0.0999999999999999</v>
      </c>
      <c r="J97" s="10">
        <f t="shared" si="25"/>
        <v>0.8800000000000001</v>
      </c>
      <c r="K97" s="7">
        <f t="shared" si="26"/>
        <v>0.25830199999999975</v>
      </c>
      <c r="L97" s="7">
        <f t="shared" si="26"/>
        <v>-0.04258469999999991</v>
      </c>
      <c r="M97" s="7">
        <f t="shared" si="26"/>
        <v>0.0059546399999999815</v>
      </c>
      <c r="N97" s="7">
        <f t="shared" si="26"/>
        <v>-0.0004344174999999982</v>
      </c>
      <c r="O97" s="7">
        <f t="shared" si="27"/>
        <v>0.2212375224999998</v>
      </c>
      <c r="Q97" s="7">
        <f>-O97+Q98</f>
        <v>-0.2212375224999998</v>
      </c>
      <c r="R97" s="7">
        <f t="shared" si="24"/>
        <v>-0.022123752249999983</v>
      </c>
      <c r="T97" s="7">
        <f t="shared" si="28"/>
        <v>-0.012915099999999975</v>
      </c>
      <c r="U97" s="7">
        <f t="shared" si="28"/>
        <v>0.0014194899999999957</v>
      </c>
      <c r="V97" s="7">
        <f t="shared" si="28"/>
        <v>-0.00014886599999999937</v>
      </c>
      <c r="W97" s="7">
        <f t="shared" si="28"/>
        <v>8.688349999999954E-06</v>
      </c>
      <c r="X97" s="7">
        <f t="shared" si="28"/>
        <v>-5.529545509999949E-10</v>
      </c>
      <c r="Y97" s="7">
        <f t="shared" si="29"/>
        <v>-0.011635787649999979</v>
      </c>
      <c r="Z97" s="7">
        <f>Y97-$Y$93+'harmonics.4266288'!$Y$103</f>
        <v>0.08091837547500076</v>
      </c>
    </row>
    <row r="98" spans="1:26" ht="12.75">
      <c r="A98" t="s">
        <v>37</v>
      </c>
      <c r="B98">
        <v>1487666</v>
      </c>
      <c r="I98" s="10">
        <v>0</v>
      </c>
      <c r="J98" s="10">
        <f t="shared" si="25"/>
        <v>0.98</v>
      </c>
      <c r="K98" s="7">
        <f t="shared" si="26"/>
        <v>0</v>
      </c>
      <c r="L98" s="7">
        <f t="shared" si="26"/>
        <v>0</v>
      </c>
      <c r="M98" s="7">
        <f t="shared" si="26"/>
        <v>0</v>
      </c>
      <c r="N98" s="7">
        <f t="shared" si="26"/>
        <v>0</v>
      </c>
      <c r="O98" s="7">
        <f t="shared" si="27"/>
        <v>0</v>
      </c>
      <c r="Q98" s="7">
        <f>O98</f>
        <v>0</v>
      </c>
      <c r="R98" s="7">
        <f>Q98*$R$22</f>
        <v>0</v>
      </c>
      <c r="T98" s="7">
        <f t="shared" si="28"/>
        <v>0</v>
      </c>
      <c r="U98" s="7">
        <f t="shared" si="28"/>
        <v>0</v>
      </c>
      <c r="V98" s="7">
        <f t="shared" si="28"/>
        <v>0</v>
      </c>
      <c r="W98" s="7">
        <f t="shared" si="28"/>
        <v>0</v>
      </c>
      <c r="X98" s="7">
        <f t="shared" si="28"/>
        <v>0</v>
      </c>
      <c r="Y98" s="7">
        <f t="shared" si="29"/>
        <v>0</v>
      </c>
      <c r="Z98" s="7">
        <f>Y98-$Y$93+'harmonics.4266288'!$Y$103</f>
        <v>0.09255416312500074</v>
      </c>
    </row>
    <row r="99" spans="1:26" ht="12.75">
      <c r="A99" t="s">
        <v>38</v>
      </c>
      <c r="B99">
        <v>2</v>
      </c>
      <c r="I99">
        <v>0.1</v>
      </c>
      <c r="J99" s="10">
        <f t="shared" si="25"/>
        <v>1.08</v>
      </c>
      <c r="K99" s="7">
        <f t="shared" si="26"/>
        <v>-0.25830200000000003</v>
      </c>
      <c r="L99" s="7">
        <f t="shared" si="26"/>
        <v>-0.04258470000000001</v>
      </c>
      <c r="M99" s="7">
        <f t="shared" si="26"/>
        <v>-0.005954640000000001</v>
      </c>
      <c r="N99" s="7">
        <f t="shared" si="26"/>
        <v>-0.0004344175000000002</v>
      </c>
      <c r="O99" s="7">
        <f t="shared" si="27"/>
        <v>-0.3072757575000001</v>
      </c>
      <c r="Q99" s="7">
        <f>O99+Q98</f>
        <v>-0.3072757575000001</v>
      </c>
      <c r="R99" s="7">
        <f aca="true" t="shared" si="31" ref="R99:R110">Q99*$R$22</f>
        <v>-0.03072757575000001</v>
      </c>
      <c r="T99" s="7">
        <f t="shared" si="28"/>
        <v>-0.012915100000000004</v>
      </c>
      <c r="U99" s="7">
        <f t="shared" si="28"/>
        <v>-0.0014194900000000002</v>
      </c>
      <c r="V99" s="7">
        <f t="shared" si="28"/>
        <v>-0.00014886600000000005</v>
      </c>
      <c r="W99" s="7">
        <f t="shared" si="28"/>
        <v>-8.688350000000005E-06</v>
      </c>
      <c r="X99" s="7">
        <f t="shared" si="28"/>
        <v>5.529545510000005E-10</v>
      </c>
      <c r="Y99" s="7">
        <f t="shared" si="29"/>
        <v>-0.014492144350000003</v>
      </c>
      <c r="Z99" s="7">
        <f>Y99-$Y$93+'harmonics.4266288'!$Y$103</f>
        <v>0.07806201877500073</v>
      </c>
    </row>
    <row r="100" spans="1:26" ht="12.75">
      <c r="A100" t="s">
        <v>39</v>
      </c>
      <c r="B100">
        <v>0.98</v>
      </c>
      <c r="I100" s="10">
        <v>0.2</v>
      </c>
      <c r="J100" s="10">
        <f t="shared" si="25"/>
        <v>1.18</v>
      </c>
      <c r="K100" s="7">
        <f t="shared" si="26"/>
        <v>-0.5166040000000001</v>
      </c>
      <c r="L100" s="7">
        <f t="shared" si="26"/>
        <v>-0.17033880000000004</v>
      </c>
      <c r="M100" s="7">
        <f t="shared" si="26"/>
        <v>-0.047637120000000005</v>
      </c>
      <c r="N100" s="7">
        <f t="shared" si="26"/>
        <v>-0.006950680000000003</v>
      </c>
      <c r="O100" s="7">
        <f t="shared" si="27"/>
        <v>-0.7415306</v>
      </c>
      <c r="Q100" s="7">
        <f aca="true" t="shared" si="32" ref="Q100:Q105">O100+Q99</f>
        <v>-1.0488063575000002</v>
      </c>
      <c r="R100" s="7">
        <f t="shared" si="31"/>
        <v>-0.10488063575000002</v>
      </c>
      <c r="T100" s="7">
        <f t="shared" si="28"/>
        <v>-0.051660400000000016</v>
      </c>
      <c r="U100" s="7">
        <f t="shared" si="28"/>
        <v>-0.011355920000000002</v>
      </c>
      <c r="V100" s="7">
        <f t="shared" si="28"/>
        <v>-0.0023818560000000008</v>
      </c>
      <c r="W100" s="7">
        <f t="shared" si="28"/>
        <v>-0.00027802720000000015</v>
      </c>
      <c r="X100" s="7">
        <f t="shared" si="28"/>
        <v>2.8311273011200026E-07</v>
      </c>
      <c r="Y100" s="7">
        <f t="shared" si="29"/>
        <v>-0.06567620320000002</v>
      </c>
      <c r="Z100" s="7">
        <f>Y100-$Y$93+'harmonics.4266288'!$Y$103</f>
        <v>0.026877959925000736</v>
      </c>
    </row>
    <row r="101" spans="1:26" ht="12.75">
      <c r="A101" t="s">
        <v>40</v>
      </c>
      <c r="B101">
        <v>0</v>
      </c>
      <c r="I101">
        <v>0.3</v>
      </c>
      <c r="J101" s="10">
        <f t="shared" si="25"/>
        <v>1.28</v>
      </c>
      <c r="K101" s="7">
        <f t="shared" si="26"/>
        <v>-0.7749060000000001</v>
      </c>
      <c r="L101" s="7">
        <f t="shared" si="26"/>
        <v>-0.3832623</v>
      </c>
      <c r="M101" s="7">
        <f t="shared" si="26"/>
        <v>-0.16077528</v>
      </c>
      <c r="N101" s="7">
        <f t="shared" si="26"/>
        <v>-0.035187817499999996</v>
      </c>
      <c r="O101" s="7">
        <f t="shared" si="27"/>
        <v>-1.3541313975</v>
      </c>
      <c r="Q101" s="7">
        <f t="shared" si="32"/>
        <v>-2.402937755</v>
      </c>
      <c r="R101" s="7">
        <f t="shared" si="31"/>
        <v>-0.2402937755</v>
      </c>
      <c r="T101" s="7">
        <f t="shared" si="28"/>
        <v>-0.1162359</v>
      </c>
      <c r="U101" s="7">
        <f t="shared" si="28"/>
        <v>-0.038326229999999996</v>
      </c>
      <c r="V101" s="7">
        <f t="shared" si="28"/>
        <v>-0.012058145999999999</v>
      </c>
      <c r="W101" s="7">
        <f t="shared" si="28"/>
        <v>-0.0021112690499999996</v>
      </c>
      <c r="X101" s="7">
        <f t="shared" si="28"/>
        <v>1.0883804427332999E-05</v>
      </c>
      <c r="Y101" s="7">
        <f t="shared" si="29"/>
        <v>-0.16873154505</v>
      </c>
      <c r="Z101" s="7">
        <f>Y101-$Y$93+'harmonics.4266288'!$Y$103</f>
        <v>-0.07617738192499925</v>
      </c>
    </row>
    <row r="102" spans="1:26" ht="12.75">
      <c r="A102" t="s">
        <v>41</v>
      </c>
      <c r="B102">
        <v>1000.54</v>
      </c>
      <c r="I102" s="10">
        <v>0.4</v>
      </c>
      <c r="J102" s="10">
        <f t="shared" si="25"/>
        <v>1.38</v>
      </c>
      <c r="K102" s="7">
        <f t="shared" si="26"/>
        <v>-1.0332080000000001</v>
      </c>
      <c r="L102" s="7">
        <f t="shared" si="26"/>
        <v>-0.6813552000000002</v>
      </c>
      <c r="M102" s="7">
        <f t="shared" si="26"/>
        <v>-0.38109696000000004</v>
      </c>
      <c r="N102" s="7">
        <f t="shared" si="26"/>
        <v>-0.11121088000000005</v>
      </c>
      <c r="O102" s="7">
        <f t="shared" si="27"/>
        <v>-2.2068710400000007</v>
      </c>
      <c r="Q102" s="7">
        <f t="shared" si="32"/>
        <v>-4.609808795000001</v>
      </c>
      <c r="R102" s="7">
        <f t="shared" si="31"/>
        <v>-0.4609808795000001</v>
      </c>
      <c r="T102" s="7">
        <f t="shared" si="28"/>
        <v>-0.20664160000000006</v>
      </c>
      <c r="U102" s="7">
        <f t="shared" si="28"/>
        <v>-0.09084736000000002</v>
      </c>
      <c r="V102" s="7">
        <f t="shared" si="28"/>
        <v>-0.03810969600000001</v>
      </c>
      <c r="W102" s="7">
        <f t="shared" si="28"/>
        <v>-0.008896870400000005</v>
      </c>
      <c r="X102" s="7">
        <f t="shared" si="28"/>
        <v>0.00014495371781734413</v>
      </c>
      <c r="Y102" s="7">
        <f t="shared" si="29"/>
        <v>-0.3444955264000001</v>
      </c>
      <c r="Z102" s="7">
        <f>Y102-$Y$93+'harmonics.4266288'!$Y$103</f>
        <v>-0.25194136327499933</v>
      </c>
    </row>
    <row r="103" spans="1:26" ht="12.75">
      <c r="A103" t="s">
        <v>42</v>
      </c>
      <c r="B103">
        <v>-91.1243</v>
      </c>
      <c r="I103">
        <v>0.5</v>
      </c>
      <c r="J103" s="10">
        <f t="shared" si="25"/>
        <v>1.48</v>
      </c>
      <c r="K103" s="7">
        <f t="shared" si="26"/>
        <v>-1.2915100000000002</v>
      </c>
      <c r="L103" s="7">
        <f t="shared" si="26"/>
        <v>-1.0646175</v>
      </c>
      <c r="M103" s="7">
        <f t="shared" si="26"/>
        <v>-0.7443299999999999</v>
      </c>
      <c r="N103" s="7">
        <f t="shared" si="26"/>
        <v>-0.2715109375</v>
      </c>
      <c r="O103" s="7">
        <f t="shared" si="27"/>
        <v>-3.3719684375</v>
      </c>
      <c r="Q103" s="7">
        <f t="shared" si="32"/>
        <v>-7.981777232500001</v>
      </c>
      <c r="R103" s="7">
        <f t="shared" si="31"/>
        <v>-0.7981777232500001</v>
      </c>
      <c r="T103" s="7">
        <f t="shared" si="28"/>
        <v>-0.32287750000000004</v>
      </c>
      <c r="U103" s="7">
        <f t="shared" si="28"/>
        <v>-0.17743625</v>
      </c>
      <c r="V103" s="7">
        <f t="shared" si="28"/>
        <v>-0.09304124999999999</v>
      </c>
      <c r="W103" s="7">
        <f t="shared" si="28"/>
        <v>-0.027151093749999997</v>
      </c>
      <c r="X103" s="7">
        <f t="shared" si="28"/>
        <v>0.001079989357421875</v>
      </c>
      <c r="Y103" s="7">
        <f t="shared" si="29"/>
        <v>-0.62050609375</v>
      </c>
      <c r="Z103" s="7">
        <f>Y103-$Y$93+'harmonics.4266288'!$Y$103</f>
        <v>-0.5279519306249992</v>
      </c>
    </row>
    <row r="104" spans="1:26" ht="12.75">
      <c r="A104" t="s">
        <v>43</v>
      </c>
      <c r="B104" s="2">
        <v>12.364</v>
      </c>
      <c r="I104" s="10">
        <v>0.6</v>
      </c>
      <c r="J104" s="10">
        <f t="shared" si="25"/>
        <v>1.58</v>
      </c>
      <c r="K104" s="7">
        <f t="shared" si="26"/>
        <v>-1.5498120000000002</v>
      </c>
      <c r="L104" s="7">
        <f t="shared" si="26"/>
        <v>-1.5330492</v>
      </c>
      <c r="M104" s="7">
        <f t="shared" si="26"/>
        <v>-1.28620224</v>
      </c>
      <c r="N104" s="7">
        <f t="shared" si="26"/>
        <v>-0.5630050799999999</v>
      </c>
      <c r="O104" s="7">
        <f t="shared" si="27"/>
        <v>-4.93206852</v>
      </c>
      <c r="Q104" s="7">
        <f t="shared" si="32"/>
        <v>-12.9138457525</v>
      </c>
      <c r="R104" s="7">
        <f t="shared" si="31"/>
        <v>-1.2913845752500002</v>
      </c>
      <c r="T104" s="7">
        <f t="shared" si="28"/>
        <v>-0.4649436</v>
      </c>
      <c r="U104" s="7">
        <f t="shared" si="28"/>
        <v>-0.30660983999999997</v>
      </c>
      <c r="V104" s="7">
        <f t="shared" si="28"/>
        <v>-0.19293033599999998</v>
      </c>
      <c r="W104" s="7">
        <f t="shared" si="28"/>
        <v>-0.06756060959999999</v>
      </c>
      <c r="X104" s="7">
        <f t="shared" si="28"/>
        <v>0.0055725078667944955</v>
      </c>
      <c r="Y104" s="7">
        <f t="shared" si="29"/>
        <v>-1.0320443856</v>
      </c>
      <c r="Z104" s="7">
        <f>Y104-$Y$93+'harmonics.4266288'!$Y$103</f>
        <v>-0.9394902224749992</v>
      </c>
    </row>
    <row r="105" spans="1:26" ht="12.75">
      <c r="A105" t="s">
        <v>44</v>
      </c>
      <c r="B105" s="2">
        <v>0</v>
      </c>
      <c r="I105">
        <v>0.7</v>
      </c>
      <c r="J105" s="10">
        <f t="shared" si="25"/>
        <v>1.68</v>
      </c>
      <c r="K105" s="7">
        <f t="shared" si="26"/>
        <v>-1.808114</v>
      </c>
      <c r="L105" s="7">
        <f t="shared" si="26"/>
        <v>-2.0866502999999996</v>
      </c>
      <c r="M105" s="7">
        <f t="shared" si="26"/>
        <v>-2.0424415199999992</v>
      </c>
      <c r="N105" s="7">
        <f t="shared" si="26"/>
        <v>-1.0430364174999998</v>
      </c>
      <c r="O105" s="7">
        <f t="shared" si="27"/>
        <v>-6.980242237499999</v>
      </c>
      <c r="Q105" s="7">
        <f t="shared" si="32"/>
        <v>-19.89408799</v>
      </c>
      <c r="R105" s="7">
        <f t="shared" si="31"/>
        <v>-1.989408799</v>
      </c>
      <c r="T105" s="7">
        <f t="shared" si="28"/>
        <v>-0.6328399</v>
      </c>
      <c r="U105" s="7">
        <f t="shared" si="28"/>
        <v>-0.48688506999999986</v>
      </c>
      <c r="V105" s="7">
        <f t="shared" si="28"/>
        <v>-0.35742726599999985</v>
      </c>
      <c r="W105" s="7">
        <f t="shared" si="28"/>
        <v>-0.14602509844999995</v>
      </c>
      <c r="X105" s="7">
        <f t="shared" si="28"/>
        <v>0.02231371063991544</v>
      </c>
      <c r="Y105" s="7">
        <f t="shared" si="29"/>
        <v>-1.6231773344499998</v>
      </c>
      <c r="Z105" s="7">
        <f>Y105-$Y$93+'harmonics.4266288'!$Y$103</f>
        <v>-1.5306231713249991</v>
      </c>
    </row>
    <row r="106" spans="1:26" ht="12.75">
      <c r="A106" t="s">
        <v>45</v>
      </c>
      <c r="B106" s="2">
        <v>0</v>
      </c>
      <c r="I106" s="10">
        <v>0.8</v>
      </c>
      <c r="J106" s="10">
        <f t="shared" si="25"/>
        <v>1.78</v>
      </c>
      <c r="K106" s="7">
        <f t="shared" si="26"/>
        <v>-2.0664160000000003</v>
      </c>
      <c r="L106" s="7">
        <f t="shared" si="26"/>
        <v>-2.7254208000000006</v>
      </c>
      <c r="M106" s="7">
        <f t="shared" si="26"/>
        <v>-3.0487756800000003</v>
      </c>
      <c r="N106" s="7">
        <f t="shared" si="26"/>
        <v>-1.7793740800000009</v>
      </c>
      <c r="O106" s="7">
        <f t="shared" si="27"/>
        <v>-9.619986560000001</v>
      </c>
      <c r="Q106" s="7">
        <f>O106+Q105</f>
        <v>-29.51407455</v>
      </c>
      <c r="R106" s="7">
        <f t="shared" si="31"/>
        <v>-2.951407455</v>
      </c>
      <c r="T106" s="7">
        <f t="shared" si="28"/>
        <v>-0.8265664000000003</v>
      </c>
      <c r="U106" s="7">
        <f t="shared" si="28"/>
        <v>-0.7267788800000001</v>
      </c>
      <c r="V106" s="7">
        <f t="shared" si="28"/>
        <v>-0.6097551360000002</v>
      </c>
      <c r="W106" s="7">
        <f t="shared" si="28"/>
        <v>-0.28469985280000015</v>
      </c>
      <c r="X106" s="7">
        <f t="shared" si="28"/>
        <v>0.0742163035224802</v>
      </c>
      <c r="Y106" s="7">
        <f t="shared" si="29"/>
        <v>-2.447800268800001</v>
      </c>
      <c r="Z106" s="7">
        <f>Y106-$Y$93+'harmonics.4266288'!$Y$103</f>
        <v>-2.355246105675</v>
      </c>
    </row>
    <row r="107" spans="1:26" ht="12.75">
      <c r="A107" t="s">
        <v>9</v>
      </c>
      <c r="I107">
        <v>0.9</v>
      </c>
      <c r="J107" s="10">
        <f t="shared" si="25"/>
        <v>1.88</v>
      </c>
      <c r="K107" s="7">
        <f t="shared" si="26"/>
        <v>-2.3247180000000003</v>
      </c>
      <c r="L107" s="7">
        <f t="shared" si="26"/>
        <v>-3.4493607</v>
      </c>
      <c r="M107" s="7">
        <f t="shared" si="26"/>
        <v>-4.340932560000001</v>
      </c>
      <c r="N107" s="7">
        <f t="shared" si="26"/>
        <v>-2.8502132175000003</v>
      </c>
      <c r="O107" s="7">
        <f t="shared" si="27"/>
        <v>-12.965224477500001</v>
      </c>
      <c r="Q107" s="7">
        <f>O107+Q106</f>
        <v>-42.479299027500005</v>
      </c>
      <c r="R107" s="7">
        <f t="shared" si="31"/>
        <v>-4.247929902750001</v>
      </c>
      <c r="T107" s="7">
        <f t="shared" si="28"/>
        <v>-1.0461231000000002</v>
      </c>
      <c r="U107" s="7">
        <f t="shared" si="28"/>
        <v>-1.03480821</v>
      </c>
      <c r="V107" s="7">
        <f t="shared" si="28"/>
        <v>-0.9767098260000001</v>
      </c>
      <c r="W107" s="7">
        <f t="shared" si="28"/>
        <v>-0.5130383791500001</v>
      </c>
      <c r="X107" s="7">
        <f t="shared" si="28"/>
        <v>0.21422592254319553</v>
      </c>
      <c r="Y107" s="7">
        <f t="shared" si="29"/>
        <v>-3.5706795151500006</v>
      </c>
      <c r="Z107" s="7">
        <f>Y107-$Y$93+'harmonics.4266288'!$Y$103</f>
        <v>-3.4781253520249997</v>
      </c>
    </row>
    <row r="108" spans="1:26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  <c r="I108" s="10">
        <v>1</v>
      </c>
      <c r="J108" s="10">
        <f t="shared" si="25"/>
        <v>1.98</v>
      </c>
      <c r="K108" s="7">
        <f t="shared" si="26"/>
        <v>-2.5830200000000003</v>
      </c>
      <c r="L108" s="7">
        <f t="shared" si="26"/>
        <v>-4.25847</v>
      </c>
      <c r="M108" s="7">
        <f t="shared" si="26"/>
        <v>-5.9546399999999995</v>
      </c>
      <c r="N108" s="7">
        <f t="shared" si="26"/>
        <v>-4.344175</v>
      </c>
      <c r="O108" s="7">
        <f t="shared" si="27"/>
        <v>-17.140304999999998</v>
      </c>
      <c r="Q108" s="7">
        <f>O108+Q107</f>
        <v>-59.6196040275</v>
      </c>
      <c r="R108" s="7">
        <f t="shared" si="31"/>
        <v>-5.961960402750001</v>
      </c>
      <c r="T108" s="7">
        <f t="shared" si="28"/>
        <v>-1.2915100000000002</v>
      </c>
      <c r="U108" s="7">
        <f t="shared" si="28"/>
        <v>-1.41949</v>
      </c>
      <c r="V108" s="7">
        <f t="shared" si="28"/>
        <v>-1.4886599999999999</v>
      </c>
      <c r="W108" s="7">
        <f t="shared" si="28"/>
        <v>-0.8688349999999999</v>
      </c>
      <c r="X108" s="7">
        <f t="shared" si="28"/>
        <v>0.552954551</v>
      </c>
      <c r="Y108" s="7">
        <f t="shared" si="29"/>
        <v>-5.0684949999999995</v>
      </c>
      <c r="Z108" s="7">
        <f>Y108-$Y$93+'harmonics.4266288'!$Y$103</f>
        <v>-4.975940836874998</v>
      </c>
    </row>
    <row r="109" spans="1:26" ht="12.75">
      <c r="A109" t="s">
        <v>51</v>
      </c>
      <c r="B109">
        <v>-91.2</v>
      </c>
      <c r="I109">
        <v>1.1</v>
      </c>
      <c r="J109" s="10">
        <f t="shared" si="25"/>
        <v>2.08</v>
      </c>
      <c r="K109" s="7">
        <f t="shared" si="26"/>
        <v>-2.841322000000001</v>
      </c>
      <c r="L109" s="7">
        <f t="shared" si="26"/>
        <v>-5.152748700000001</v>
      </c>
      <c r="M109" s="7">
        <f t="shared" si="26"/>
        <v>-7.925625840000002</v>
      </c>
      <c r="N109" s="7">
        <f t="shared" si="26"/>
        <v>-6.360306617500002</v>
      </c>
      <c r="O109" s="7">
        <f t="shared" si="27"/>
        <v>-22.280003157500005</v>
      </c>
      <c r="Q109" s="7">
        <f>O109+Q108</f>
        <v>-81.89960718500001</v>
      </c>
      <c r="R109" s="7">
        <f t="shared" si="31"/>
        <v>-8.189960718500002</v>
      </c>
      <c r="T109" s="7">
        <f t="shared" si="28"/>
        <v>-1.5627271000000005</v>
      </c>
      <c r="U109" s="7">
        <f t="shared" si="28"/>
        <v>-1.8893411900000006</v>
      </c>
      <c r="V109" s="7">
        <f t="shared" si="28"/>
        <v>-2.1795471060000002</v>
      </c>
      <c r="W109" s="7">
        <f t="shared" si="28"/>
        <v>-1.3992674558500002</v>
      </c>
      <c r="X109" s="7">
        <f t="shared" si="28"/>
        <v>1.3038379067583925</v>
      </c>
      <c r="Y109" s="7">
        <f t="shared" si="29"/>
        <v>-7.030882851850001</v>
      </c>
      <c r="Z109" s="7">
        <f>Y109-$Y$93+'harmonics.4266288'!$Y$103</f>
        <v>-6.938328688725</v>
      </c>
    </row>
    <row r="110" spans="1:26" ht="12.75">
      <c r="A110" t="s">
        <v>52</v>
      </c>
      <c r="B110">
        <v>0</v>
      </c>
      <c r="I110" s="10">
        <v>1.2</v>
      </c>
      <c r="J110" s="10">
        <f t="shared" si="25"/>
        <v>2.1799999999999997</v>
      </c>
      <c r="K110" s="7">
        <f t="shared" si="26"/>
        <v>-3.0996240000000004</v>
      </c>
      <c r="L110" s="7">
        <f t="shared" si="26"/>
        <v>-6.1321968</v>
      </c>
      <c r="M110" s="7">
        <f t="shared" si="26"/>
        <v>-10.28961792</v>
      </c>
      <c r="N110" s="7">
        <f t="shared" si="26"/>
        <v>-9.008081279999999</v>
      </c>
      <c r="O110" s="7">
        <f t="shared" si="27"/>
        <v>-28.529519999999998</v>
      </c>
      <c r="Q110" s="7">
        <f>O110+Q109</f>
        <v>-110.429127185</v>
      </c>
      <c r="R110" s="7">
        <f t="shared" si="31"/>
        <v>-11.0429127185</v>
      </c>
      <c r="T110" s="7">
        <f t="shared" si="28"/>
        <v>-1.8597744</v>
      </c>
      <c r="U110" s="7">
        <f t="shared" si="28"/>
        <v>-2.4528787199999997</v>
      </c>
      <c r="V110" s="7">
        <f t="shared" si="28"/>
        <v>-3.0868853759999997</v>
      </c>
      <c r="W110" s="7">
        <f t="shared" si="28"/>
        <v>-2.1619395071999996</v>
      </c>
      <c r="X110" s="7">
        <f t="shared" si="28"/>
        <v>2.8531240277987817</v>
      </c>
      <c r="Y110" s="7">
        <f t="shared" si="29"/>
        <v>-9.5614780032</v>
      </c>
      <c r="Z110" s="7">
        <f>Y110-$Y$93+'harmonics.4266288'!$Y$103</f>
        <v>-9.468923840075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0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0.981032</v>
      </c>
      <c r="D123" s="2">
        <v>-0.063701</v>
      </c>
    </row>
    <row r="124" spans="2:4" ht="12.75">
      <c r="B124">
        <v>2</v>
      </c>
      <c r="C124" s="2">
        <v>1.00005</v>
      </c>
      <c r="D124" s="2">
        <v>0.00179254</v>
      </c>
    </row>
    <row r="125" spans="2:4" ht="12.75">
      <c r="B125">
        <v>3</v>
      </c>
      <c r="C125" s="2">
        <v>0.00051934</v>
      </c>
      <c r="D125" s="2">
        <v>-8.91219E-05</v>
      </c>
    </row>
    <row r="126" spans="2:4" ht="12.75">
      <c r="B126">
        <v>4</v>
      </c>
      <c r="C126" s="2">
        <v>0.000554458</v>
      </c>
      <c r="D126" s="2">
        <v>-1.56094E-05</v>
      </c>
    </row>
    <row r="127" spans="2:4" ht="12.75">
      <c r="B127">
        <v>5</v>
      </c>
      <c r="C127" s="2">
        <v>0.000243694</v>
      </c>
      <c r="D127" s="2">
        <v>-1.78178E-05</v>
      </c>
    </row>
    <row r="128" spans="2:4" ht="12.75">
      <c r="B128">
        <v>6</v>
      </c>
      <c r="C128" s="2">
        <v>3.25266E-05</v>
      </c>
      <c r="D128" s="2">
        <v>-1.1142E-05</v>
      </c>
    </row>
    <row r="129" spans="2:4" ht="12.75">
      <c r="B129">
        <v>9</v>
      </c>
      <c r="C129" s="2">
        <v>-0.000130674</v>
      </c>
      <c r="D129" s="2">
        <v>0.000157439</v>
      </c>
    </row>
    <row r="130" spans="2:4" ht="12.75">
      <c r="B130">
        <v>10</v>
      </c>
      <c r="C130" s="2">
        <v>-0.000232657</v>
      </c>
      <c r="D130" s="2">
        <v>0.000160904</v>
      </c>
    </row>
    <row r="131" spans="2:4" ht="12.75">
      <c r="B131">
        <v>12</v>
      </c>
      <c r="C131" s="2">
        <v>-0.000146916</v>
      </c>
      <c r="D131" s="2">
        <v>2.85597E-05</v>
      </c>
    </row>
    <row r="132" spans="2:4" ht="12.75">
      <c r="B132">
        <v>15</v>
      </c>
      <c r="C132" s="2">
        <v>2.5557E-05</v>
      </c>
      <c r="D132" s="2">
        <v>-1.53642E-05</v>
      </c>
    </row>
    <row r="133" spans="2:4" ht="12.75">
      <c r="B133">
        <v>18</v>
      </c>
      <c r="C133" s="2">
        <v>-1.20374E-06</v>
      </c>
      <c r="D133" s="2">
        <v>3.03562E-06</v>
      </c>
    </row>
    <row r="134" spans="2:4" ht="12.75">
      <c r="B134">
        <v>20</v>
      </c>
      <c r="C134" s="2">
        <v>-1.47556E-06</v>
      </c>
      <c r="D134" s="2">
        <v>9.81876E-08</v>
      </c>
    </row>
    <row r="135" spans="2:4" ht="12.75">
      <c r="B135">
        <v>21</v>
      </c>
      <c r="C135" s="2">
        <v>-2.49341E-07</v>
      </c>
      <c r="D135" s="2">
        <v>-4.53998E-07</v>
      </c>
    </row>
    <row r="136" spans="2:4" ht="12.75">
      <c r="B136">
        <v>25</v>
      </c>
      <c r="C136" s="2">
        <v>-1.87214E-08</v>
      </c>
      <c r="D136" s="2">
        <v>5.69005E-08</v>
      </c>
    </row>
    <row r="137" spans="2:4" ht="12.75">
      <c r="B137">
        <v>27</v>
      </c>
      <c r="C137" s="2">
        <v>-1.77991E-08</v>
      </c>
      <c r="D137" s="2">
        <v>-2.62293E-09</v>
      </c>
    </row>
    <row r="138" spans="2:4" ht="12.75">
      <c r="B138">
        <v>28</v>
      </c>
      <c r="C138" s="2">
        <v>3.38177E-09</v>
      </c>
      <c r="D138" s="2">
        <v>-5.38832E-09</v>
      </c>
    </row>
    <row r="139" spans="2:4" ht="12.75">
      <c r="B139">
        <v>30</v>
      </c>
      <c r="C139" s="2">
        <v>2.57065E-09</v>
      </c>
      <c r="D139" s="2">
        <v>-6.81572E-10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4270730</v>
      </c>
    </row>
    <row r="144" spans="1:2" ht="12.75">
      <c r="A144" t="s">
        <v>36</v>
      </c>
      <c r="B144">
        <v>4270903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0.98</v>
      </c>
    </row>
    <row r="148" spans="1:2" ht="12.75">
      <c r="A148" t="s">
        <v>40</v>
      </c>
      <c r="B148">
        <v>0</v>
      </c>
    </row>
    <row r="149" spans="1:2" ht="12.75">
      <c r="A149" t="s">
        <v>41</v>
      </c>
      <c r="B149">
        <v>1499.29</v>
      </c>
    </row>
    <row r="150" spans="1:2" ht="12.75">
      <c r="A150" t="s">
        <v>42</v>
      </c>
      <c r="B150">
        <v>-91.1152</v>
      </c>
    </row>
    <row r="151" spans="1:2" ht="12.75">
      <c r="A151" t="s">
        <v>43</v>
      </c>
      <c r="B151" s="2">
        <v>18.5281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-91.2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0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0.981061</v>
      </c>
      <c r="D170" s="2">
        <v>-0.0639341</v>
      </c>
    </row>
    <row r="171" spans="2:4" ht="12.75">
      <c r="B171">
        <v>2</v>
      </c>
      <c r="C171" s="2">
        <v>1.00004</v>
      </c>
      <c r="D171" s="2">
        <v>0.00151501</v>
      </c>
    </row>
    <row r="172" spans="2:4" ht="12.75">
      <c r="B172">
        <v>3</v>
      </c>
      <c r="C172" s="2">
        <v>0.000495583</v>
      </c>
      <c r="D172" s="2">
        <v>-8.77753E-05</v>
      </c>
    </row>
    <row r="173" spans="2:4" ht="12.75">
      <c r="B173">
        <v>4</v>
      </c>
      <c r="C173" s="2">
        <v>0.000529086</v>
      </c>
      <c r="D173" s="2">
        <v>-1.3387E-05</v>
      </c>
    </row>
    <row r="174" spans="2:4" ht="12.75">
      <c r="B174">
        <v>5</v>
      </c>
      <c r="C174" s="2">
        <v>0.000230078</v>
      </c>
      <c r="D174" s="2">
        <v>-1.75702E-05</v>
      </c>
    </row>
    <row r="175" spans="2:4" ht="12.75">
      <c r="B175">
        <v>6</v>
      </c>
      <c r="C175" s="2">
        <v>2.83633E-05</v>
      </c>
      <c r="D175" s="2">
        <v>-1.14339E-05</v>
      </c>
    </row>
    <row r="176" spans="2:4" ht="12.75">
      <c r="B176">
        <v>9</v>
      </c>
      <c r="C176" s="2">
        <v>-0.000130566</v>
      </c>
      <c r="D176" s="2">
        <v>0.000157097</v>
      </c>
    </row>
    <row r="177" spans="2:4" ht="12.75">
      <c r="B177">
        <v>10</v>
      </c>
      <c r="C177" s="2">
        <v>-0.000232936</v>
      </c>
      <c r="D177" s="2">
        <v>0.00016044</v>
      </c>
    </row>
    <row r="178" spans="2:4" ht="12.75">
      <c r="B178">
        <v>12</v>
      </c>
      <c r="C178" s="2">
        <v>-0.00014691</v>
      </c>
      <c r="D178" s="2">
        <v>2.83042E-05</v>
      </c>
    </row>
    <row r="179" spans="2:4" ht="12.75">
      <c r="B179">
        <v>15</v>
      </c>
      <c r="C179" s="2">
        <v>2.55723E-05</v>
      </c>
      <c r="D179" s="2">
        <v>-1.53782E-05</v>
      </c>
    </row>
    <row r="180" spans="2:4" ht="12.75">
      <c r="B180">
        <v>18</v>
      </c>
      <c r="C180" s="2">
        <v>-1.20094E-06</v>
      </c>
      <c r="D180" s="2">
        <v>3.03011E-06</v>
      </c>
    </row>
    <row r="181" spans="2:4" ht="12.75">
      <c r="B181">
        <v>20</v>
      </c>
      <c r="C181" s="2">
        <v>-1.45542E-06</v>
      </c>
      <c r="D181" s="2">
        <v>7.86952E-08</v>
      </c>
    </row>
    <row r="182" spans="2:4" ht="12.75">
      <c r="B182">
        <v>21</v>
      </c>
      <c r="C182" s="2">
        <v>-2.48732E-07</v>
      </c>
      <c r="D182" s="2">
        <v>-4.5928E-07</v>
      </c>
    </row>
    <row r="183" spans="2:4" ht="12.75">
      <c r="B183">
        <v>25</v>
      </c>
      <c r="C183" s="2">
        <v>-1.89555E-08</v>
      </c>
      <c r="D183" s="2">
        <v>5.78304E-08</v>
      </c>
    </row>
    <row r="184" spans="2:4" ht="12.75">
      <c r="B184">
        <v>27</v>
      </c>
      <c r="C184" s="2">
        <v>-1.71158E-08</v>
      </c>
      <c r="D184" s="2">
        <v>-1.00152E-09</v>
      </c>
    </row>
    <row r="185" spans="2:4" ht="12.75">
      <c r="B185">
        <v>28</v>
      </c>
      <c r="C185" s="2">
        <v>1.35143E-09</v>
      </c>
      <c r="D185" s="2">
        <v>2.08542E-09</v>
      </c>
    </row>
    <row r="186" spans="2:4" ht="12.75">
      <c r="B186">
        <v>30</v>
      </c>
      <c r="C186" s="2">
        <v>3.10531E-09</v>
      </c>
      <c r="D186" s="2">
        <v>-3.36851E-10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4270730</v>
      </c>
    </row>
    <row r="191" spans="1:2" ht="12.75">
      <c r="A191" t="s">
        <v>36</v>
      </c>
      <c r="B191">
        <v>4270936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0.98</v>
      </c>
    </row>
    <row r="195" spans="1:2" ht="12.75">
      <c r="A195" t="s">
        <v>40</v>
      </c>
      <c r="B195">
        <v>0</v>
      </c>
    </row>
    <row r="196" spans="1:2" ht="12.75">
      <c r="A196" t="s">
        <v>41</v>
      </c>
      <c r="B196">
        <v>1998.06</v>
      </c>
    </row>
    <row r="197" spans="1:2" ht="12.75">
      <c r="A197" t="s">
        <v>42</v>
      </c>
      <c r="B197">
        <v>-91.1222</v>
      </c>
    </row>
    <row r="198" spans="1:2" ht="12.75">
      <c r="A198" t="s">
        <v>43</v>
      </c>
      <c r="B198" s="2">
        <v>24.6737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-91.2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0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0.98117</v>
      </c>
      <c r="D217" s="2">
        <v>-0.0640186</v>
      </c>
    </row>
    <row r="218" spans="2:4" ht="12.75">
      <c r="B218">
        <v>2</v>
      </c>
      <c r="C218" s="2">
        <v>1.00006</v>
      </c>
      <c r="D218" s="2">
        <v>0.00113104</v>
      </c>
    </row>
    <row r="219" spans="2:4" ht="12.75">
      <c r="B219">
        <v>3</v>
      </c>
      <c r="C219" s="2">
        <v>0.000428394</v>
      </c>
      <c r="D219" s="2">
        <v>-8.20483E-05</v>
      </c>
    </row>
    <row r="220" spans="2:4" ht="12.75">
      <c r="B220">
        <v>4</v>
      </c>
      <c r="C220" s="2">
        <v>0.000461422</v>
      </c>
      <c r="D220" s="2">
        <v>-8.73408E-06</v>
      </c>
    </row>
    <row r="221" spans="2:4" ht="12.75">
      <c r="B221">
        <v>5</v>
      </c>
      <c r="C221" s="2">
        <v>0.000194312</v>
      </c>
      <c r="D221" s="2">
        <v>-1.63322E-05</v>
      </c>
    </row>
    <row r="222" spans="2:4" ht="12.75">
      <c r="B222">
        <v>6</v>
      </c>
      <c r="C222" s="2">
        <v>1.85867E-05</v>
      </c>
      <c r="D222" s="2">
        <v>-1.15178E-05</v>
      </c>
    </row>
    <row r="223" spans="2:4" ht="12.75">
      <c r="B223">
        <v>9</v>
      </c>
      <c r="C223" s="2">
        <v>-0.000130771</v>
      </c>
      <c r="D223" s="2">
        <v>0.000156755</v>
      </c>
    </row>
    <row r="224" spans="2:4" ht="12.75">
      <c r="B224">
        <v>10</v>
      </c>
      <c r="C224" s="2">
        <v>-0.000232495</v>
      </c>
      <c r="D224" s="2">
        <v>0.000160789</v>
      </c>
    </row>
    <row r="225" spans="2:4" ht="12.75">
      <c r="B225">
        <v>12</v>
      </c>
      <c r="C225" s="2">
        <v>-0.00014677</v>
      </c>
      <c r="D225" s="2">
        <v>2.84128E-05</v>
      </c>
    </row>
    <row r="226" spans="2:4" ht="12.75">
      <c r="B226">
        <v>15</v>
      </c>
      <c r="C226" s="2">
        <v>2.55406E-05</v>
      </c>
      <c r="D226" s="2">
        <v>-1.54853E-05</v>
      </c>
    </row>
    <row r="227" spans="2:4" ht="12.75">
      <c r="B227">
        <v>18</v>
      </c>
      <c r="C227" s="2">
        <v>-1.21353E-06</v>
      </c>
      <c r="D227" s="2">
        <v>3.03232E-06</v>
      </c>
    </row>
    <row r="228" spans="2:4" ht="12.75">
      <c r="B228">
        <v>20</v>
      </c>
      <c r="C228" s="2">
        <v>-1.45616E-06</v>
      </c>
      <c r="D228" s="2">
        <v>8.58998E-08</v>
      </c>
    </row>
    <row r="229" spans="2:4" ht="12.75">
      <c r="B229">
        <v>21</v>
      </c>
      <c r="C229" s="2">
        <v>-2.6435E-07</v>
      </c>
      <c r="D229" s="2">
        <v>-4.34623E-07</v>
      </c>
    </row>
    <row r="230" spans="2:4" ht="12.75">
      <c r="B230">
        <v>25</v>
      </c>
      <c r="C230" s="2">
        <v>-2.01404E-08</v>
      </c>
      <c r="D230" s="2">
        <v>5.61649E-08</v>
      </c>
    </row>
    <row r="231" spans="2:4" ht="12.75">
      <c r="B231">
        <v>27</v>
      </c>
      <c r="C231" s="2">
        <v>-1.33193E-08</v>
      </c>
      <c r="D231" s="2">
        <v>-6.243E-09</v>
      </c>
    </row>
    <row r="232" spans="2:4" ht="12.75">
      <c r="B232">
        <v>28</v>
      </c>
      <c r="C232" s="2">
        <v>2.35846E-09</v>
      </c>
      <c r="D232" s="2">
        <v>-8.26562E-09</v>
      </c>
    </row>
    <row r="233" spans="2:4" ht="12.75">
      <c r="B233">
        <v>30</v>
      </c>
      <c r="C233" s="2">
        <v>4.59532E-09</v>
      </c>
      <c r="D233" s="2">
        <v>-3.93877E-10</v>
      </c>
    </row>
    <row r="234" ht="12.75">
      <c r="A234" t="s">
        <v>9</v>
      </c>
    </row>
    <row r="235" ht="12.75">
      <c r="A235" t="s">
        <v>9</v>
      </c>
    </row>
    <row r="236" spans="1:3" ht="12.75">
      <c r="A236" t="s">
        <v>32</v>
      </c>
      <c r="B236" t="s">
        <v>33</v>
      </c>
      <c r="C236" t="s">
        <v>34</v>
      </c>
    </row>
    <row r="237" spans="1:2" ht="12.75">
      <c r="A237" t="s">
        <v>35</v>
      </c>
      <c r="B237">
        <v>4270730</v>
      </c>
    </row>
    <row r="238" spans="1:2" ht="12.75">
      <c r="A238" t="s">
        <v>36</v>
      </c>
      <c r="B238">
        <v>4270969</v>
      </c>
    </row>
    <row r="239" spans="1:2" ht="12.75">
      <c r="A239" t="s">
        <v>37</v>
      </c>
      <c r="B239">
        <v>1487666</v>
      </c>
    </row>
    <row r="240" spans="1:2" ht="12.75">
      <c r="A240" t="s">
        <v>38</v>
      </c>
      <c r="B240">
        <v>2</v>
      </c>
    </row>
    <row r="241" spans="1:2" ht="12.75">
      <c r="A241" t="s">
        <v>39</v>
      </c>
      <c r="B241">
        <v>0.98</v>
      </c>
    </row>
    <row r="242" spans="1:2" ht="12.75">
      <c r="A242" t="s">
        <v>40</v>
      </c>
      <c r="B242">
        <v>0</v>
      </c>
    </row>
    <row r="243" spans="1:2" ht="12.75">
      <c r="A243" t="s">
        <v>41</v>
      </c>
      <c r="B243">
        <v>2397.13</v>
      </c>
    </row>
    <row r="244" spans="1:2" ht="12.75">
      <c r="A244" t="s">
        <v>42</v>
      </c>
      <c r="B244">
        <v>-91.1437</v>
      </c>
    </row>
    <row r="245" spans="1:2" ht="12.75">
      <c r="A245" t="s">
        <v>43</v>
      </c>
      <c r="B245" s="2">
        <v>29.5601</v>
      </c>
    </row>
    <row r="246" spans="1:2" ht="12.75">
      <c r="A246" t="s">
        <v>44</v>
      </c>
      <c r="B246" s="2">
        <v>0</v>
      </c>
    </row>
    <row r="247" spans="1:2" ht="12.75">
      <c r="A247" t="s">
        <v>45</v>
      </c>
      <c r="B247" s="2">
        <v>0</v>
      </c>
    </row>
    <row r="248" ht="12.75">
      <c r="A248" t="s">
        <v>9</v>
      </c>
    </row>
    <row r="249" spans="1:5" ht="12.75">
      <c r="A249" t="s">
        <v>46</v>
      </c>
      <c r="B249" t="s">
        <v>47</v>
      </c>
      <c r="C249" t="s">
        <v>48</v>
      </c>
      <c r="D249" t="s">
        <v>49</v>
      </c>
      <c r="E249" t="s">
        <v>50</v>
      </c>
    </row>
    <row r="250" spans="1:2" ht="12.75">
      <c r="A250" t="s">
        <v>51</v>
      </c>
      <c r="B250">
        <v>-91.2</v>
      </c>
    </row>
    <row r="251" spans="1:2" ht="12.75">
      <c r="A251" t="s">
        <v>52</v>
      </c>
      <c r="B251">
        <v>0</v>
      </c>
    </row>
    <row r="252" ht="12.75">
      <c r="A252" t="s">
        <v>9</v>
      </c>
    </row>
    <row r="253" ht="12.75">
      <c r="A253" t="s">
        <v>53</v>
      </c>
    </row>
    <row r="254" spans="1:2" ht="12.75">
      <c r="A254" t="s">
        <v>54</v>
      </c>
      <c r="B254">
        <v>0</v>
      </c>
    </row>
    <row r="255" spans="1:2" ht="12.75">
      <c r="A255" t="s">
        <v>55</v>
      </c>
      <c r="B255">
        <v>1</v>
      </c>
    </row>
    <row r="256" spans="1:2" ht="12.75">
      <c r="A256" t="s">
        <v>56</v>
      </c>
      <c r="B256">
        <v>1</v>
      </c>
    </row>
    <row r="257" spans="1:2" ht="12.75">
      <c r="A257" t="s">
        <v>57</v>
      </c>
      <c r="B257">
        <v>1</v>
      </c>
    </row>
    <row r="258" spans="1:2" ht="12.75">
      <c r="A258" t="s">
        <v>58</v>
      </c>
      <c r="B258">
        <v>0</v>
      </c>
    </row>
    <row r="259" spans="1:2" ht="12.75">
      <c r="A259" t="s">
        <v>59</v>
      </c>
      <c r="B259">
        <v>0</v>
      </c>
    </row>
    <row r="260" spans="1:2" ht="12.75">
      <c r="A260" t="s">
        <v>60</v>
      </c>
      <c r="B260">
        <v>0</v>
      </c>
    </row>
    <row r="261" spans="1:2" ht="12.75">
      <c r="A261" t="s">
        <v>61</v>
      </c>
      <c r="B261">
        <v>0</v>
      </c>
    </row>
    <row r="262" ht="12.75">
      <c r="A262" t="s">
        <v>62</v>
      </c>
    </row>
    <row r="263" spans="1:4" ht="12.75">
      <c r="A263" t="s">
        <v>62</v>
      </c>
      <c r="B263" t="s">
        <v>63</v>
      </c>
      <c r="C263" t="s">
        <v>64</v>
      </c>
      <c r="D263" t="s">
        <v>65</v>
      </c>
    </row>
    <row r="264" spans="2:4" ht="12.75">
      <c r="B264">
        <v>1</v>
      </c>
      <c r="C264" s="2">
        <v>0.981234</v>
      </c>
      <c r="D264" s="2">
        <v>-0.0639153</v>
      </c>
    </row>
    <row r="265" spans="2:4" ht="12.75">
      <c r="B265">
        <v>2</v>
      </c>
      <c r="C265" s="2">
        <v>1.00007</v>
      </c>
      <c r="D265" s="2">
        <v>0.00120959</v>
      </c>
    </row>
    <row r="266" spans="2:4" ht="12.75">
      <c r="B266">
        <v>3</v>
      </c>
      <c r="C266" s="2">
        <v>0.000347052</v>
      </c>
      <c r="D266" s="2">
        <v>-7.2715E-05</v>
      </c>
    </row>
    <row r="267" spans="2:4" ht="12.75">
      <c r="B267">
        <v>4</v>
      </c>
      <c r="C267" s="2">
        <v>0.000377561</v>
      </c>
      <c r="D267" s="2">
        <v>-3.42936E-06</v>
      </c>
    </row>
    <row r="268" spans="2:4" ht="12.75">
      <c r="B268">
        <v>5</v>
      </c>
      <c r="C268" s="2">
        <v>0.000148329</v>
      </c>
      <c r="D268" s="2">
        <v>-1.41681E-05</v>
      </c>
    </row>
    <row r="269" spans="2:4" ht="12.75">
      <c r="B269">
        <v>6</v>
      </c>
      <c r="C269" s="2">
        <v>5.61497E-06</v>
      </c>
      <c r="D269" s="2">
        <v>-1.1514E-05</v>
      </c>
    </row>
    <row r="270" spans="2:4" ht="12.75">
      <c r="B270">
        <v>9</v>
      </c>
      <c r="C270" s="2">
        <v>-0.000130035</v>
      </c>
      <c r="D270" s="2">
        <v>0.00015672</v>
      </c>
    </row>
    <row r="271" spans="2:4" ht="12.75">
      <c r="B271">
        <v>10</v>
      </c>
      <c r="C271" s="2">
        <v>-0.000231705</v>
      </c>
      <c r="D271" s="2">
        <v>0.000161006</v>
      </c>
    </row>
    <row r="272" spans="2:4" ht="12.75">
      <c r="B272">
        <v>12</v>
      </c>
      <c r="C272" s="2">
        <v>-0.000146647</v>
      </c>
      <c r="D272" s="2">
        <v>2.8705E-05</v>
      </c>
    </row>
    <row r="273" spans="2:4" ht="12.75">
      <c r="B273">
        <v>15</v>
      </c>
      <c r="C273" s="2">
        <v>2.55653E-05</v>
      </c>
      <c r="D273" s="2">
        <v>-1.55273E-05</v>
      </c>
    </row>
    <row r="274" spans="2:4" ht="12.75">
      <c r="B274">
        <v>18</v>
      </c>
      <c r="C274" s="2">
        <v>-1.20683E-06</v>
      </c>
      <c r="D274" s="2">
        <v>3.04008E-06</v>
      </c>
    </row>
    <row r="275" spans="2:4" ht="12.75">
      <c r="B275">
        <v>20</v>
      </c>
      <c r="C275" s="2">
        <v>-1.45416E-06</v>
      </c>
      <c r="D275" s="2">
        <v>8.9424E-08</v>
      </c>
    </row>
    <row r="276" spans="2:4" ht="12.75">
      <c r="B276">
        <v>21</v>
      </c>
      <c r="C276" s="2">
        <v>-2.41608E-07</v>
      </c>
      <c r="D276" s="2">
        <v>-4.28071E-07</v>
      </c>
    </row>
    <row r="277" spans="2:4" ht="12.75">
      <c r="B277">
        <v>25</v>
      </c>
      <c r="C277" s="2">
        <v>-2.17736E-08</v>
      </c>
      <c r="D277" s="2">
        <v>5.35207E-08</v>
      </c>
    </row>
    <row r="278" spans="2:4" ht="12.75">
      <c r="B278">
        <v>27</v>
      </c>
      <c r="C278" s="2">
        <v>-1.77852E-08</v>
      </c>
      <c r="D278" s="2">
        <v>-8.48617E-09</v>
      </c>
    </row>
    <row r="279" spans="2:4" ht="12.75">
      <c r="B279">
        <v>28</v>
      </c>
      <c r="C279" s="2">
        <v>-3.37652E-09</v>
      </c>
      <c r="D279" s="2">
        <v>-4.21536E-09</v>
      </c>
    </row>
    <row r="280" spans="2:4" ht="12.75">
      <c r="B280">
        <v>30</v>
      </c>
      <c r="C280" s="2">
        <v>3.43776E-09</v>
      </c>
      <c r="D280" s="2">
        <v>1.88319E-10</v>
      </c>
    </row>
    <row r="281" ht="12.75">
      <c r="A281" t="s">
        <v>9</v>
      </c>
    </row>
    <row r="282" ht="12.75">
      <c r="A282" t="s">
        <v>9</v>
      </c>
    </row>
    <row r="283" spans="1:3" ht="12.75">
      <c r="A283" t="s">
        <v>32</v>
      </c>
      <c r="B283" t="s">
        <v>33</v>
      </c>
      <c r="C283" t="s">
        <v>34</v>
      </c>
    </row>
    <row r="284" spans="1:2" ht="12.75">
      <c r="A284" t="s">
        <v>35</v>
      </c>
      <c r="B284">
        <v>4270730</v>
      </c>
    </row>
    <row r="285" spans="1:2" ht="12.75">
      <c r="A285" t="s">
        <v>36</v>
      </c>
      <c r="B285">
        <v>4271002</v>
      </c>
    </row>
    <row r="286" spans="1:2" ht="12.75">
      <c r="A286" t="s">
        <v>37</v>
      </c>
      <c r="B286">
        <v>1487666</v>
      </c>
    </row>
    <row r="287" spans="1:2" ht="12.75">
      <c r="A287" t="s">
        <v>38</v>
      </c>
      <c r="B287">
        <v>2</v>
      </c>
    </row>
    <row r="288" spans="1:2" ht="12.75">
      <c r="A288" t="s">
        <v>39</v>
      </c>
      <c r="B288">
        <v>0.98</v>
      </c>
    </row>
    <row r="289" spans="1:2" ht="12.75">
      <c r="A289" t="s">
        <v>40</v>
      </c>
      <c r="B289">
        <v>0</v>
      </c>
    </row>
    <row r="290" spans="1:2" ht="12.75">
      <c r="A290" t="s">
        <v>41</v>
      </c>
      <c r="B290">
        <v>2796.14</v>
      </c>
    </row>
    <row r="291" spans="1:2" ht="12.75">
      <c r="A291" t="s">
        <v>42</v>
      </c>
      <c r="B291">
        <v>-91.1361</v>
      </c>
    </row>
    <row r="292" spans="1:2" ht="12.75">
      <c r="A292" t="s">
        <v>43</v>
      </c>
      <c r="B292" s="2">
        <v>34.3779</v>
      </c>
    </row>
    <row r="293" spans="1:2" ht="12.75">
      <c r="A293" t="s">
        <v>44</v>
      </c>
      <c r="B293" s="2">
        <v>0</v>
      </c>
    </row>
    <row r="294" spans="1:2" ht="12.75">
      <c r="A294" t="s">
        <v>45</v>
      </c>
      <c r="B294" s="2">
        <v>0</v>
      </c>
    </row>
    <row r="295" ht="12.75">
      <c r="A295" t="s">
        <v>9</v>
      </c>
    </row>
    <row r="296" spans="1:5" ht="12.75">
      <c r="A296" t="s">
        <v>46</v>
      </c>
      <c r="B296" t="s">
        <v>47</v>
      </c>
      <c r="C296" t="s">
        <v>48</v>
      </c>
      <c r="D296" t="s">
        <v>49</v>
      </c>
      <c r="E296" t="s">
        <v>50</v>
      </c>
    </row>
    <row r="297" spans="1:2" ht="12.75">
      <c r="A297" t="s">
        <v>51</v>
      </c>
      <c r="B297">
        <v>-91.2</v>
      </c>
    </row>
    <row r="298" spans="1:2" ht="12.75">
      <c r="A298" t="s">
        <v>52</v>
      </c>
      <c r="B298">
        <v>0</v>
      </c>
    </row>
    <row r="299" ht="12.75">
      <c r="A299" t="s">
        <v>9</v>
      </c>
    </row>
    <row r="300" ht="12.75">
      <c r="A300" t="s">
        <v>53</v>
      </c>
    </row>
    <row r="301" spans="1:2" ht="12.75">
      <c r="A301" t="s">
        <v>54</v>
      </c>
      <c r="B301">
        <v>0</v>
      </c>
    </row>
    <row r="302" spans="1:2" ht="12.75">
      <c r="A302" t="s">
        <v>55</v>
      </c>
      <c r="B302">
        <v>1</v>
      </c>
    </row>
    <row r="303" spans="1:2" ht="12.75">
      <c r="A303" t="s">
        <v>56</v>
      </c>
      <c r="B303">
        <v>1</v>
      </c>
    </row>
    <row r="304" spans="1:2" ht="12.75">
      <c r="A304" t="s">
        <v>57</v>
      </c>
      <c r="B304">
        <v>1</v>
      </c>
    </row>
    <row r="305" spans="1:2" ht="12.75">
      <c r="A305" t="s">
        <v>58</v>
      </c>
      <c r="B305">
        <v>0</v>
      </c>
    </row>
    <row r="306" spans="1:2" ht="12.75">
      <c r="A306" t="s">
        <v>59</v>
      </c>
      <c r="B306">
        <v>0</v>
      </c>
    </row>
    <row r="307" spans="1:2" ht="12.75">
      <c r="A307" t="s">
        <v>60</v>
      </c>
      <c r="B307">
        <v>0</v>
      </c>
    </row>
    <row r="308" spans="1:2" ht="12.75">
      <c r="A308" t="s">
        <v>61</v>
      </c>
      <c r="B308">
        <v>0</v>
      </c>
    </row>
    <row r="309" ht="12.75">
      <c r="A309" t="s">
        <v>62</v>
      </c>
    </row>
    <row r="310" spans="1:4" ht="12.75">
      <c r="A310" t="s">
        <v>62</v>
      </c>
      <c r="B310" t="s">
        <v>63</v>
      </c>
      <c r="C310" t="s">
        <v>64</v>
      </c>
      <c r="D310" t="s">
        <v>65</v>
      </c>
    </row>
    <row r="311" spans="2:4" ht="12.75">
      <c r="B311">
        <v>1</v>
      </c>
      <c r="C311" s="2">
        <v>0.981316</v>
      </c>
      <c r="D311" s="2">
        <v>-0.0641649</v>
      </c>
    </row>
    <row r="312" spans="2:4" ht="12.75">
      <c r="B312">
        <v>2</v>
      </c>
      <c r="C312" s="2">
        <v>1.00006</v>
      </c>
      <c r="D312" s="2">
        <v>0.000958239</v>
      </c>
    </row>
    <row r="313" spans="2:4" ht="12.75">
      <c r="B313">
        <v>3</v>
      </c>
      <c r="C313" s="2">
        <v>0.000235308</v>
      </c>
      <c r="D313" s="2">
        <v>-5.94728E-05</v>
      </c>
    </row>
    <row r="314" spans="2:4" ht="12.75">
      <c r="B314">
        <v>4</v>
      </c>
      <c r="C314" s="2">
        <v>0.000263186</v>
      </c>
      <c r="D314" s="2">
        <v>4.69409E-06</v>
      </c>
    </row>
    <row r="315" spans="2:4" ht="12.75">
      <c r="B315">
        <v>5</v>
      </c>
      <c r="C315" s="2">
        <v>8.5923E-05</v>
      </c>
      <c r="D315" s="2">
        <v>-1.12422E-05</v>
      </c>
    </row>
    <row r="316" spans="2:4" ht="12.75">
      <c r="B316">
        <v>6</v>
      </c>
      <c r="C316" s="2">
        <v>-1.08338E-05</v>
      </c>
      <c r="D316" s="2">
        <v>-1.14832E-05</v>
      </c>
    </row>
    <row r="317" spans="2:4" ht="12.75">
      <c r="B317">
        <v>9</v>
      </c>
      <c r="C317" s="2">
        <v>-0.000128314</v>
      </c>
      <c r="D317" s="2">
        <v>0.000156755</v>
      </c>
    </row>
    <row r="318" spans="2:4" ht="12.75">
      <c r="B318">
        <v>10</v>
      </c>
      <c r="C318" s="2">
        <v>-0.000230546</v>
      </c>
      <c r="D318" s="2">
        <v>0.000160876</v>
      </c>
    </row>
    <row r="319" spans="2:4" ht="12.75">
      <c r="B319">
        <v>12</v>
      </c>
      <c r="C319" s="2">
        <v>-0.00014641</v>
      </c>
      <c r="D319" s="2">
        <v>2.88005E-05</v>
      </c>
    </row>
    <row r="320" spans="2:4" ht="12.75">
      <c r="B320">
        <v>15</v>
      </c>
      <c r="C320" s="2">
        <v>2.55064E-05</v>
      </c>
      <c r="D320" s="2">
        <v>-1.56143E-05</v>
      </c>
    </row>
    <row r="321" spans="2:4" ht="12.75">
      <c r="B321">
        <v>18</v>
      </c>
      <c r="C321" s="2">
        <v>-1.20122E-06</v>
      </c>
      <c r="D321" s="2">
        <v>3.04415E-06</v>
      </c>
    </row>
    <row r="322" spans="2:4" ht="12.75">
      <c r="B322">
        <v>20</v>
      </c>
      <c r="C322" s="2">
        <v>-1.4566E-06</v>
      </c>
      <c r="D322" s="2">
        <v>9.84579E-08</v>
      </c>
    </row>
    <row r="323" spans="2:4" ht="12.75">
      <c r="B323">
        <v>21</v>
      </c>
      <c r="C323" s="2">
        <v>-2.22645E-07</v>
      </c>
      <c r="D323" s="2">
        <v>-4.26515E-07</v>
      </c>
    </row>
    <row r="324" spans="2:4" ht="12.75">
      <c r="B324">
        <v>25</v>
      </c>
      <c r="C324" s="2">
        <v>-1.96541E-08</v>
      </c>
      <c r="D324" s="2">
        <v>5.60175E-08</v>
      </c>
    </row>
    <row r="325" spans="2:4" ht="12.75">
      <c r="B325">
        <v>27</v>
      </c>
      <c r="C325" s="2">
        <v>-1.86694E-08</v>
      </c>
      <c r="D325" s="2">
        <v>-6.88699E-09</v>
      </c>
    </row>
    <row r="326" spans="2:4" ht="12.75">
      <c r="B326">
        <v>28</v>
      </c>
      <c r="C326" s="2">
        <v>5.33817E-09</v>
      </c>
      <c r="D326" s="2">
        <v>-7.25441E-09</v>
      </c>
    </row>
    <row r="327" spans="2:4" ht="12.75">
      <c r="B327">
        <v>30</v>
      </c>
      <c r="C327" s="2">
        <v>4.37017E-09</v>
      </c>
      <c r="D327" s="2">
        <v>-5.70107E-10</v>
      </c>
    </row>
    <row r="328" ht="12.75">
      <c r="A328" t="s">
        <v>9</v>
      </c>
    </row>
    <row r="329" ht="12.75">
      <c r="A329" t="s">
        <v>9</v>
      </c>
    </row>
    <row r="330" spans="1:3" ht="12.75">
      <c r="A330" t="s">
        <v>32</v>
      </c>
      <c r="B330" t="s">
        <v>33</v>
      </c>
      <c r="C330" t="s">
        <v>34</v>
      </c>
    </row>
    <row r="331" spans="1:2" ht="12.75">
      <c r="A331" t="s">
        <v>35</v>
      </c>
      <c r="B331">
        <v>4270730</v>
      </c>
    </row>
    <row r="332" spans="1:2" ht="12.75">
      <c r="A332" t="s">
        <v>36</v>
      </c>
      <c r="B332">
        <v>4271035</v>
      </c>
    </row>
    <row r="333" spans="1:2" ht="12.75">
      <c r="A333" t="s">
        <v>37</v>
      </c>
      <c r="B333">
        <v>1487666</v>
      </c>
    </row>
    <row r="334" spans="1:2" ht="12.75">
      <c r="A334" t="s">
        <v>38</v>
      </c>
      <c r="B334">
        <v>2</v>
      </c>
    </row>
    <row r="335" spans="1:2" ht="12.75">
      <c r="A335" t="s">
        <v>39</v>
      </c>
      <c r="B335">
        <v>0.98</v>
      </c>
    </row>
    <row r="336" spans="1:2" ht="12.75">
      <c r="A336" t="s">
        <v>40</v>
      </c>
      <c r="B336">
        <v>0</v>
      </c>
    </row>
    <row r="337" spans="1:2" ht="12.75">
      <c r="A337" t="s">
        <v>41</v>
      </c>
      <c r="B337">
        <v>3195.16</v>
      </c>
    </row>
    <row r="338" spans="1:2" ht="12.75">
      <c r="A338" t="s">
        <v>42</v>
      </c>
      <c r="B338">
        <v>-91.1727</v>
      </c>
    </row>
    <row r="339" spans="1:2" ht="12.75">
      <c r="A339" t="s">
        <v>43</v>
      </c>
      <c r="B339" s="2">
        <v>38.9712</v>
      </c>
    </row>
    <row r="340" spans="1:2" ht="12.75">
      <c r="A340" t="s">
        <v>44</v>
      </c>
      <c r="B340" s="2">
        <v>0</v>
      </c>
    </row>
    <row r="341" spans="1:2" ht="12.75">
      <c r="A341" t="s">
        <v>45</v>
      </c>
      <c r="B341" s="2">
        <v>0</v>
      </c>
    </row>
    <row r="342" ht="12.75">
      <c r="A342" t="s">
        <v>9</v>
      </c>
    </row>
    <row r="343" spans="1:5" ht="12.75">
      <c r="A343" t="s">
        <v>46</v>
      </c>
      <c r="B343" t="s">
        <v>47</v>
      </c>
      <c r="C343" t="s">
        <v>48</v>
      </c>
      <c r="D343" t="s">
        <v>49</v>
      </c>
      <c r="E343" t="s">
        <v>50</v>
      </c>
    </row>
    <row r="344" spans="1:2" ht="12.75">
      <c r="A344" t="s">
        <v>51</v>
      </c>
      <c r="B344">
        <v>-91.2</v>
      </c>
    </row>
    <row r="345" spans="1:2" ht="12.75">
      <c r="A345" t="s">
        <v>52</v>
      </c>
      <c r="B345">
        <v>0</v>
      </c>
    </row>
    <row r="346" ht="12.75">
      <c r="A346" t="s">
        <v>9</v>
      </c>
    </row>
    <row r="347" ht="12.75">
      <c r="A347" t="s">
        <v>53</v>
      </c>
    </row>
    <row r="348" spans="1:2" ht="12.75">
      <c r="A348" t="s">
        <v>54</v>
      </c>
      <c r="B348">
        <v>0</v>
      </c>
    </row>
    <row r="349" spans="1:2" ht="12.75">
      <c r="A349" t="s">
        <v>55</v>
      </c>
      <c r="B349">
        <v>1</v>
      </c>
    </row>
    <row r="350" spans="1:2" ht="12.75">
      <c r="A350" t="s">
        <v>56</v>
      </c>
      <c r="B350">
        <v>1</v>
      </c>
    </row>
    <row r="351" spans="1:2" ht="12.75">
      <c r="A351" t="s">
        <v>57</v>
      </c>
      <c r="B351">
        <v>1</v>
      </c>
    </row>
    <row r="352" spans="1:2" ht="12.75">
      <c r="A352" t="s">
        <v>58</v>
      </c>
      <c r="B352">
        <v>0</v>
      </c>
    </row>
    <row r="353" spans="1:2" ht="12.75">
      <c r="A353" t="s">
        <v>59</v>
      </c>
      <c r="B353">
        <v>0</v>
      </c>
    </row>
    <row r="354" spans="1:2" ht="12.75">
      <c r="A354" t="s">
        <v>60</v>
      </c>
      <c r="B354">
        <v>0</v>
      </c>
    </row>
    <row r="355" spans="1:2" ht="12.75">
      <c r="A355" t="s">
        <v>61</v>
      </c>
      <c r="B355">
        <v>0</v>
      </c>
    </row>
    <row r="356" ht="12.75">
      <c r="A356" t="s">
        <v>62</v>
      </c>
    </row>
    <row r="357" spans="1:4" ht="12.75">
      <c r="A357" t="s">
        <v>62</v>
      </c>
      <c r="B357" t="s">
        <v>63</v>
      </c>
      <c r="C357" t="s">
        <v>64</v>
      </c>
      <c r="D357" t="s">
        <v>65</v>
      </c>
    </row>
    <row r="358" spans="2:4" ht="12.75">
      <c r="B358">
        <v>1</v>
      </c>
      <c r="C358" s="2">
        <v>0.981475</v>
      </c>
      <c r="D358" s="2">
        <v>-0.0641977</v>
      </c>
    </row>
    <row r="359" spans="2:4" ht="12.75">
      <c r="B359">
        <v>2</v>
      </c>
      <c r="C359" s="2">
        <v>1.0001</v>
      </c>
      <c r="D359" s="2">
        <v>0.000371791</v>
      </c>
    </row>
    <row r="360" spans="2:4" ht="12.75">
      <c r="B360">
        <v>3</v>
      </c>
      <c r="C360" s="2">
        <v>9.39455E-05</v>
      </c>
      <c r="D360" s="2">
        <v>-3.95105E-05</v>
      </c>
    </row>
    <row r="361" spans="2:4" ht="12.75">
      <c r="B361">
        <v>4</v>
      </c>
      <c r="C361" s="2">
        <v>0.000106201</v>
      </c>
      <c r="D361" s="2">
        <v>1.98244E-05</v>
      </c>
    </row>
    <row r="362" spans="2:4" ht="12.75">
      <c r="B362">
        <v>5</v>
      </c>
      <c r="C362" s="2">
        <v>-2.22907E-06</v>
      </c>
      <c r="D362" s="2">
        <v>-4.65916E-06</v>
      </c>
    </row>
    <row r="363" spans="2:4" ht="12.75">
      <c r="B363">
        <v>6</v>
      </c>
      <c r="C363" s="2">
        <v>-3.62977E-05</v>
      </c>
      <c r="D363" s="2">
        <v>-9.97278E-06</v>
      </c>
    </row>
    <row r="364" spans="2:4" ht="12.75">
      <c r="B364">
        <v>9</v>
      </c>
      <c r="C364" s="2">
        <v>-0.000125617</v>
      </c>
      <c r="D364" s="2">
        <v>0.000156142</v>
      </c>
    </row>
    <row r="365" spans="2:4" ht="12.75">
      <c r="B365">
        <v>10</v>
      </c>
      <c r="C365" s="2">
        <v>-0.000228599</v>
      </c>
      <c r="D365" s="2">
        <v>0.000160611</v>
      </c>
    </row>
    <row r="366" spans="2:4" ht="12.75">
      <c r="B366">
        <v>12</v>
      </c>
      <c r="C366" s="2">
        <v>-0.000146002</v>
      </c>
      <c r="D366" s="2">
        <v>2.91904E-05</v>
      </c>
    </row>
    <row r="367" spans="2:4" ht="12.75">
      <c r="B367">
        <v>15</v>
      </c>
      <c r="C367" s="2">
        <v>2.5491E-05</v>
      </c>
      <c r="D367" s="2">
        <v>-1.56676E-05</v>
      </c>
    </row>
    <row r="368" spans="2:4" ht="12.75">
      <c r="B368">
        <v>18</v>
      </c>
      <c r="C368" s="2">
        <v>-1.19838E-06</v>
      </c>
      <c r="D368" s="2">
        <v>3.052E-06</v>
      </c>
    </row>
    <row r="369" spans="2:4" ht="12.75">
      <c r="B369">
        <v>20</v>
      </c>
      <c r="C369" s="2">
        <v>-1.45316E-06</v>
      </c>
      <c r="D369" s="2">
        <v>1.06994E-07</v>
      </c>
    </row>
    <row r="370" spans="2:4" ht="12.75">
      <c r="B370">
        <v>21</v>
      </c>
      <c r="C370" s="2">
        <v>-2.36062E-07</v>
      </c>
      <c r="D370" s="2">
        <v>-4.41134E-07</v>
      </c>
    </row>
    <row r="371" spans="2:4" ht="12.75">
      <c r="B371">
        <v>25</v>
      </c>
      <c r="C371" s="2">
        <v>-2.06238E-08</v>
      </c>
      <c r="D371" s="2">
        <v>5.4478E-08</v>
      </c>
    </row>
    <row r="372" spans="2:4" ht="12.75">
      <c r="B372">
        <v>27</v>
      </c>
      <c r="C372" s="2">
        <v>-1.68778E-08</v>
      </c>
      <c r="D372" s="2">
        <v>-2.40434E-09</v>
      </c>
    </row>
    <row r="373" spans="2:4" ht="12.75">
      <c r="B373">
        <v>28</v>
      </c>
      <c r="C373" s="2">
        <v>-3.49758E-10</v>
      </c>
      <c r="D373" s="2">
        <v>-4.41376E-09</v>
      </c>
    </row>
    <row r="374" spans="2:4" ht="12.75">
      <c r="B374">
        <v>30</v>
      </c>
      <c r="C374" s="2">
        <v>4.70202E-09</v>
      </c>
      <c r="D374" s="2">
        <v>-1.80592E-10</v>
      </c>
    </row>
    <row r="375" ht="12.75">
      <c r="A375" t="s">
        <v>9</v>
      </c>
    </row>
    <row r="376" ht="12.75">
      <c r="A376" t="s">
        <v>9</v>
      </c>
    </row>
    <row r="377" spans="1:3" ht="12.75">
      <c r="A377" t="s">
        <v>32</v>
      </c>
      <c r="B377" t="s">
        <v>33</v>
      </c>
      <c r="C377" t="s">
        <v>34</v>
      </c>
    </row>
    <row r="378" spans="1:2" ht="12.75">
      <c r="A378" t="s">
        <v>35</v>
      </c>
      <c r="B378">
        <v>4270730</v>
      </c>
    </row>
    <row r="379" spans="1:2" ht="12.75">
      <c r="A379" t="s">
        <v>36</v>
      </c>
      <c r="B379">
        <v>4271068</v>
      </c>
    </row>
    <row r="380" spans="1:2" ht="12.75">
      <c r="A380" t="s">
        <v>37</v>
      </c>
      <c r="B380">
        <v>1487666</v>
      </c>
    </row>
    <row r="381" spans="1:2" ht="12.75">
      <c r="A381" t="s">
        <v>38</v>
      </c>
      <c r="B381">
        <v>2</v>
      </c>
    </row>
    <row r="382" spans="1:2" ht="12.75">
      <c r="A382" t="s">
        <v>39</v>
      </c>
      <c r="B382">
        <v>0.98</v>
      </c>
    </row>
    <row r="383" spans="1:2" ht="12.75">
      <c r="A383" t="s">
        <v>40</v>
      </c>
      <c r="B383">
        <v>0</v>
      </c>
    </row>
    <row r="384" spans="1:2" ht="12.75">
      <c r="A384" t="s">
        <v>41</v>
      </c>
      <c r="B384">
        <v>3594.11</v>
      </c>
    </row>
    <row r="385" spans="1:2" ht="12.75">
      <c r="A385" t="s">
        <v>42</v>
      </c>
      <c r="B385">
        <v>-91.1521</v>
      </c>
    </row>
    <row r="386" spans="1:2" ht="12.75">
      <c r="A386" t="s">
        <v>43</v>
      </c>
      <c r="B386" s="2">
        <v>43.1234</v>
      </c>
    </row>
    <row r="387" spans="1:2" ht="12.75">
      <c r="A387" t="s">
        <v>44</v>
      </c>
      <c r="B387" s="2">
        <v>0</v>
      </c>
    </row>
    <row r="388" spans="1:2" ht="12.75">
      <c r="A388" t="s">
        <v>45</v>
      </c>
      <c r="B388" s="2">
        <v>0</v>
      </c>
    </row>
    <row r="389" ht="12.75">
      <c r="A389" t="s">
        <v>9</v>
      </c>
    </row>
    <row r="390" spans="1:5" ht="12.75">
      <c r="A390" t="s">
        <v>46</v>
      </c>
      <c r="B390" t="s">
        <v>47</v>
      </c>
      <c r="C390" t="s">
        <v>48</v>
      </c>
      <c r="D390" t="s">
        <v>49</v>
      </c>
      <c r="E390" t="s">
        <v>50</v>
      </c>
    </row>
    <row r="391" spans="1:2" ht="12.75">
      <c r="A391" t="s">
        <v>51</v>
      </c>
      <c r="B391">
        <v>-91.2</v>
      </c>
    </row>
    <row r="392" spans="1:2" ht="12.75">
      <c r="A392" t="s">
        <v>52</v>
      </c>
      <c r="B392">
        <v>0</v>
      </c>
    </row>
    <row r="393" ht="12.75">
      <c r="A393" t="s">
        <v>9</v>
      </c>
    </row>
    <row r="394" ht="12.75">
      <c r="A394" t="s">
        <v>53</v>
      </c>
    </row>
    <row r="395" spans="1:2" ht="12.75">
      <c r="A395" t="s">
        <v>54</v>
      </c>
      <c r="B395">
        <v>0</v>
      </c>
    </row>
    <row r="396" spans="1:2" ht="12.75">
      <c r="A396" t="s">
        <v>55</v>
      </c>
      <c r="B396">
        <v>1</v>
      </c>
    </row>
    <row r="397" spans="1:2" ht="12.75">
      <c r="A397" t="s">
        <v>56</v>
      </c>
      <c r="B397">
        <v>1</v>
      </c>
    </row>
    <row r="398" spans="1:2" ht="12.75">
      <c r="A398" t="s">
        <v>57</v>
      </c>
      <c r="B398">
        <v>1</v>
      </c>
    </row>
    <row r="399" spans="1:2" ht="12.75">
      <c r="A399" t="s">
        <v>58</v>
      </c>
      <c r="B399">
        <v>0</v>
      </c>
    </row>
    <row r="400" spans="1:2" ht="12.75">
      <c r="A400" t="s">
        <v>59</v>
      </c>
      <c r="B400">
        <v>0</v>
      </c>
    </row>
    <row r="401" spans="1:2" ht="12.75">
      <c r="A401" t="s">
        <v>60</v>
      </c>
      <c r="B401">
        <v>0</v>
      </c>
    </row>
    <row r="402" spans="1:2" ht="12.75">
      <c r="A402" t="s">
        <v>61</v>
      </c>
      <c r="B402">
        <v>0</v>
      </c>
    </row>
    <row r="403" ht="12.75">
      <c r="A403" t="s">
        <v>62</v>
      </c>
    </row>
    <row r="404" spans="1:4" ht="12.75">
      <c r="A404" t="s">
        <v>62</v>
      </c>
      <c r="B404" t="s">
        <v>63</v>
      </c>
      <c r="C404" t="s">
        <v>64</v>
      </c>
      <c r="D404" t="s">
        <v>65</v>
      </c>
    </row>
    <row r="405" spans="2:4" ht="12.75">
      <c r="B405">
        <v>1</v>
      </c>
      <c r="C405" s="2">
        <v>0.981556</v>
      </c>
      <c r="D405" s="2">
        <v>-0.0644559</v>
      </c>
    </row>
    <row r="406" spans="2:4" ht="12.75">
      <c r="B406">
        <v>2</v>
      </c>
      <c r="C406" s="2">
        <v>1.00004</v>
      </c>
      <c r="D406" s="2">
        <v>0.000661509</v>
      </c>
    </row>
    <row r="407" spans="2:4" ht="12.75">
      <c r="B407">
        <v>3</v>
      </c>
      <c r="C407" s="2">
        <v>-0.000129151</v>
      </c>
      <c r="D407" s="2">
        <v>-1.71965E-06</v>
      </c>
    </row>
    <row r="408" spans="2:4" ht="12.75">
      <c r="B408">
        <v>4</v>
      </c>
      <c r="C408" s="2">
        <v>-0.000141949</v>
      </c>
      <c r="D408" s="2">
        <v>5.30365E-05</v>
      </c>
    </row>
    <row r="409" spans="2:4" ht="12.75">
      <c r="B409">
        <v>5</v>
      </c>
      <c r="C409" s="2">
        <v>-0.000148866</v>
      </c>
      <c r="D409" s="2">
        <v>1.13507E-05</v>
      </c>
    </row>
    <row r="410" spans="2:4" ht="12.75">
      <c r="B410">
        <v>6</v>
      </c>
      <c r="C410" s="2">
        <v>-8.68835E-05</v>
      </c>
      <c r="D410" s="2">
        <v>-3.98745E-06</v>
      </c>
    </row>
    <row r="411" spans="2:4" ht="12.75">
      <c r="B411">
        <v>9</v>
      </c>
      <c r="C411" s="2">
        <v>-0.000120677</v>
      </c>
      <c r="D411" s="2">
        <v>0.000154217</v>
      </c>
    </row>
    <row r="412" spans="2:4" ht="12.75">
      <c r="B412">
        <v>10</v>
      </c>
      <c r="C412" s="2">
        <v>-0.00022305</v>
      </c>
      <c r="D412" s="2">
        <v>0.000160488</v>
      </c>
    </row>
    <row r="413" spans="2:4" ht="12.75">
      <c r="B413">
        <v>12</v>
      </c>
      <c r="C413" s="2">
        <v>-0.000144997</v>
      </c>
      <c r="D413" s="2">
        <v>2.89879E-05</v>
      </c>
    </row>
    <row r="414" spans="2:4" ht="12.75">
      <c r="B414">
        <v>15</v>
      </c>
      <c r="C414" s="2">
        <v>2.54144E-05</v>
      </c>
      <c r="D414" s="2">
        <v>-1.56429E-05</v>
      </c>
    </row>
    <row r="415" spans="2:4" ht="12.75">
      <c r="B415">
        <v>18</v>
      </c>
      <c r="C415" s="2">
        <v>-1.1837E-06</v>
      </c>
      <c r="D415" s="2">
        <v>3.05855E-06</v>
      </c>
    </row>
    <row r="416" spans="2:4" ht="12.75">
      <c r="B416">
        <v>20</v>
      </c>
      <c r="C416" s="2">
        <v>-1.46228E-06</v>
      </c>
      <c r="D416" s="2">
        <v>1.09077E-07</v>
      </c>
    </row>
    <row r="417" spans="2:4" ht="12.75">
      <c r="B417">
        <v>21</v>
      </c>
      <c r="C417" s="2">
        <v>-2.56878E-07</v>
      </c>
      <c r="D417" s="2">
        <v>-4.32597E-07</v>
      </c>
    </row>
    <row r="418" spans="2:4" ht="12.75">
      <c r="B418">
        <v>25</v>
      </c>
      <c r="C418" s="2">
        <v>-1.79301E-08</v>
      </c>
      <c r="D418" s="2">
        <v>5.54771E-08</v>
      </c>
    </row>
    <row r="419" spans="2:4" ht="12.75">
      <c r="B419">
        <v>27</v>
      </c>
      <c r="C419" s="2">
        <v>-1.67963E-08</v>
      </c>
      <c r="D419" s="2">
        <v>7.20229E-10</v>
      </c>
    </row>
    <row r="420" spans="2:4" ht="12.75">
      <c r="B420">
        <v>28</v>
      </c>
      <c r="C420" s="2">
        <v>-7.24812E-10</v>
      </c>
      <c r="D420" s="2">
        <v>-7.03379E-09</v>
      </c>
    </row>
    <row r="421" spans="2:4" ht="12.75">
      <c r="B421">
        <v>30</v>
      </c>
      <c r="C421" s="2">
        <v>2.25554E-09</v>
      </c>
      <c r="D421" s="2">
        <v>3.06622E-09</v>
      </c>
    </row>
    <row r="422" ht="12.75">
      <c r="A422" t="s">
        <v>9</v>
      </c>
    </row>
    <row r="423" ht="12.75">
      <c r="A423" t="s">
        <v>9</v>
      </c>
    </row>
    <row r="424" spans="1:3" ht="12.75">
      <c r="A424" t="s">
        <v>32</v>
      </c>
      <c r="B424" t="s">
        <v>33</v>
      </c>
      <c r="C424" t="s">
        <v>34</v>
      </c>
    </row>
    <row r="425" spans="1:2" ht="12.75">
      <c r="A425" t="s">
        <v>35</v>
      </c>
      <c r="B425">
        <v>4270730</v>
      </c>
    </row>
    <row r="426" spans="1:2" ht="12.75">
      <c r="A426" t="s">
        <v>36</v>
      </c>
      <c r="B426">
        <v>4271101</v>
      </c>
    </row>
    <row r="427" spans="1:2" ht="12.75">
      <c r="A427" t="s">
        <v>37</v>
      </c>
      <c r="B427">
        <v>1487666</v>
      </c>
    </row>
    <row r="428" spans="1:2" ht="12.75">
      <c r="A428" t="s">
        <v>38</v>
      </c>
      <c r="B428">
        <v>2</v>
      </c>
    </row>
    <row r="429" spans="1:2" ht="12.75">
      <c r="A429" t="s">
        <v>39</v>
      </c>
      <c r="B429">
        <v>0.98</v>
      </c>
    </row>
    <row r="430" spans="1:2" ht="12.75">
      <c r="A430" t="s">
        <v>40</v>
      </c>
      <c r="B430">
        <v>0</v>
      </c>
    </row>
    <row r="431" spans="1:2" ht="12.75">
      <c r="A431" t="s">
        <v>41</v>
      </c>
      <c r="B431">
        <v>3993.15</v>
      </c>
    </row>
    <row r="432" spans="1:2" ht="12.75">
      <c r="A432" t="s">
        <v>42</v>
      </c>
      <c r="B432">
        <v>-91.166</v>
      </c>
    </row>
    <row r="433" spans="1:2" ht="12.75">
      <c r="A433" t="s">
        <v>43</v>
      </c>
      <c r="B433" s="2">
        <v>46.7763</v>
      </c>
    </row>
    <row r="434" spans="1:2" ht="12.75">
      <c r="A434" t="s">
        <v>44</v>
      </c>
      <c r="B434" s="2">
        <v>0</v>
      </c>
    </row>
    <row r="435" spans="1:2" ht="12.75">
      <c r="A435" t="s">
        <v>45</v>
      </c>
      <c r="B435" s="2">
        <v>0</v>
      </c>
    </row>
    <row r="436" ht="12.75">
      <c r="A436" t="s">
        <v>9</v>
      </c>
    </row>
    <row r="437" spans="1:5" ht="12.75">
      <c r="A437" t="s">
        <v>46</v>
      </c>
      <c r="B437" t="s">
        <v>47</v>
      </c>
      <c r="C437" t="s">
        <v>48</v>
      </c>
      <c r="D437" t="s">
        <v>49</v>
      </c>
      <c r="E437" t="s">
        <v>50</v>
      </c>
    </row>
    <row r="438" spans="1:2" ht="12.75">
      <c r="A438" t="s">
        <v>51</v>
      </c>
      <c r="B438">
        <v>-91.2</v>
      </c>
    </row>
    <row r="439" spans="1:2" ht="12.75">
      <c r="A439" t="s">
        <v>52</v>
      </c>
      <c r="B439">
        <v>0</v>
      </c>
    </row>
    <row r="440" ht="12.75">
      <c r="A440" t="s">
        <v>9</v>
      </c>
    </row>
    <row r="441" ht="12.75">
      <c r="A441" t="s">
        <v>53</v>
      </c>
    </row>
    <row r="442" spans="1:2" ht="12.75">
      <c r="A442" t="s">
        <v>54</v>
      </c>
      <c r="B442">
        <v>0</v>
      </c>
    </row>
    <row r="443" spans="1:2" ht="12.75">
      <c r="A443" t="s">
        <v>55</v>
      </c>
      <c r="B443">
        <v>1</v>
      </c>
    </row>
    <row r="444" spans="1:2" ht="12.75">
      <c r="A444" t="s">
        <v>56</v>
      </c>
      <c r="B444">
        <v>1</v>
      </c>
    </row>
    <row r="445" spans="1:2" ht="12.75">
      <c r="A445" t="s">
        <v>57</v>
      </c>
      <c r="B445">
        <v>1</v>
      </c>
    </row>
    <row r="446" spans="1:2" ht="12.75">
      <c r="A446" t="s">
        <v>58</v>
      </c>
      <c r="B446">
        <v>0</v>
      </c>
    </row>
    <row r="447" spans="1:2" ht="12.75">
      <c r="A447" t="s">
        <v>59</v>
      </c>
      <c r="B447">
        <v>0</v>
      </c>
    </row>
    <row r="448" spans="1:2" ht="12.75">
      <c r="A448" t="s">
        <v>60</v>
      </c>
      <c r="B448">
        <v>0</v>
      </c>
    </row>
    <row r="449" spans="1:2" ht="12.75">
      <c r="A449" t="s">
        <v>61</v>
      </c>
      <c r="B449">
        <v>0</v>
      </c>
    </row>
    <row r="450" ht="12.75">
      <c r="A450" t="s">
        <v>62</v>
      </c>
    </row>
    <row r="451" spans="1:4" ht="12.75">
      <c r="A451" t="s">
        <v>62</v>
      </c>
      <c r="B451" t="s">
        <v>63</v>
      </c>
      <c r="C451" t="s">
        <v>64</v>
      </c>
      <c r="D451" t="s">
        <v>65</v>
      </c>
    </row>
    <row r="452" spans="2:4" ht="12.75">
      <c r="B452">
        <v>1</v>
      </c>
      <c r="C452" s="2">
        <v>0.981521</v>
      </c>
      <c r="D452" s="2">
        <v>-0.0646076</v>
      </c>
    </row>
    <row r="453" spans="2:4" ht="12.75">
      <c r="B453">
        <v>2</v>
      </c>
      <c r="C453" s="2">
        <v>1.00001</v>
      </c>
      <c r="D453" s="2">
        <v>0.000488699</v>
      </c>
    </row>
    <row r="454" spans="2:4" ht="12.75">
      <c r="B454">
        <v>3</v>
      </c>
      <c r="C454" s="2">
        <v>-0.000448152</v>
      </c>
      <c r="D454" s="2">
        <v>5.39229E-05</v>
      </c>
    </row>
    <row r="455" spans="2:4" ht="12.75">
      <c r="B455">
        <v>4</v>
      </c>
      <c r="C455" s="2">
        <v>-0.000481804</v>
      </c>
      <c r="D455" s="2">
        <v>0.000106787</v>
      </c>
    </row>
    <row r="456" spans="2:4" ht="12.75">
      <c r="B456">
        <v>5</v>
      </c>
      <c r="C456" s="2">
        <v>-0.000353306</v>
      </c>
      <c r="D456" s="2">
        <v>3.7215E-05</v>
      </c>
    </row>
    <row r="457" spans="2:4" ht="12.75">
      <c r="B457">
        <v>6</v>
      </c>
      <c r="C457" s="2">
        <v>-0.000162107</v>
      </c>
      <c r="D457" s="2">
        <v>6.14537E-06</v>
      </c>
    </row>
    <row r="458" spans="2:4" ht="12.75">
      <c r="B458">
        <v>9</v>
      </c>
      <c r="C458" s="2">
        <v>-0.000114189</v>
      </c>
      <c r="D458" s="2">
        <v>0.000150499</v>
      </c>
    </row>
    <row r="459" spans="2:4" ht="12.75">
      <c r="B459">
        <v>10</v>
      </c>
      <c r="C459" s="2">
        <v>-0.000216489</v>
      </c>
      <c r="D459" s="2">
        <v>0.000158011</v>
      </c>
    </row>
    <row r="460" spans="2:4" ht="12.75">
      <c r="B460">
        <v>12</v>
      </c>
      <c r="C460" s="2">
        <v>-0.00014334</v>
      </c>
      <c r="D460" s="2">
        <v>2.87592E-05</v>
      </c>
    </row>
    <row r="461" spans="2:4" ht="12.75">
      <c r="B461">
        <v>15</v>
      </c>
      <c r="C461" s="2">
        <v>2.5267E-05</v>
      </c>
      <c r="D461" s="2">
        <v>-1.55778E-05</v>
      </c>
    </row>
    <row r="462" spans="2:4" ht="12.75">
      <c r="B462">
        <v>18</v>
      </c>
      <c r="C462" s="2">
        <v>-1.18104E-06</v>
      </c>
      <c r="D462" s="2">
        <v>3.06742E-06</v>
      </c>
    </row>
    <row r="463" spans="2:4" ht="12.75">
      <c r="B463">
        <v>20</v>
      </c>
      <c r="C463" s="2">
        <v>-1.45524E-06</v>
      </c>
      <c r="D463" s="2">
        <v>1.04134E-07</v>
      </c>
    </row>
    <row r="464" spans="2:4" ht="12.75">
      <c r="B464">
        <v>21</v>
      </c>
      <c r="C464" s="2">
        <v>-2.67342E-07</v>
      </c>
      <c r="D464" s="2">
        <v>-4.49254E-07</v>
      </c>
    </row>
    <row r="465" spans="2:4" ht="12.75">
      <c r="B465">
        <v>25</v>
      </c>
      <c r="C465" s="2">
        <v>-1.79724E-08</v>
      </c>
      <c r="D465" s="2">
        <v>5.52052E-08</v>
      </c>
    </row>
    <row r="466" spans="2:4" ht="12.75">
      <c r="B466">
        <v>27</v>
      </c>
      <c r="C466" s="2">
        <v>-1.02558E-08</v>
      </c>
      <c r="D466" s="2">
        <v>-6.07567E-09</v>
      </c>
    </row>
    <row r="467" spans="2:4" ht="12.75">
      <c r="B467">
        <v>28</v>
      </c>
      <c r="C467" s="2">
        <v>-6.06979E-09</v>
      </c>
      <c r="D467" s="2">
        <v>-6.90812E-09</v>
      </c>
    </row>
    <row r="468" spans="2:4" ht="12.75">
      <c r="B468">
        <v>30</v>
      </c>
      <c r="C468" s="2">
        <v>3.00593E-09</v>
      </c>
      <c r="D468" s="2">
        <v>6.08505E-10</v>
      </c>
    </row>
    <row r="469" ht="12.75">
      <c r="A469" t="s">
        <v>9</v>
      </c>
    </row>
    <row r="470" ht="12.75">
      <c r="A470" t="s">
        <v>9</v>
      </c>
    </row>
    <row r="471" spans="1:3" ht="12.75">
      <c r="A471" t="s">
        <v>32</v>
      </c>
      <c r="B471" t="s">
        <v>33</v>
      </c>
      <c r="C471" t="s">
        <v>34</v>
      </c>
    </row>
    <row r="472" spans="1:2" ht="12.75">
      <c r="A472" t="s">
        <v>35</v>
      </c>
      <c r="B472">
        <v>4270730</v>
      </c>
    </row>
    <row r="473" spans="1:2" ht="12.75">
      <c r="A473" t="s">
        <v>36</v>
      </c>
      <c r="B473">
        <v>4271136</v>
      </c>
    </row>
    <row r="474" spans="1:2" ht="12.75">
      <c r="A474" t="s">
        <v>37</v>
      </c>
      <c r="B474">
        <v>1487666</v>
      </c>
    </row>
    <row r="475" spans="1:2" ht="12.75">
      <c r="A475" t="s">
        <v>38</v>
      </c>
      <c r="B475">
        <v>2</v>
      </c>
    </row>
    <row r="476" spans="1:2" ht="12.75">
      <c r="A476" t="s">
        <v>39</v>
      </c>
      <c r="B476">
        <v>0.98</v>
      </c>
    </row>
    <row r="477" spans="1:2" ht="12.75">
      <c r="A477" t="s">
        <v>40</v>
      </c>
      <c r="B477">
        <v>0</v>
      </c>
    </row>
    <row r="478" spans="1:2" ht="12.75">
      <c r="A478" t="s">
        <v>41</v>
      </c>
      <c r="B478">
        <v>2995.68</v>
      </c>
    </row>
    <row r="479" spans="1:2" ht="12.75">
      <c r="A479" t="s">
        <v>42</v>
      </c>
      <c r="B479">
        <v>-91.1619</v>
      </c>
    </row>
    <row r="480" spans="1:2" ht="12.75">
      <c r="A480" t="s">
        <v>43</v>
      </c>
      <c r="B480" s="2">
        <v>36.891</v>
      </c>
    </row>
    <row r="481" spans="1:2" ht="12.75">
      <c r="A481" t="s">
        <v>44</v>
      </c>
      <c r="B481" s="2">
        <v>0</v>
      </c>
    </row>
    <row r="482" spans="1:2" ht="12.75">
      <c r="A482" t="s">
        <v>45</v>
      </c>
      <c r="B482" s="2">
        <v>0</v>
      </c>
    </row>
    <row r="483" ht="12.75">
      <c r="A483" t="s">
        <v>9</v>
      </c>
    </row>
    <row r="484" spans="1:5" ht="12.75">
      <c r="A484" t="s">
        <v>46</v>
      </c>
      <c r="B484" t="s">
        <v>47</v>
      </c>
      <c r="C484" t="s">
        <v>48</v>
      </c>
      <c r="D484" t="s">
        <v>49</v>
      </c>
      <c r="E484" t="s">
        <v>50</v>
      </c>
    </row>
    <row r="485" spans="1:2" ht="12.75">
      <c r="A485" t="s">
        <v>51</v>
      </c>
      <c r="B485">
        <v>-91.2</v>
      </c>
    </row>
    <row r="486" spans="1:2" ht="12.75">
      <c r="A486" t="s">
        <v>52</v>
      </c>
      <c r="B486">
        <v>0</v>
      </c>
    </row>
    <row r="487" ht="12.75">
      <c r="A487" t="s">
        <v>9</v>
      </c>
    </row>
    <row r="488" ht="12.75">
      <c r="A488" t="s">
        <v>53</v>
      </c>
    </row>
    <row r="489" spans="1:2" ht="12.75">
      <c r="A489" t="s">
        <v>54</v>
      </c>
      <c r="B489">
        <v>0</v>
      </c>
    </row>
    <row r="490" spans="1:2" ht="12.75">
      <c r="A490" t="s">
        <v>55</v>
      </c>
      <c r="B490">
        <v>1</v>
      </c>
    </row>
    <row r="491" spans="1:2" ht="12.75">
      <c r="A491" t="s">
        <v>56</v>
      </c>
      <c r="B491">
        <v>1</v>
      </c>
    </row>
    <row r="492" spans="1:2" ht="12.75">
      <c r="A492" t="s">
        <v>57</v>
      </c>
      <c r="B492">
        <v>1</v>
      </c>
    </row>
    <row r="493" spans="1:2" ht="12.75">
      <c r="A493" t="s">
        <v>58</v>
      </c>
      <c r="B493">
        <v>0</v>
      </c>
    </row>
    <row r="494" spans="1:2" ht="12.75">
      <c r="A494" t="s">
        <v>59</v>
      </c>
      <c r="B494">
        <v>0</v>
      </c>
    </row>
    <row r="495" spans="1:2" ht="12.75">
      <c r="A495" t="s">
        <v>60</v>
      </c>
      <c r="B495">
        <v>0</v>
      </c>
    </row>
    <row r="496" spans="1:2" ht="12.75">
      <c r="A496" t="s">
        <v>61</v>
      </c>
      <c r="B496">
        <v>0</v>
      </c>
    </row>
    <row r="497" ht="12.75">
      <c r="A497" t="s">
        <v>62</v>
      </c>
    </row>
    <row r="498" spans="1:4" ht="12.75">
      <c r="A498" t="s">
        <v>62</v>
      </c>
      <c r="B498" t="s">
        <v>63</v>
      </c>
      <c r="C498" t="s">
        <v>64</v>
      </c>
      <c r="D498" t="s">
        <v>65</v>
      </c>
    </row>
    <row r="499" spans="2:4" ht="12.75">
      <c r="B499">
        <v>1</v>
      </c>
      <c r="C499" s="2">
        <v>0.980957</v>
      </c>
      <c r="D499" s="2">
        <v>-0.0650339</v>
      </c>
    </row>
    <row r="500" spans="2:4" ht="12.75">
      <c r="B500">
        <v>2</v>
      </c>
      <c r="C500" s="2">
        <v>0.99982</v>
      </c>
      <c r="D500" s="2">
        <v>0.000420549</v>
      </c>
    </row>
    <row r="501" spans="2:4" ht="12.75">
      <c r="B501">
        <v>3</v>
      </c>
      <c r="C501" s="2">
        <v>0.000185413</v>
      </c>
      <c r="D501" s="2">
        <v>-4.75882E-05</v>
      </c>
    </row>
    <row r="502" spans="2:4" ht="12.75">
      <c r="B502">
        <v>4</v>
      </c>
      <c r="C502" s="2">
        <v>0.00020021</v>
      </c>
      <c r="D502" s="2">
        <v>7.62549E-06</v>
      </c>
    </row>
    <row r="503" spans="2:4" ht="12.75">
      <c r="B503">
        <v>5</v>
      </c>
      <c r="C503" s="2">
        <v>5.06262E-05</v>
      </c>
      <c r="D503" s="2">
        <v>-9.87352E-06</v>
      </c>
    </row>
    <row r="504" spans="2:4" ht="12.75">
      <c r="B504">
        <v>6</v>
      </c>
      <c r="C504" s="2">
        <v>-2.0293E-05</v>
      </c>
      <c r="D504" s="2">
        <v>-1.17078E-05</v>
      </c>
    </row>
    <row r="505" spans="2:4" ht="12.75">
      <c r="B505">
        <v>9</v>
      </c>
      <c r="C505" s="2">
        <v>-0.000124531</v>
      </c>
      <c r="D505" s="2">
        <v>0.00015772</v>
      </c>
    </row>
    <row r="506" spans="2:4" ht="12.75">
      <c r="B506">
        <v>10</v>
      </c>
      <c r="C506" s="2">
        <v>-0.000227317</v>
      </c>
      <c r="D506" s="2">
        <v>0.000163244</v>
      </c>
    </row>
    <row r="507" spans="2:4" ht="12.75">
      <c r="B507">
        <v>12</v>
      </c>
      <c r="C507" s="2">
        <v>-0.00014634</v>
      </c>
      <c r="D507" s="2">
        <v>2.98595E-05</v>
      </c>
    </row>
    <row r="508" spans="2:4" ht="12.75">
      <c r="B508">
        <v>15</v>
      </c>
      <c r="C508" s="2">
        <v>2.53557E-05</v>
      </c>
      <c r="D508" s="2">
        <v>-1.58503E-05</v>
      </c>
    </row>
    <row r="509" spans="2:4" ht="12.75">
      <c r="B509">
        <v>18</v>
      </c>
      <c r="C509" s="2">
        <v>-1.14258E-06</v>
      </c>
      <c r="D509" s="2">
        <v>3.07463E-06</v>
      </c>
    </row>
    <row r="510" spans="2:4" ht="12.75">
      <c r="B510">
        <v>20</v>
      </c>
      <c r="C510" s="2">
        <v>-1.4545E-06</v>
      </c>
      <c r="D510" s="2">
        <v>1.13476E-07</v>
      </c>
    </row>
    <row r="511" spans="2:4" ht="12.75">
      <c r="B511">
        <v>21</v>
      </c>
      <c r="C511" s="2">
        <v>-2.70786E-07</v>
      </c>
      <c r="D511" s="2">
        <v>-4.44667E-07</v>
      </c>
    </row>
    <row r="512" spans="2:4" ht="12.75">
      <c r="B512">
        <v>25</v>
      </c>
      <c r="C512" s="2">
        <v>-2.0262E-08</v>
      </c>
      <c r="D512" s="2">
        <v>5.5808E-08</v>
      </c>
    </row>
    <row r="513" spans="2:4" ht="12.75">
      <c r="B513">
        <v>27</v>
      </c>
      <c r="C513" s="2">
        <v>-1.27968E-08</v>
      </c>
      <c r="D513" s="2">
        <v>-4.26447E-09</v>
      </c>
    </row>
    <row r="514" spans="2:4" ht="12.75">
      <c r="B514">
        <v>28</v>
      </c>
      <c r="C514" s="2">
        <v>-5.34178E-10</v>
      </c>
      <c r="D514" s="2">
        <v>-1.21587E-08</v>
      </c>
    </row>
    <row r="515" spans="2:4" ht="12.75">
      <c r="B515">
        <v>30</v>
      </c>
      <c r="C515" s="2">
        <v>2.40657E-09</v>
      </c>
      <c r="D515" s="2">
        <v>-6.02681E-10</v>
      </c>
    </row>
    <row r="516" ht="12.75">
      <c r="A516" t="s">
        <v>9</v>
      </c>
    </row>
    <row r="517" ht="12.75">
      <c r="A517" t="s">
        <v>9</v>
      </c>
    </row>
    <row r="518" spans="1:3" ht="12.75">
      <c r="A518" t="s">
        <v>32</v>
      </c>
      <c r="B518" t="s">
        <v>33</v>
      </c>
      <c r="C518" t="s">
        <v>34</v>
      </c>
    </row>
    <row r="519" spans="1:2" ht="12.75">
      <c r="A519" t="s">
        <v>35</v>
      </c>
      <c r="B519">
        <v>4270730</v>
      </c>
    </row>
    <row r="520" spans="1:2" ht="12.75">
      <c r="A520" t="s">
        <v>36</v>
      </c>
      <c r="B520">
        <v>4271169</v>
      </c>
    </row>
    <row r="521" spans="1:2" ht="12.75">
      <c r="A521" t="s">
        <v>37</v>
      </c>
      <c r="B521">
        <v>1487666</v>
      </c>
    </row>
    <row r="522" spans="1:2" ht="12.75">
      <c r="A522" t="s">
        <v>38</v>
      </c>
      <c r="B522">
        <v>2</v>
      </c>
    </row>
    <row r="523" spans="1:2" ht="12.75">
      <c r="A523" t="s">
        <v>39</v>
      </c>
      <c r="B523">
        <v>0.98</v>
      </c>
    </row>
    <row r="524" spans="1:2" ht="12.75">
      <c r="A524" t="s">
        <v>40</v>
      </c>
      <c r="B524">
        <v>0</v>
      </c>
    </row>
    <row r="525" spans="1:2" ht="12.75">
      <c r="A525" t="s">
        <v>41</v>
      </c>
      <c r="B525">
        <v>1998.09</v>
      </c>
    </row>
    <row r="526" spans="1:2" ht="12.75">
      <c r="A526" t="s">
        <v>42</v>
      </c>
      <c r="B526">
        <v>-91.1718</v>
      </c>
    </row>
    <row r="527" spans="1:2" ht="12.75">
      <c r="A527" t="s">
        <v>43</v>
      </c>
      <c r="B527" s="2">
        <v>24.8108</v>
      </c>
    </row>
    <row r="528" spans="1:2" ht="12.75">
      <c r="A528" t="s">
        <v>44</v>
      </c>
      <c r="B528" s="2">
        <v>0</v>
      </c>
    </row>
    <row r="529" spans="1:2" ht="12.75">
      <c r="A529" t="s">
        <v>45</v>
      </c>
      <c r="B529" s="2">
        <v>0</v>
      </c>
    </row>
    <row r="530" ht="12.75">
      <c r="A530" t="s">
        <v>9</v>
      </c>
    </row>
    <row r="531" spans="1:5" ht="12.75">
      <c r="A531" t="s">
        <v>46</v>
      </c>
      <c r="B531" t="s">
        <v>47</v>
      </c>
      <c r="C531" t="s">
        <v>48</v>
      </c>
      <c r="D531" t="s">
        <v>49</v>
      </c>
      <c r="E531" t="s">
        <v>50</v>
      </c>
    </row>
    <row r="532" spans="1:2" ht="12.75">
      <c r="A532" t="s">
        <v>51</v>
      </c>
      <c r="B532">
        <v>-91.2</v>
      </c>
    </row>
    <row r="533" spans="1:2" ht="12.75">
      <c r="A533" t="s">
        <v>52</v>
      </c>
      <c r="B533">
        <v>0</v>
      </c>
    </row>
    <row r="534" ht="12.75">
      <c r="A534" t="s">
        <v>9</v>
      </c>
    </row>
    <row r="535" ht="12.75">
      <c r="A535" t="s">
        <v>53</v>
      </c>
    </row>
    <row r="536" spans="1:2" ht="12.75">
      <c r="A536" t="s">
        <v>54</v>
      </c>
      <c r="B536">
        <v>0</v>
      </c>
    </row>
    <row r="537" spans="1:2" ht="12.75">
      <c r="A537" t="s">
        <v>55</v>
      </c>
      <c r="B537">
        <v>1</v>
      </c>
    </row>
    <row r="538" spans="1:2" ht="12.75">
      <c r="A538" t="s">
        <v>56</v>
      </c>
      <c r="B538">
        <v>1</v>
      </c>
    </row>
    <row r="539" spans="1:2" ht="12.75">
      <c r="A539" t="s">
        <v>57</v>
      </c>
      <c r="B539">
        <v>1</v>
      </c>
    </row>
    <row r="540" spans="1:2" ht="12.75">
      <c r="A540" t="s">
        <v>58</v>
      </c>
      <c r="B540">
        <v>0</v>
      </c>
    </row>
    <row r="541" spans="1:2" ht="12.75">
      <c r="A541" t="s">
        <v>59</v>
      </c>
      <c r="B541">
        <v>0</v>
      </c>
    </row>
    <row r="542" spans="1:2" ht="12.75">
      <c r="A542" t="s">
        <v>60</v>
      </c>
      <c r="B542">
        <v>0</v>
      </c>
    </row>
    <row r="543" spans="1:2" ht="12.75">
      <c r="A543" t="s">
        <v>61</v>
      </c>
      <c r="B543">
        <v>0</v>
      </c>
    </row>
    <row r="544" ht="12.75">
      <c r="A544" t="s">
        <v>62</v>
      </c>
    </row>
    <row r="545" spans="1:4" ht="12.75">
      <c r="A545" t="s">
        <v>62</v>
      </c>
      <c r="B545" t="s">
        <v>63</v>
      </c>
      <c r="C545" t="s">
        <v>64</v>
      </c>
      <c r="D545" t="s">
        <v>65</v>
      </c>
    </row>
    <row r="546" spans="2:4" ht="12.75">
      <c r="B546">
        <v>1</v>
      </c>
      <c r="C546" s="2">
        <v>0.980806</v>
      </c>
      <c r="D546" s="2">
        <v>-0.0652637</v>
      </c>
    </row>
    <row r="547" spans="2:4" ht="12.75">
      <c r="B547">
        <v>2</v>
      </c>
      <c r="C547" s="2">
        <v>0.99986</v>
      </c>
      <c r="D547" s="2">
        <v>0.000718975</v>
      </c>
    </row>
    <row r="548" spans="2:4" ht="12.75">
      <c r="B548">
        <v>3</v>
      </c>
      <c r="C548" s="2">
        <v>0.000425214</v>
      </c>
      <c r="D548" s="2">
        <v>-7.31545E-05</v>
      </c>
    </row>
    <row r="549" spans="2:4" ht="12.75">
      <c r="B549">
        <v>4</v>
      </c>
      <c r="C549" s="2">
        <v>0.000448947</v>
      </c>
      <c r="D549" s="2">
        <v>-1.01457E-05</v>
      </c>
    </row>
    <row r="550" spans="2:4" ht="12.75">
      <c r="B550">
        <v>5</v>
      </c>
      <c r="C550" s="2">
        <v>0.000189062</v>
      </c>
      <c r="D550" s="2">
        <v>-1.7028E-05</v>
      </c>
    </row>
    <row r="551" spans="2:4" ht="12.75">
      <c r="B551">
        <v>6</v>
      </c>
      <c r="C551" s="2">
        <v>1.90881E-05</v>
      </c>
      <c r="D551" s="2">
        <v>-1.26929E-05</v>
      </c>
    </row>
    <row r="552" spans="2:4" ht="12.75">
      <c r="B552">
        <v>9</v>
      </c>
      <c r="C552" s="2">
        <v>-0.000127803</v>
      </c>
      <c r="D552" s="2">
        <v>0.000158859</v>
      </c>
    </row>
    <row r="553" spans="2:4" ht="12.75">
      <c r="B553">
        <v>10</v>
      </c>
      <c r="C553" s="2">
        <v>-0.000230304</v>
      </c>
      <c r="D553" s="2">
        <v>0.000163802</v>
      </c>
    </row>
    <row r="554" spans="2:4" ht="12.75">
      <c r="B554">
        <v>12</v>
      </c>
      <c r="C554" s="2">
        <v>-0.000146791</v>
      </c>
      <c r="D554" s="2">
        <v>2.99631E-05</v>
      </c>
    </row>
    <row r="555" spans="2:4" ht="12.75">
      <c r="B555">
        <v>15</v>
      </c>
      <c r="C555" s="2">
        <v>2.55065E-05</v>
      </c>
      <c r="D555" s="2">
        <v>-1.55769E-05</v>
      </c>
    </row>
    <row r="556" spans="2:4" ht="12.75">
      <c r="B556">
        <v>18</v>
      </c>
      <c r="C556" s="2">
        <v>-1.14654E-06</v>
      </c>
      <c r="D556" s="2">
        <v>3.0697E-06</v>
      </c>
    </row>
    <row r="557" spans="2:4" ht="12.75">
      <c r="B557">
        <v>20</v>
      </c>
      <c r="C557" s="2">
        <v>-1.4411E-06</v>
      </c>
      <c r="D557" s="2">
        <v>9.89773E-08</v>
      </c>
    </row>
    <row r="558" spans="2:4" ht="12.75">
      <c r="B558">
        <v>21</v>
      </c>
      <c r="C558" s="2">
        <v>-2.86109E-07</v>
      </c>
      <c r="D558" s="2">
        <v>-4.39982E-07</v>
      </c>
    </row>
    <row r="559" spans="2:4" ht="12.75">
      <c r="B559">
        <v>25</v>
      </c>
      <c r="C559" s="2">
        <v>-2.19918E-08</v>
      </c>
      <c r="D559" s="2">
        <v>5.92498E-08</v>
      </c>
    </row>
    <row r="560" spans="2:4" ht="12.75">
      <c r="B560">
        <v>27</v>
      </c>
      <c r="C560" s="2">
        <v>-9.69837E-09</v>
      </c>
      <c r="D560" s="2">
        <v>-4.91616E-09</v>
      </c>
    </row>
    <row r="561" spans="2:4" ht="12.75">
      <c r="B561">
        <v>28</v>
      </c>
      <c r="C561" s="2">
        <v>-5.03876E-09</v>
      </c>
      <c r="D561" s="2">
        <v>-3.61975E-09</v>
      </c>
    </row>
    <row r="562" spans="2:4" ht="12.75">
      <c r="B562">
        <v>30</v>
      </c>
      <c r="C562" s="2">
        <v>2.77456E-09</v>
      </c>
      <c r="D562" s="2">
        <v>-2.34369E-09</v>
      </c>
    </row>
    <row r="563" ht="12.75">
      <c r="A563" t="s">
        <v>9</v>
      </c>
    </row>
    <row r="564" ht="12.75">
      <c r="A564" t="s">
        <v>9</v>
      </c>
    </row>
    <row r="565" spans="1:3" ht="12.75">
      <c r="A565" t="s">
        <v>32</v>
      </c>
      <c r="B565" t="s">
        <v>33</v>
      </c>
      <c r="C565" t="s">
        <v>34</v>
      </c>
    </row>
    <row r="566" spans="1:2" ht="12.75">
      <c r="A566" t="s">
        <v>35</v>
      </c>
      <c r="B566">
        <v>4270730</v>
      </c>
    </row>
    <row r="567" spans="1:2" ht="12.75">
      <c r="A567" t="s">
        <v>36</v>
      </c>
      <c r="B567">
        <v>4271202</v>
      </c>
    </row>
    <row r="568" spans="1:2" ht="12.75">
      <c r="A568" t="s">
        <v>37</v>
      </c>
      <c r="B568">
        <v>1487666</v>
      </c>
    </row>
    <row r="569" spans="1:2" ht="12.75">
      <c r="A569" t="s">
        <v>38</v>
      </c>
      <c r="B569">
        <v>2</v>
      </c>
    </row>
    <row r="570" spans="1:2" ht="12.75">
      <c r="A570" t="s">
        <v>39</v>
      </c>
      <c r="B570">
        <v>0.98</v>
      </c>
    </row>
    <row r="571" spans="1:2" ht="12.75">
      <c r="A571" t="s">
        <v>40</v>
      </c>
      <c r="B571">
        <v>0</v>
      </c>
    </row>
    <row r="572" spans="1:2" ht="12.75">
      <c r="A572" t="s">
        <v>41</v>
      </c>
      <c r="B572">
        <v>1000.56</v>
      </c>
    </row>
    <row r="573" spans="1:2" ht="12.75">
      <c r="A573" t="s">
        <v>42</v>
      </c>
      <c r="B573">
        <v>-91.1469</v>
      </c>
    </row>
    <row r="574" spans="1:2" ht="12.75">
      <c r="A574" t="s">
        <v>43</v>
      </c>
      <c r="B574" s="2">
        <v>12.481</v>
      </c>
    </row>
    <row r="575" spans="1:2" ht="12.75">
      <c r="A575" t="s">
        <v>44</v>
      </c>
      <c r="B575" s="2">
        <v>0</v>
      </c>
    </row>
    <row r="576" spans="1:2" ht="12.75">
      <c r="A576" t="s">
        <v>45</v>
      </c>
      <c r="B576" s="2">
        <v>0</v>
      </c>
    </row>
    <row r="577" ht="12.75">
      <c r="A577" t="s">
        <v>9</v>
      </c>
    </row>
    <row r="578" spans="1:5" ht="12.75">
      <c r="A578" t="s">
        <v>46</v>
      </c>
      <c r="B578" t="s">
        <v>47</v>
      </c>
      <c r="C578" t="s">
        <v>48</v>
      </c>
      <c r="D578" t="s">
        <v>49</v>
      </c>
      <c r="E578" t="s">
        <v>50</v>
      </c>
    </row>
    <row r="579" spans="1:2" ht="12.75">
      <c r="A579" t="s">
        <v>51</v>
      </c>
      <c r="B579">
        <v>-91.2</v>
      </c>
    </row>
    <row r="580" spans="1:2" ht="12.75">
      <c r="A580" t="s">
        <v>52</v>
      </c>
      <c r="B580">
        <v>0</v>
      </c>
    </row>
    <row r="581" ht="12.75">
      <c r="A581" t="s">
        <v>9</v>
      </c>
    </row>
    <row r="582" ht="12.75">
      <c r="A582" t="s">
        <v>53</v>
      </c>
    </row>
    <row r="583" spans="1:2" ht="12.75">
      <c r="A583" t="s">
        <v>54</v>
      </c>
      <c r="B583">
        <v>0</v>
      </c>
    </row>
    <row r="584" spans="1:2" ht="12.75">
      <c r="A584" t="s">
        <v>55</v>
      </c>
      <c r="B584">
        <v>1</v>
      </c>
    </row>
    <row r="585" spans="1:2" ht="12.75">
      <c r="A585" t="s">
        <v>56</v>
      </c>
      <c r="B585">
        <v>1</v>
      </c>
    </row>
    <row r="586" spans="1:2" ht="12.75">
      <c r="A586" t="s">
        <v>57</v>
      </c>
      <c r="B586">
        <v>1</v>
      </c>
    </row>
    <row r="587" spans="1:2" ht="12.75">
      <c r="A587" t="s">
        <v>58</v>
      </c>
      <c r="B587">
        <v>0</v>
      </c>
    </row>
    <row r="588" spans="1:2" ht="12.75">
      <c r="A588" t="s">
        <v>59</v>
      </c>
      <c r="B588">
        <v>0</v>
      </c>
    </row>
    <row r="589" spans="1:2" ht="12.75">
      <c r="A589" t="s">
        <v>60</v>
      </c>
      <c r="B589">
        <v>0</v>
      </c>
    </row>
    <row r="590" spans="1:2" ht="12.75">
      <c r="A590" t="s">
        <v>61</v>
      </c>
      <c r="B590">
        <v>0</v>
      </c>
    </row>
    <row r="591" ht="12.75">
      <c r="A591" t="s">
        <v>62</v>
      </c>
    </row>
    <row r="592" spans="1:4" ht="12.75">
      <c r="A592" t="s">
        <v>62</v>
      </c>
      <c r="B592" t="s">
        <v>63</v>
      </c>
      <c r="C592" t="s">
        <v>64</v>
      </c>
      <c r="D592" t="s">
        <v>65</v>
      </c>
    </row>
    <row r="593" spans="2:4" ht="12.75">
      <c r="B593">
        <v>1</v>
      </c>
      <c r="C593" s="2">
        <v>0.980966</v>
      </c>
      <c r="D593" s="2">
        <v>-0.065129</v>
      </c>
    </row>
    <row r="594" spans="2:4" ht="12.75">
      <c r="B594">
        <v>2</v>
      </c>
      <c r="C594" s="2">
        <v>0.999812</v>
      </c>
      <c r="D594" s="2">
        <v>0.00101385</v>
      </c>
    </row>
    <row r="595" spans="2:4" ht="12.75">
      <c r="B595">
        <v>3</v>
      </c>
      <c r="C595" s="2">
        <v>0.000477448</v>
      </c>
      <c r="D595" s="2">
        <v>-7.07362E-05</v>
      </c>
    </row>
    <row r="596" spans="2:4" ht="12.75">
      <c r="B596">
        <v>4</v>
      </c>
      <c r="C596" s="2">
        <v>0.000500208</v>
      </c>
      <c r="D596" s="2">
        <v>-1.20222E-05</v>
      </c>
    </row>
    <row r="597" spans="2:4" ht="12.75">
      <c r="B597">
        <v>5</v>
      </c>
      <c r="C597" s="2">
        <v>0.000220385</v>
      </c>
      <c r="D597" s="2">
        <v>-1.92163E-05</v>
      </c>
    </row>
    <row r="598" spans="2:4" ht="12.75">
      <c r="B598">
        <v>6</v>
      </c>
      <c r="C598" s="2">
        <v>3.13879E-05</v>
      </c>
      <c r="D598" s="2">
        <v>-1.30557E-05</v>
      </c>
    </row>
    <row r="599" spans="2:4" ht="12.75">
      <c r="B599">
        <v>9</v>
      </c>
      <c r="C599" s="2">
        <v>-0.000128604</v>
      </c>
      <c r="D599" s="2">
        <v>0.000159717</v>
      </c>
    </row>
    <row r="600" spans="2:4" ht="12.75">
      <c r="B600">
        <v>10</v>
      </c>
      <c r="C600" s="2">
        <v>-0.000231765</v>
      </c>
      <c r="D600" s="2">
        <v>0.000163338</v>
      </c>
    </row>
    <row r="601" spans="2:4" ht="12.75">
      <c r="B601">
        <v>12</v>
      </c>
      <c r="C601" s="2">
        <v>-0.000147263</v>
      </c>
      <c r="D601" s="2">
        <v>2.94538E-05</v>
      </c>
    </row>
    <row r="602" spans="2:4" ht="12.75">
      <c r="B602">
        <v>15</v>
      </c>
      <c r="C602" s="2">
        <v>2.54675E-05</v>
      </c>
      <c r="D602" s="2">
        <v>-1.57184E-05</v>
      </c>
    </row>
    <row r="603" spans="2:4" ht="12.75">
      <c r="B603">
        <v>18</v>
      </c>
      <c r="C603" s="2">
        <v>-1.16337E-06</v>
      </c>
      <c r="D603" s="2">
        <v>3.07586E-06</v>
      </c>
    </row>
    <row r="604" spans="2:4" ht="12.75">
      <c r="B604">
        <v>20</v>
      </c>
      <c r="C604" s="2">
        <v>-1.46607E-06</v>
      </c>
      <c r="D604" s="2">
        <v>9.95613E-08</v>
      </c>
    </row>
    <row r="605" spans="2:4" ht="12.75">
      <c r="B605">
        <v>21</v>
      </c>
      <c r="C605" s="2">
        <v>-2.54221E-07</v>
      </c>
      <c r="D605" s="2">
        <v>-4.52972E-07</v>
      </c>
    </row>
    <row r="606" spans="2:4" ht="12.75">
      <c r="B606">
        <v>25</v>
      </c>
      <c r="C606" s="2">
        <v>-1.85675E-08</v>
      </c>
      <c r="D606" s="2">
        <v>5.71389E-08</v>
      </c>
    </row>
    <row r="607" spans="2:4" ht="12.75">
      <c r="B607">
        <v>27</v>
      </c>
      <c r="C607" s="2">
        <v>-1.87127E-08</v>
      </c>
      <c r="D607" s="2">
        <v>2.88021E-09</v>
      </c>
    </row>
    <row r="608" spans="2:4" ht="12.75">
      <c r="B608">
        <v>28</v>
      </c>
      <c r="C608" s="2">
        <v>-4.24363E-09</v>
      </c>
      <c r="D608" s="2">
        <v>-3.20674E-10</v>
      </c>
    </row>
    <row r="609" spans="2:4" ht="12.75">
      <c r="B609">
        <v>30</v>
      </c>
      <c r="C609" s="2">
        <v>2.19268E-09</v>
      </c>
      <c r="D609" s="2">
        <v>1.05831E-09</v>
      </c>
    </row>
    <row r="610" ht="12.75">
      <c r="A610" t="s">
        <v>9</v>
      </c>
    </row>
    <row r="611" ht="12.75">
      <c r="A611" t="s">
        <v>9</v>
      </c>
    </row>
    <row r="612" spans="1:3" ht="12.75">
      <c r="A612" t="s">
        <v>32</v>
      </c>
      <c r="B612" t="s">
        <v>33</v>
      </c>
      <c r="C612" t="s">
        <v>34</v>
      </c>
    </row>
    <row r="613" spans="1:2" ht="12.75">
      <c r="A613" t="s">
        <v>35</v>
      </c>
      <c r="B613">
        <v>4270730</v>
      </c>
    </row>
    <row r="614" spans="1:2" ht="12.75">
      <c r="A614" t="s">
        <v>36</v>
      </c>
      <c r="B614">
        <v>4271235</v>
      </c>
    </row>
    <row r="615" spans="1:2" ht="12.75">
      <c r="A615" t="s">
        <v>37</v>
      </c>
      <c r="B615">
        <v>1487666</v>
      </c>
    </row>
    <row r="616" spans="1:2" ht="12.75">
      <c r="A616" t="s">
        <v>38</v>
      </c>
      <c r="B616">
        <v>2</v>
      </c>
    </row>
    <row r="617" spans="1:2" ht="12.75">
      <c r="A617" t="s">
        <v>39</v>
      </c>
      <c r="B617">
        <v>0.98</v>
      </c>
    </row>
    <row r="618" spans="1:2" ht="12.75">
      <c r="A618" t="s">
        <v>40</v>
      </c>
      <c r="B618">
        <v>0</v>
      </c>
    </row>
    <row r="619" spans="1:2" ht="12.75">
      <c r="A619" t="s">
        <v>41</v>
      </c>
      <c r="B619">
        <v>202.6</v>
      </c>
    </row>
    <row r="620" spans="1:2" ht="12.75">
      <c r="A620" t="s">
        <v>42</v>
      </c>
      <c r="B620">
        <v>-91.1289</v>
      </c>
    </row>
    <row r="621" spans="1:2" ht="12.75">
      <c r="A621" t="s">
        <v>43</v>
      </c>
      <c r="B621" s="2">
        <v>2.5993</v>
      </c>
    </row>
    <row r="622" spans="1:2" ht="12.75">
      <c r="A622" t="s">
        <v>44</v>
      </c>
      <c r="B622" s="2">
        <v>0</v>
      </c>
    </row>
    <row r="623" spans="1:2" ht="12.75">
      <c r="A623" t="s">
        <v>45</v>
      </c>
      <c r="B623" s="2">
        <v>0</v>
      </c>
    </row>
    <row r="624" ht="12.75">
      <c r="A624" t="s">
        <v>9</v>
      </c>
    </row>
    <row r="625" spans="1:5" ht="12.75">
      <c r="A625" t="s">
        <v>46</v>
      </c>
      <c r="B625" t="s">
        <v>47</v>
      </c>
      <c r="C625" t="s">
        <v>48</v>
      </c>
      <c r="D625" t="s">
        <v>49</v>
      </c>
      <c r="E625" t="s">
        <v>50</v>
      </c>
    </row>
    <row r="626" spans="1:2" ht="12.75">
      <c r="A626" t="s">
        <v>51</v>
      </c>
      <c r="B626">
        <v>-91.2</v>
      </c>
    </row>
    <row r="627" spans="1:2" ht="12.75">
      <c r="A627" t="s">
        <v>52</v>
      </c>
      <c r="B627">
        <v>0</v>
      </c>
    </row>
    <row r="628" ht="12.75">
      <c r="A628" t="s">
        <v>9</v>
      </c>
    </row>
    <row r="629" ht="12.75">
      <c r="A629" t="s">
        <v>53</v>
      </c>
    </row>
    <row r="630" spans="1:2" ht="12.75">
      <c r="A630" t="s">
        <v>54</v>
      </c>
      <c r="B630">
        <v>0</v>
      </c>
    </row>
    <row r="631" spans="1:2" ht="12.75">
      <c r="A631" t="s">
        <v>55</v>
      </c>
      <c r="B631">
        <v>1</v>
      </c>
    </row>
    <row r="632" spans="1:2" ht="12.75">
      <c r="A632" t="s">
        <v>56</v>
      </c>
      <c r="B632">
        <v>1</v>
      </c>
    </row>
    <row r="633" spans="1:2" ht="12.75">
      <c r="A633" t="s">
        <v>57</v>
      </c>
      <c r="B633">
        <v>1</v>
      </c>
    </row>
    <row r="634" spans="1:2" ht="12.75">
      <c r="A634" t="s">
        <v>58</v>
      </c>
      <c r="B634">
        <v>0</v>
      </c>
    </row>
    <row r="635" spans="1:2" ht="12.75">
      <c r="A635" t="s">
        <v>59</v>
      </c>
      <c r="B635">
        <v>0</v>
      </c>
    </row>
    <row r="636" spans="1:2" ht="12.75">
      <c r="A636" t="s">
        <v>60</v>
      </c>
      <c r="B636">
        <v>0</v>
      </c>
    </row>
    <row r="637" spans="1:2" ht="12.75">
      <c r="A637" t="s">
        <v>61</v>
      </c>
      <c r="B637">
        <v>0</v>
      </c>
    </row>
    <row r="638" ht="12.75">
      <c r="A638" t="s">
        <v>62</v>
      </c>
    </row>
    <row r="639" spans="1:4" ht="12.75">
      <c r="A639" t="s">
        <v>62</v>
      </c>
      <c r="B639" t="s">
        <v>63</v>
      </c>
      <c r="C639" t="s">
        <v>64</v>
      </c>
      <c r="D639" t="s">
        <v>65</v>
      </c>
    </row>
    <row r="640" spans="2:4" ht="12.75">
      <c r="B640">
        <v>1</v>
      </c>
      <c r="C640" s="2">
        <v>0.981252</v>
      </c>
      <c r="D640" s="2">
        <v>-0.0648556</v>
      </c>
    </row>
    <row r="641" spans="2:4" ht="12.75">
      <c r="B641">
        <v>2</v>
      </c>
      <c r="C641" s="2">
        <v>0.999847</v>
      </c>
      <c r="D641" s="2">
        <v>0.00145015</v>
      </c>
    </row>
    <row r="642" spans="2:4" ht="12.75">
      <c r="B642">
        <v>3</v>
      </c>
      <c r="C642" s="2">
        <v>0.000432223</v>
      </c>
      <c r="D642" s="2">
        <v>-2.82563E-05</v>
      </c>
    </row>
    <row r="643" spans="2:4" ht="12.75">
      <c r="B643">
        <v>4</v>
      </c>
      <c r="C643" s="2">
        <v>0.000403999</v>
      </c>
      <c r="D643" s="2">
        <v>-3.69348E-06</v>
      </c>
    </row>
    <row r="644" spans="2:4" ht="12.75">
      <c r="B644">
        <v>5</v>
      </c>
      <c r="C644" s="2">
        <v>0.000179235</v>
      </c>
      <c r="D644" s="2">
        <v>-2.14557E-05</v>
      </c>
    </row>
    <row r="645" spans="2:4" ht="12.75">
      <c r="B645">
        <v>6</v>
      </c>
      <c r="C645" s="2">
        <v>3.17663E-05</v>
      </c>
      <c r="D645" s="2">
        <v>-1.6778E-05</v>
      </c>
    </row>
    <row r="646" spans="2:4" ht="12.75">
      <c r="B646">
        <v>9</v>
      </c>
      <c r="C646" s="2">
        <v>-0.000128579</v>
      </c>
      <c r="D646" s="2">
        <v>0.0001598</v>
      </c>
    </row>
    <row r="647" spans="2:4" ht="12.75">
      <c r="B647">
        <v>10</v>
      </c>
      <c r="C647" s="2">
        <v>-0.000232677</v>
      </c>
      <c r="D647" s="2">
        <v>0.000162841</v>
      </c>
    </row>
    <row r="648" spans="2:4" ht="12.75">
      <c r="B648">
        <v>12</v>
      </c>
      <c r="C648" s="2">
        <v>-0.000148238</v>
      </c>
      <c r="D648" s="2">
        <v>2.92454E-05</v>
      </c>
    </row>
    <row r="649" spans="2:4" ht="12.75">
      <c r="B649">
        <v>15</v>
      </c>
      <c r="C649" s="2">
        <v>2.55909E-05</v>
      </c>
      <c r="D649" s="2">
        <v>-1.5733E-05</v>
      </c>
    </row>
    <row r="650" spans="2:4" ht="12.75">
      <c r="B650">
        <v>18</v>
      </c>
      <c r="C650" s="2">
        <v>-1.17618E-06</v>
      </c>
      <c r="D650" s="2">
        <v>3.0534E-06</v>
      </c>
    </row>
    <row r="651" spans="2:4" ht="12.75">
      <c r="B651">
        <v>20</v>
      </c>
      <c r="C651" s="2">
        <v>-1.44211E-06</v>
      </c>
      <c r="D651" s="2">
        <v>9.37881E-08</v>
      </c>
    </row>
    <row r="652" spans="2:4" ht="12.75">
      <c r="B652">
        <v>21</v>
      </c>
      <c r="C652" s="2">
        <v>-3.12263E-07</v>
      </c>
      <c r="D652" s="2">
        <v>-4.49599E-07</v>
      </c>
    </row>
    <row r="653" spans="2:4" ht="12.75">
      <c r="B653">
        <v>25</v>
      </c>
      <c r="C653" s="2">
        <v>-3.07846E-08</v>
      </c>
      <c r="D653" s="2">
        <v>5.00577E-08</v>
      </c>
    </row>
    <row r="654" spans="2:4" ht="12.75">
      <c r="B654">
        <v>27</v>
      </c>
      <c r="C654" s="2">
        <v>-2.77315E-08</v>
      </c>
      <c r="D654" s="2">
        <v>-8.9662E-10</v>
      </c>
    </row>
    <row r="655" spans="2:4" ht="12.75">
      <c r="B655">
        <v>28</v>
      </c>
      <c r="C655" s="2">
        <v>6.70656E-11</v>
      </c>
      <c r="D655" s="2">
        <v>-2.95668E-09</v>
      </c>
    </row>
    <row r="656" spans="2:4" ht="12.75">
      <c r="B656">
        <v>30</v>
      </c>
      <c r="C656" s="2">
        <v>7.48188E-10</v>
      </c>
      <c r="D656" s="2">
        <v>-3.07001E-09</v>
      </c>
    </row>
    <row r="657" ht="12.75">
      <c r="A657" t="s">
        <v>9</v>
      </c>
    </row>
    <row r="658" ht="12.75">
      <c r="A658" t="s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35"/>
  <sheetViews>
    <sheetView workbookViewId="0" topLeftCell="H1">
      <selection activeCell="O38" sqref="O38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4261623</v>
      </c>
    </row>
    <row r="3" spans="1:20" ht="12.75">
      <c r="A3" t="s">
        <v>36</v>
      </c>
      <c r="B3">
        <v>4261652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0" ht="12.75">
      <c r="A4" t="s">
        <v>37</v>
      </c>
      <c r="B4">
        <v>1487666</v>
      </c>
      <c r="G4">
        <v>0</v>
      </c>
      <c r="I4" s="6">
        <f aca="true" ca="1" t="shared" si="0" ref="I4:J8">OFFSET($A$1,I$1+$H$1*$G4-1,1)</f>
        <v>199.69</v>
      </c>
      <c r="J4" s="8">
        <f ca="1" t="shared" si="0"/>
        <v>2.49975</v>
      </c>
      <c r="K4" s="7">
        <f aca="true" ca="1" t="shared" si="1" ref="K4:O8">OFFSET($A$1,K$1+$H$1*$G4-1,2)*10000</f>
        <v>-0.08119939999999999</v>
      </c>
      <c r="L4" s="7">
        <f ca="1" t="shared" si="1"/>
        <v>-0.0301555</v>
      </c>
      <c r="M4" s="7">
        <f ca="1" t="shared" si="1"/>
        <v>-0.0667696</v>
      </c>
      <c r="N4" s="7">
        <f ca="1" t="shared" si="1"/>
        <v>0.558613</v>
      </c>
      <c r="O4" s="7">
        <f ca="1" t="shared" si="1"/>
        <v>-0.0154664</v>
      </c>
      <c r="P4" s="7">
        <f aca="true" ca="1" t="shared" si="2" ref="P4:T8">OFFSET($A$1,P$1+$H$1*$G4-1,3)*10000</f>
        <v>-0.294412</v>
      </c>
      <c r="Q4" s="7">
        <f ca="1" t="shared" si="2"/>
        <v>0.130776</v>
      </c>
      <c r="R4" s="7">
        <f ca="1" t="shared" si="2"/>
        <v>0.056249799999999996</v>
      </c>
      <c r="S4" s="7">
        <f ca="1" t="shared" si="2"/>
        <v>-0.015501599999999999</v>
      </c>
      <c r="T4" s="7">
        <f ca="1" t="shared" si="2"/>
        <v>-0.000118477</v>
      </c>
    </row>
    <row r="5" spans="1:20" ht="12.75">
      <c r="A5" t="s">
        <v>38</v>
      </c>
      <c r="B5">
        <v>2</v>
      </c>
      <c r="G5">
        <v>1</v>
      </c>
      <c r="I5" s="6">
        <f ca="1" t="shared" si="0"/>
        <v>424.45</v>
      </c>
      <c r="J5" s="8">
        <f ca="1" t="shared" si="0"/>
        <v>5.25108</v>
      </c>
      <c r="K5" s="7">
        <f ca="1" t="shared" si="1"/>
        <v>-0.43803800000000004</v>
      </c>
      <c r="L5" s="7">
        <f ca="1" t="shared" si="1"/>
        <v>0.00119873</v>
      </c>
      <c r="M5" s="7">
        <f ca="1" t="shared" si="1"/>
        <v>-0.0647145</v>
      </c>
      <c r="N5" s="7">
        <f ca="1" t="shared" si="1"/>
        <v>0.6444840000000001</v>
      </c>
      <c r="O5" s="7">
        <f ca="1" t="shared" si="1"/>
        <v>-0.016027</v>
      </c>
      <c r="P5" s="7">
        <f ca="1" t="shared" si="2"/>
        <v>-0.482612</v>
      </c>
      <c r="Q5" s="7">
        <f ca="1" t="shared" si="2"/>
        <v>0.137103</v>
      </c>
      <c r="R5" s="7">
        <f ca="1" t="shared" si="2"/>
        <v>0.0638111</v>
      </c>
      <c r="S5" s="7">
        <f ca="1" t="shared" si="2"/>
        <v>-0.0168317</v>
      </c>
      <c r="T5" s="7">
        <f ca="1" t="shared" si="2"/>
        <v>-0.000341919</v>
      </c>
    </row>
    <row r="6" spans="1:20" ht="12.75">
      <c r="A6" t="s">
        <v>39</v>
      </c>
      <c r="B6">
        <v>0.00379</v>
      </c>
      <c r="G6">
        <v>2</v>
      </c>
      <c r="I6" s="6">
        <f ca="1" t="shared" si="0"/>
        <v>998.64</v>
      </c>
      <c r="J6" s="8">
        <f ca="1" t="shared" si="0"/>
        <v>12.327</v>
      </c>
      <c r="K6" s="7">
        <f ca="1" t="shared" si="1"/>
        <v>-0.504101</v>
      </c>
      <c r="L6" s="7">
        <f ca="1" t="shared" si="1"/>
        <v>0.0126201</v>
      </c>
      <c r="M6" s="7">
        <f ca="1" t="shared" si="1"/>
        <v>-0.0589833</v>
      </c>
      <c r="N6" s="7">
        <f ca="1" t="shared" si="1"/>
        <v>0.6891160000000001</v>
      </c>
      <c r="O6" s="7">
        <f ca="1" t="shared" si="1"/>
        <v>-0.0161988</v>
      </c>
      <c r="P6" s="7">
        <f ca="1" t="shared" si="2"/>
        <v>-0.530911</v>
      </c>
      <c r="Q6" s="7">
        <f ca="1" t="shared" si="2"/>
        <v>0.134729</v>
      </c>
      <c r="R6" s="7">
        <f ca="1" t="shared" si="2"/>
        <v>0.06488959999999999</v>
      </c>
      <c r="S6" s="7">
        <f ca="1" t="shared" si="2"/>
        <v>-0.0153125</v>
      </c>
      <c r="T6" s="7">
        <f ca="1" t="shared" si="2"/>
        <v>-2.93307E-05</v>
      </c>
    </row>
    <row r="7" spans="1:20" ht="12.75">
      <c r="A7" t="s">
        <v>40</v>
      </c>
      <c r="B7">
        <v>0.03422</v>
      </c>
      <c r="G7">
        <v>3</v>
      </c>
      <c r="I7" s="6">
        <f ca="1" t="shared" si="0"/>
        <v>424.45</v>
      </c>
      <c r="J7" s="8">
        <f ca="1" t="shared" si="0"/>
        <v>5.31443</v>
      </c>
      <c r="K7" s="7">
        <f ca="1" t="shared" si="1"/>
        <v>-0.26766100000000004</v>
      </c>
      <c r="L7" s="7">
        <f ca="1" t="shared" si="1"/>
        <v>-0.0200339</v>
      </c>
      <c r="M7" s="7">
        <f ca="1" t="shared" si="1"/>
        <v>-0.0620252</v>
      </c>
      <c r="N7" s="7">
        <f ca="1" t="shared" si="1"/>
        <v>0.6345010000000001</v>
      </c>
      <c r="O7" s="7">
        <f ca="1" t="shared" si="1"/>
        <v>-0.0158754</v>
      </c>
      <c r="P7" s="7">
        <f ca="1" t="shared" si="2"/>
        <v>-0.37737600000000004</v>
      </c>
      <c r="Q7" s="7">
        <f ca="1" t="shared" si="2"/>
        <v>0.13755699999999998</v>
      </c>
      <c r="R7" s="7">
        <f ca="1" t="shared" si="2"/>
        <v>0.058257300000000005</v>
      </c>
      <c r="S7" s="7">
        <f ca="1" t="shared" si="2"/>
        <v>-0.015003099999999998</v>
      </c>
      <c r="T7" s="7">
        <f ca="1" t="shared" si="2"/>
        <v>-0.00019077599999999998</v>
      </c>
    </row>
    <row r="8" spans="1:20" ht="12.75">
      <c r="A8" t="s">
        <v>41</v>
      </c>
      <c r="B8">
        <v>199.69</v>
      </c>
      <c r="G8">
        <v>4</v>
      </c>
      <c r="I8" s="6">
        <f ca="1" t="shared" si="0"/>
        <v>199.68</v>
      </c>
      <c r="J8" s="8">
        <f ca="1" t="shared" si="0"/>
        <v>2.548</v>
      </c>
      <c r="K8" s="7">
        <f ca="1" t="shared" si="1"/>
        <v>0.11067600000000001</v>
      </c>
      <c r="L8" s="7">
        <f ca="1" t="shared" si="1"/>
        <v>-0.066479</v>
      </c>
      <c r="M8" s="7">
        <f ca="1" t="shared" si="1"/>
        <v>-0.06667830000000001</v>
      </c>
      <c r="N8" s="7">
        <f ca="1" t="shared" si="1"/>
        <v>0.550272</v>
      </c>
      <c r="O8" s="7">
        <f ca="1" t="shared" si="1"/>
        <v>-0.0157484</v>
      </c>
      <c r="P8" s="7">
        <f ca="1" t="shared" si="2"/>
        <v>-0.22688899999999998</v>
      </c>
      <c r="Q8" s="7">
        <f ca="1" t="shared" si="2"/>
        <v>0.132803</v>
      </c>
      <c r="R8" s="7">
        <f ca="1" t="shared" si="2"/>
        <v>0.0508906</v>
      </c>
      <c r="S8" s="7">
        <f ca="1" t="shared" si="2"/>
        <v>-0.0139857</v>
      </c>
      <c r="T8" s="7">
        <f ca="1" t="shared" si="2"/>
        <v>0.000236971</v>
      </c>
    </row>
    <row r="9" spans="1:20" ht="12.75">
      <c r="A9" t="s">
        <v>42</v>
      </c>
      <c r="B9">
        <v>-99.05</v>
      </c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t="s">
        <v>43</v>
      </c>
      <c r="B10" s="2">
        <v>2.49975</v>
      </c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4" ht="12.75">
      <c r="A11" t="s">
        <v>44</v>
      </c>
      <c r="B11" s="2">
        <v>0</v>
      </c>
      <c r="I11" s="6"/>
      <c r="J11" s="6"/>
      <c r="K11" s="11">
        <v>3</v>
      </c>
      <c r="L11" s="11">
        <v>4</v>
      </c>
      <c r="M11" s="11">
        <v>5</v>
      </c>
      <c r="N11" s="11">
        <v>6</v>
      </c>
      <c r="O11" s="7"/>
      <c r="P11" s="7"/>
      <c r="T11" s="11">
        <v>3</v>
      </c>
      <c r="U11" s="11">
        <v>4</v>
      </c>
      <c r="V11" s="11">
        <v>5</v>
      </c>
      <c r="W11" s="11">
        <v>6</v>
      </c>
      <c r="X11" s="11">
        <v>10</v>
      </c>
    </row>
    <row r="12" spans="1:24" ht="12.75">
      <c r="A12" t="s">
        <v>45</v>
      </c>
      <c r="B12" s="2">
        <v>0</v>
      </c>
      <c r="H12" t="s">
        <v>83</v>
      </c>
      <c r="I12" s="6"/>
      <c r="J12" s="6"/>
      <c r="K12" s="9" t="s">
        <v>70</v>
      </c>
      <c r="L12" s="9" t="s">
        <v>71</v>
      </c>
      <c r="M12" s="9" t="s">
        <v>72</v>
      </c>
      <c r="N12" s="9" t="s">
        <v>73</v>
      </c>
      <c r="O12" s="7"/>
      <c r="P12" s="7"/>
      <c r="T12" s="9" t="s">
        <v>70</v>
      </c>
      <c r="U12" s="9" t="s">
        <v>71</v>
      </c>
      <c r="V12" s="9" t="s">
        <v>72</v>
      </c>
      <c r="W12" s="9" t="s">
        <v>73</v>
      </c>
      <c r="X12" s="9" t="s">
        <v>74</v>
      </c>
    </row>
    <row r="13" spans="1:24" ht="12.75">
      <c r="A13" t="s">
        <v>9</v>
      </c>
      <c r="H13" t="s">
        <v>69</v>
      </c>
      <c r="I13" s="6">
        <f>I6</f>
        <v>998.64</v>
      </c>
      <c r="J13" s="6"/>
      <c r="K13" s="7">
        <f>K6</f>
        <v>-0.504101</v>
      </c>
      <c r="L13" s="7">
        <f>L6</f>
        <v>0.0126201</v>
      </c>
      <c r="M13" s="7">
        <f>M6</f>
        <v>-0.0589833</v>
      </c>
      <c r="N13" s="7">
        <f>N6</f>
        <v>0.6891160000000001</v>
      </c>
      <c r="O13" s="7"/>
      <c r="P13" s="7"/>
      <c r="Q13" t="s">
        <v>91</v>
      </c>
      <c r="R13" s="10">
        <f>(I28-I27)</f>
        <v>0.1</v>
      </c>
      <c r="T13" s="7">
        <f>K13</f>
        <v>-0.504101</v>
      </c>
      <c r="U13" s="7">
        <f>L13</f>
        <v>0.0126201</v>
      </c>
      <c r="V13" s="7">
        <f>M13</f>
        <v>-0.0589833</v>
      </c>
      <c r="W13" s="7">
        <f>N13</f>
        <v>0.6891160000000001</v>
      </c>
      <c r="X13" s="7">
        <f>O6</f>
        <v>-0.0161988</v>
      </c>
    </row>
    <row r="14" spans="1:25" ht="12.7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I14" s="9" t="s">
        <v>84</v>
      </c>
      <c r="J14" s="9"/>
      <c r="K14" s="7"/>
      <c r="L14" s="7"/>
      <c r="M14" s="7"/>
      <c r="N14" s="7"/>
      <c r="O14" s="12" t="s">
        <v>88</v>
      </c>
      <c r="P14" s="7"/>
      <c r="Q14" t="s">
        <v>92</v>
      </c>
      <c r="T14" s="7"/>
      <c r="U14" s="7"/>
      <c r="V14" s="7"/>
      <c r="W14" s="7"/>
      <c r="Y14" t="s">
        <v>89</v>
      </c>
    </row>
    <row r="15" spans="1:25" ht="12.75">
      <c r="A15" t="s">
        <v>51</v>
      </c>
      <c r="B15">
        <v>-99.05</v>
      </c>
      <c r="I15" s="10">
        <v>-1.2</v>
      </c>
      <c r="J15" s="10"/>
      <c r="K15" s="7">
        <f>(K$11-1)*K$13*$I15^(K$11-2)</f>
        <v>1.2098424</v>
      </c>
      <c r="L15" s="7">
        <f>(L$11-1)*L$13*$I15^(L$11-2)</f>
        <v>0.054518831999999996</v>
      </c>
      <c r="M15" s="7">
        <f>(M$11-1)*M$13*$I15^(M$11-2)</f>
        <v>0.4076925696</v>
      </c>
      <c r="N15" s="7">
        <f>(N$11-1)*N$13*$I15^(N$11-2)</f>
        <v>7.144754688000001</v>
      </c>
      <c r="O15" s="7">
        <f>SUM(K15:N15)</f>
        <v>8.816808489600001</v>
      </c>
      <c r="P15" s="7"/>
      <c r="Q15" s="7">
        <f aca="true" t="shared" si="3" ref="Q15:Q25">-O15+Q16</f>
        <v>-30.46360131880003</v>
      </c>
      <c r="R15" s="7">
        <f aca="true" t="shared" si="4" ref="R15:R26">Q15*$R$13</f>
        <v>-3.0463601318800033</v>
      </c>
      <c r="T15" s="7">
        <f>T$13*$I15^(T$11-1)</f>
        <v>-0.72590544</v>
      </c>
      <c r="U15" s="7">
        <f aca="true" t="shared" si="5" ref="T15:X24">U$13*$I15^(U$11-1)</f>
        <v>-0.0218075328</v>
      </c>
      <c r="V15" s="7">
        <f t="shared" si="5"/>
        <v>-0.12230777088</v>
      </c>
      <c r="W15" s="7">
        <f t="shared" si="5"/>
        <v>-1.71474112512</v>
      </c>
      <c r="X15" s="7">
        <f t="shared" si="5"/>
        <v>0.08358224996597759</v>
      </c>
      <c r="Y15" s="7">
        <f>SUM(T15:W15)</f>
        <v>-2.5847618688000003</v>
      </c>
    </row>
    <row r="16" spans="1:25" ht="12.75">
      <c r="A16" t="s">
        <v>52</v>
      </c>
      <c r="B16">
        <v>0</v>
      </c>
      <c r="I16">
        <v>-1.1</v>
      </c>
      <c r="K16" s="7">
        <f aca="true" t="shared" si="6" ref="K16:N39">(K$11-1)*K$13*$I16^(K$11-2)</f>
        <v>1.1090222</v>
      </c>
      <c r="L16" s="7">
        <f t="shared" si="6"/>
        <v>0.045810963</v>
      </c>
      <c r="M16" s="7">
        <f t="shared" si="6"/>
        <v>0.3140270892000001</v>
      </c>
      <c r="N16" s="7">
        <f t="shared" si="6"/>
        <v>5.044673678000002</v>
      </c>
      <c r="O16" s="7">
        <f aca="true" t="shared" si="7" ref="O16:O39">SUM(K16:N16)</f>
        <v>6.513533930200003</v>
      </c>
      <c r="Q16" s="7">
        <f>-O16+Q17</f>
        <v>-21.64679282920003</v>
      </c>
      <c r="R16" s="7">
        <f t="shared" si="4"/>
        <v>-2.164679282920003</v>
      </c>
      <c r="T16" s="7">
        <f t="shared" si="5"/>
        <v>-0.6099622100000002</v>
      </c>
      <c r="U16" s="7">
        <f t="shared" si="5"/>
        <v>-0.016797353100000006</v>
      </c>
      <c r="V16" s="7">
        <f t="shared" si="5"/>
        <v>-0.08635744953000003</v>
      </c>
      <c r="W16" s="7">
        <f t="shared" si="5"/>
        <v>-1.1098282091600005</v>
      </c>
      <c r="X16" s="7">
        <f t="shared" si="5"/>
        <v>0.038195923056970824</v>
      </c>
      <c r="Y16" s="7">
        <f aca="true" t="shared" si="8" ref="Y16:Y39">SUM(T16:W16)</f>
        <v>-1.8229452217900006</v>
      </c>
    </row>
    <row r="17" spans="1:25" ht="12.75">
      <c r="A17" t="s">
        <v>9</v>
      </c>
      <c r="I17" s="10">
        <v>-1</v>
      </c>
      <c r="J17" s="10"/>
      <c r="K17" s="7">
        <f t="shared" si="6"/>
        <v>1.008202</v>
      </c>
      <c r="L17" s="7">
        <f t="shared" si="6"/>
        <v>0.0378603</v>
      </c>
      <c r="M17" s="7">
        <f t="shared" si="6"/>
        <v>0.2359332</v>
      </c>
      <c r="N17" s="7">
        <f t="shared" si="6"/>
        <v>3.4455800000000005</v>
      </c>
      <c r="O17" s="7">
        <f t="shared" si="7"/>
        <v>4.7275755</v>
      </c>
      <c r="Q17" s="7">
        <f t="shared" si="3"/>
        <v>-15.133258899000028</v>
      </c>
      <c r="R17" s="7">
        <f t="shared" si="4"/>
        <v>-1.5133258899000028</v>
      </c>
      <c r="T17" s="7">
        <f t="shared" si="5"/>
        <v>-0.504101</v>
      </c>
      <c r="U17" s="7">
        <f t="shared" si="5"/>
        <v>-0.0126201</v>
      </c>
      <c r="V17" s="7">
        <f t="shared" si="5"/>
        <v>-0.0589833</v>
      </c>
      <c r="W17" s="7">
        <f t="shared" si="5"/>
        <v>-0.6891160000000001</v>
      </c>
      <c r="X17" s="7">
        <f t="shared" si="5"/>
        <v>0.0161988</v>
      </c>
      <c r="Y17" s="7">
        <f t="shared" si="8"/>
        <v>-1.2648204</v>
      </c>
    </row>
    <row r="18" spans="1:25" ht="12.75">
      <c r="A18" t="s">
        <v>53</v>
      </c>
      <c r="I18">
        <v>-0.9</v>
      </c>
      <c r="K18" s="7">
        <f t="shared" si="6"/>
        <v>0.9073818</v>
      </c>
      <c r="L18" s="7">
        <f t="shared" si="6"/>
        <v>0.030666843000000003</v>
      </c>
      <c r="M18" s="7">
        <f t="shared" si="6"/>
        <v>0.17199530280000003</v>
      </c>
      <c r="N18" s="7">
        <f t="shared" si="6"/>
        <v>2.2606450380000007</v>
      </c>
      <c r="O18" s="7">
        <f t="shared" si="7"/>
        <v>3.370688983800001</v>
      </c>
      <c r="Q18" s="7">
        <f t="shared" si="3"/>
        <v>-10.405683399000027</v>
      </c>
      <c r="R18" s="7">
        <f t="shared" si="4"/>
        <v>-1.0405683399000027</v>
      </c>
      <c r="T18" s="7">
        <f t="shared" si="5"/>
        <v>-0.40832181000000006</v>
      </c>
      <c r="U18" s="7">
        <f t="shared" si="5"/>
        <v>-0.009200052900000002</v>
      </c>
      <c r="V18" s="7">
        <f t="shared" si="5"/>
        <v>-0.03869894313000001</v>
      </c>
      <c r="W18" s="7">
        <f t="shared" si="5"/>
        <v>-0.4069161068400002</v>
      </c>
      <c r="X18" s="7">
        <f t="shared" si="5"/>
        <v>0.006275747017213202</v>
      </c>
      <c r="Y18" s="7">
        <f t="shared" si="8"/>
        <v>-0.8631369128700002</v>
      </c>
    </row>
    <row r="19" spans="1:25" ht="12.75">
      <c r="A19" t="s">
        <v>54</v>
      </c>
      <c r="B19">
        <v>1</v>
      </c>
      <c r="I19" s="10">
        <v>-0.800000000000001</v>
      </c>
      <c r="J19" s="10"/>
      <c r="K19" s="7">
        <f t="shared" si="6"/>
        <v>0.8065616000000011</v>
      </c>
      <c r="L19" s="7">
        <f t="shared" si="6"/>
        <v>0.024230592000000065</v>
      </c>
      <c r="M19" s="7">
        <f t="shared" si="6"/>
        <v>0.12079779840000048</v>
      </c>
      <c r="N19" s="7">
        <f t="shared" si="6"/>
        <v>1.4113095680000076</v>
      </c>
      <c r="O19" s="7">
        <f t="shared" si="7"/>
        <v>2.3628995584000094</v>
      </c>
      <c r="Q19" s="7">
        <f t="shared" si="3"/>
        <v>-7.0349944152000266</v>
      </c>
      <c r="R19" s="7">
        <f t="shared" si="4"/>
        <v>-0.7034994415200027</v>
      </c>
      <c r="T19" s="7">
        <f t="shared" si="5"/>
        <v>-0.32262464000000085</v>
      </c>
      <c r="U19" s="7">
        <f t="shared" si="5"/>
        <v>-0.006461491200000026</v>
      </c>
      <c r="V19" s="7">
        <f t="shared" si="5"/>
        <v>-0.024159559680000126</v>
      </c>
      <c r="W19" s="7">
        <f t="shared" si="5"/>
        <v>-0.2258095308800015</v>
      </c>
      <c r="X19" s="7">
        <f t="shared" si="5"/>
        <v>0.002174166132326426</v>
      </c>
      <c r="Y19" s="7">
        <f t="shared" si="8"/>
        <v>-0.5790552217600025</v>
      </c>
    </row>
    <row r="20" spans="1:25" ht="12.75">
      <c r="A20" t="s">
        <v>55</v>
      </c>
      <c r="B20">
        <v>1</v>
      </c>
      <c r="I20">
        <v>-0.700000000000001</v>
      </c>
      <c r="K20" s="7">
        <f t="shared" si="6"/>
        <v>0.705741400000001</v>
      </c>
      <c r="L20" s="7">
        <f t="shared" si="6"/>
        <v>0.01855154700000005</v>
      </c>
      <c r="M20" s="7">
        <f t="shared" si="6"/>
        <v>0.08092508760000033</v>
      </c>
      <c r="N20" s="7">
        <f t="shared" si="6"/>
        <v>0.8272837580000045</v>
      </c>
      <c r="O20" s="7">
        <f t="shared" si="7"/>
        <v>1.6325017926000058</v>
      </c>
      <c r="Q20" s="7">
        <f t="shared" si="3"/>
        <v>-4.672094856800017</v>
      </c>
      <c r="R20" s="7">
        <f t="shared" si="4"/>
        <v>-0.46720948568000176</v>
      </c>
      <c r="T20" s="7">
        <f t="shared" si="5"/>
        <v>-0.24700949000000066</v>
      </c>
      <c r="U20" s="7">
        <f t="shared" si="5"/>
        <v>-0.004328694300000018</v>
      </c>
      <c r="V20" s="7">
        <f t="shared" si="5"/>
        <v>-0.014161890330000076</v>
      </c>
      <c r="W20" s="7">
        <f t="shared" si="5"/>
        <v>-0.1158197261200008</v>
      </c>
      <c r="X20" s="7">
        <f t="shared" si="5"/>
        <v>0.0006536800090716078</v>
      </c>
      <c r="Y20" s="7">
        <f t="shared" si="8"/>
        <v>-0.38131980075000155</v>
      </c>
    </row>
    <row r="21" spans="1:25" ht="12.75">
      <c r="A21" t="s">
        <v>56</v>
      </c>
      <c r="B21">
        <v>1</v>
      </c>
      <c r="I21" s="10">
        <v>-0.600000000000001</v>
      </c>
      <c r="J21" s="10"/>
      <c r="K21" s="7">
        <f t="shared" si="6"/>
        <v>0.604921200000001</v>
      </c>
      <c r="L21" s="7">
        <f t="shared" si="6"/>
        <v>0.013629708000000044</v>
      </c>
      <c r="M21" s="7">
        <f t="shared" si="6"/>
        <v>0.05096157120000025</v>
      </c>
      <c r="N21" s="7">
        <f t="shared" si="6"/>
        <v>0.44654716800000294</v>
      </c>
      <c r="O21" s="7">
        <f t="shared" si="7"/>
        <v>1.1160596472000042</v>
      </c>
      <c r="Q21" s="7">
        <f t="shared" si="3"/>
        <v>-3.0395930642000115</v>
      </c>
      <c r="R21" s="7">
        <f t="shared" si="4"/>
        <v>-0.3039593064200012</v>
      </c>
      <c r="T21" s="7">
        <f t="shared" si="5"/>
        <v>-0.18147636000000059</v>
      </c>
      <c r="U21" s="7">
        <f t="shared" si="5"/>
        <v>-0.002725941600000013</v>
      </c>
      <c r="V21" s="7">
        <f t="shared" si="5"/>
        <v>-0.007644235680000049</v>
      </c>
      <c r="W21" s="7">
        <f t="shared" si="5"/>
        <v>-0.05358566016000043</v>
      </c>
      <c r="X21" s="7">
        <f t="shared" si="5"/>
        <v>0.00016324658196480233</v>
      </c>
      <c r="Y21" s="7">
        <f t="shared" si="8"/>
        <v>-0.24543219744000108</v>
      </c>
    </row>
    <row r="22" spans="1:25" ht="12.75">
      <c r="A22" t="s">
        <v>57</v>
      </c>
      <c r="B22">
        <v>1</v>
      </c>
      <c r="I22">
        <v>-0.500000000000001</v>
      </c>
      <c r="K22" s="7">
        <f t="shared" si="6"/>
        <v>0.504101000000001</v>
      </c>
      <c r="L22" s="7">
        <f t="shared" si="6"/>
        <v>0.009465075000000038</v>
      </c>
      <c r="M22" s="7">
        <f t="shared" si="6"/>
        <v>0.029491650000000178</v>
      </c>
      <c r="N22" s="7">
        <f t="shared" si="6"/>
        <v>0.21534875000000175</v>
      </c>
      <c r="O22" s="7">
        <f t="shared" si="7"/>
        <v>0.758406475000003</v>
      </c>
      <c r="Q22" s="7">
        <f t="shared" si="3"/>
        <v>-1.9235334170000076</v>
      </c>
      <c r="R22" s="7">
        <f t="shared" si="4"/>
        <v>-0.19235334170000076</v>
      </c>
      <c r="T22" s="7">
        <f t="shared" si="5"/>
        <v>-0.1260252500000005</v>
      </c>
      <c r="U22" s="7">
        <f t="shared" si="5"/>
        <v>-0.0015775125000000096</v>
      </c>
      <c r="V22" s="7">
        <f t="shared" si="5"/>
        <v>-0.0036864562500000296</v>
      </c>
      <c r="W22" s="7">
        <f t="shared" si="5"/>
        <v>-0.021534875000000217</v>
      </c>
      <c r="X22" s="7">
        <f t="shared" si="5"/>
        <v>3.163828125000057E-05</v>
      </c>
      <c r="Y22" s="7">
        <f t="shared" si="8"/>
        <v>-0.15282409375000078</v>
      </c>
    </row>
    <row r="23" spans="1:25" ht="12.75">
      <c r="A23" t="s">
        <v>58</v>
      </c>
      <c r="B23">
        <v>0</v>
      </c>
      <c r="I23" s="10">
        <v>-0.400000000000001</v>
      </c>
      <c r="J23" s="10"/>
      <c r="K23" s="7">
        <f t="shared" si="6"/>
        <v>0.40328080000000105</v>
      </c>
      <c r="L23" s="7">
        <f t="shared" si="6"/>
        <v>0.006057648000000031</v>
      </c>
      <c r="M23" s="7">
        <f t="shared" si="6"/>
        <v>0.015099724800000115</v>
      </c>
      <c r="N23" s="7">
        <f t="shared" si="6"/>
        <v>0.0882068480000009</v>
      </c>
      <c r="O23" s="7">
        <f t="shared" si="7"/>
        <v>0.5126450208000021</v>
      </c>
      <c r="Q23" s="7">
        <f t="shared" si="3"/>
        <v>-1.1651269420000046</v>
      </c>
      <c r="R23" s="7">
        <f t="shared" si="4"/>
        <v>-0.11651269420000046</v>
      </c>
      <c r="T23" s="7">
        <f t="shared" si="5"/>
        <v>-0.08065616000000041</v>
      </c>
      <c r="U23" s="7">
        <f t="shared" si="5"/>
        <v>-0.0008076864000000062</v>
      </c>
      <c r="V23" s="7">
        <f t="shared" si="5"/>
        <v>-0.0015099724800000153</v>
      </c>
      <c r="W23" s="7">
        <f t="shared" si="5"/>
        <v>-0.007056547840000089</v>
      </c>
      <c r="X23" s="7">
        <f t="shared" si="5"/>
        <v>4.246418227200097E-06</v>
      </c>
      <c r="Y23" s="7">
        <f t="shared" si="8"/>
        <v>-0.09003036672000052</v>
      </c>
    </row>
    <row r="24" spans="1:25" ht="12.75">
      <c r="A24" t="s">
        <v>59</v>
      </c>
      <c r="B24">
        <v>0</v>
      </c>
      <c r="I24">
        <v>-0.300000000000001</v>
      </c>
      <c r="K24" s="7">
        <f t="shared" si="6"/>
        <v>0.302460600000001</v>
      </c>
      <c r="L24" s="7">
        <f t="shared" si="6"/>
        <v>0.0034074270000000223</v>
      </c>
      <c r="M24" s="7">
        <f t="shared" si="6"/>
        <v>0.006370196400000063</v>
      </c>
      <c r="N24" s="7">
        <f t="shared" si="6"/>
        <v>0.027909198000000374</v>
      </c>
      <c r="O24" s="7">
        <f t="shared" si="7"/>
        <v>0.3401474214000015</v>
      </c>
      <c r="Q24" s="7">
        <f t="shared" si="3"/>
        <v>-0.6524819212000026</v>
      </c>
      <c r="R24" s="7">
        <f t="shared" si="4"/>
        <v>-0.06524819212000026</v>
      </c>
      <c r="T24" s="7">
        <f t="shared" si="5"/>
        <v>-0.0453690900000003</v>
      </c>
      <c r="U24" s="7">
        <f t="shared" si="5"/>
        <v>-0.0003407427000000034</v>
      </c>
      <c r="V24" s="7">
        <f t="shared" si="5"/>
        <v>-0.00047776473000000634</v>
      </c>
      <c r="W24" s="7">
        <f t="shared" si="5"/>
        <v>-0.001674551880000028</v>
      </c>
      <c r="X24" s="7">
        <f t="shared" si="5"/>
        <v>3.188409804000095E-07</v>
      </c>
      <c r="Y24" s="7">
        <f t="shared" si="8"/>
        <v>-0.04786214931000033</v>
      </c>
    </row>
    <row r="25" spans="1:25" ht="12.75">
      <c r="A25" t="s">
        <v>60</v>
      </c>
      <c r="B25">
        <v>0</v>
      </c>
      <c r="I25" s="10">
        <v>-0.200000000000001</v>
      </c>
      <c r="J25" s="10"/>
      <c r="K25" s="7">
        <f t="shared" si="6"/>
        <v>0.20164040000000102</v>
      </c>
      <c r="L25" s="7">
        <f t="shared" si="6"/>
        <v>0.0015144120000000153</v>
      </c>
      <c r="M25" s="7">
        <f t="shared" si="6"/>
        <v>0.0018874656000000287</v>
      </c>
      <c r="N25" s="7">
        <f t="shared" si="6"/>
        <v>0.005512928000000111</v>
      </c>
      <c r="O25" s="7">
        <f t="shared" si="7"/>
        <v>0.21055520560000118</v>
      </c>
      <c r="Q25" s="7">
        <f t="shared" si="3"/>
        <v>-0.31233449980000105</v>
      </c>
      <c r="R25" s="7">
        <f t="shared" si="4"/>
        <v>-0.031233449980000105</v>
      </c>
      <c r="T25" s="7">
        <f aca="true" t="shared" si="9" ref="T25:X39">T$13*$I25^(T$11-1)</f>
        <v>-0.020164040000000206</v>
      </c>
      <c r="U25" s="7">
        <f t="shared" si="9"/>
        <v>-0.00010096080000000154</v>
      </c>
      <c r="V25" s="7">
        <f t="shared" si="9"/>
        <v>-9.43732800000019E-05</v>
      </c>
      <c r="W25" s="7">
        <f t="shared" si="9"/>
        <v>-0.00022051712000000555</v>
      </c>
      <c r="X25" s="7">
        <f t="shared" si="9"/>
        <v>8.293785600000376E-09</v>
      </c>
      <c r="Y25" s="7">
        <f t="shared" si="8"/>
        <v>-0.020579891200000214</v>
      </c>
    </row>
    <row r="26" spans="1:25" ht="12.75">
      <c r="A26" t="s">
        <v>61</v>
      </c>
      <c r="B26">
        <v>0</v>
      </c>
      <c r="I26">
        <v>-0.0999999999999999</v>
      </c>
      <c r="K26" s="7">
        <f t="shared" si="6"/>
        <v>0.1008201999999999</v>
      </c>
      <c r="L26" s="7">
        <f t="shared" si="6"/>
        <v>0.0003786029999999992</v>
      </c>
      <c r="M26" s="7">
        <f t="shared" si="6"/>
        <v>0.0002359331999999993</v>
      </c>
      <c r="N26" s="7">
        <f t="shared" si="6"/>
        <v>0.0003445579999999986</v>
      </c>
      <c r="O26" s="7">
        <f t="shared" si="7"/>
        <v>0.1017792941999999</v>
      </c>
      <c r="Q26" s="7">
        <f>-O26+Q27</f>
        <v>-0.1017792941999999</v>
      </c>
      <c r="R26" s="7">
        <f t="shared" si="4"/>
        <v>-0.01017792941999999</v>
      </c>
      <c r="T26" s="7">
        <f t="shared" si="9"/>
        <v>-0.00504100999999999</v>
      </c>
      <c r="U26" s="7">
        <f t="shared" si="9"/>
        <v>-1.2620099999999962E-05</v>
      </c>
      <c r="V26" s="7">
        <f t="shared" si="9"/>
        <v>-5.898329999999976E-06</v>
      </c>
      <c r="W26" s="7">
        <f t="shared" si="9"/>
        <v>-6.891159999999965E-06</v>
      </c>
      <c r="X26" s="7">
        <f t="shared" si="9"/>
        <v>1.619879999999985E-11</v>
      </c>
      <c r="Y26" s="7">
        <f t="shared" si="8"/>
        <v>-0.00506641958999999</v>
      </c>
    </row>
    <row r="27" spans="1:25" ht="12.75">
      <c r="A27" t="s">
        <v>62</v>
      </c>
      <c r="I27" s="10">
        <v>0</v>
      </c>
      <c r="J27" s="10"/>
      <c r="K27" s="7">
        <f t="shared" si="6"/>
        <v>0</v>
      </c>
      <c r="L27" s="7">
        <f t="shared" si="6"/>
        <v>0</v>
      </c>
      <c r="M27" s="7">
        <f t="shared" si="6"/>
        <v>0</v>
      </c>
      <c r="N27" s="7">
        <f t="shared" si="6"/>
        <v>0</v>
      </c>
      <c r="O27" s="7">
        <f t="shared" si="7"/>
        <v>0</v>
      </c>
      <c r="Q27" s="7">
        <f>O27</f>
        <v>0</v>
      </c>
      <c r="R27" s="7">
        <f>Q27*$R$13</f>
        <v>0</v>
      </c>
      <c r="T27" s="7">
        <f t="shared" si="9"/>
        <v>0</v>
      </c>
      <c r="U27" s="7">
        <f t="shared" si="9"/>
        <v>0</v>
      </c>
      <c r="V27" s="7">
        <f t="shared" si="9"/>
        <v>0</v>
      </c>
      <c r="W27" s="7">
        <f t="shared" si="9"/>
        <v>0</v>
      </c>
      <c r="X27" s="7">
        <f t="shared" si="9"/>
        <v>0</v>
      </c>
      <c r="Y27" s="7">
        <f t="shared" si="8"/>
        <v>0</v>
      </c>
    </row>
    <row r="28" spans="1:25" ht="12.75">
      <c r="A28" t="s">
        <v>62</v>
      </c>
      <c r="B28" t="s">
        <v>63</v>
      </c>
      <c r="C28" t="s">
        <v>64</v>
      </c>
      <c r="D28" t="s">
        <v>65</v>
      </c>
      <c r="I28">
        <v>0.1</v>
      </c>
      <c r="K28" s="7">
        <f t="shared" si="6"/>
        <v>-0.10082020000000001</v>
      </c>
      <c r="L28" s="7">
        <f t="shared" si="6"/>
        <v>0.0003786030000000001</v>
      </c>
      <c r="M28" s="7">
        <f t="shared" si="6"/>
        <v>-0.00023593320000000006</v>
      </c>
      <c r="N28" s="7">
        <f t="shared" si="6"/>
        <v>0.00034455800000000023</v>
      </c>
      <c r="O28" s="7">
        <f t="shared" si="7"/>
        <v>-0.10033297220000001</v>
      </c>
      <c r="Q28" s="7">
        <f>O28+Q27</f>
        <v>-0.10033297220000001</v>
      </c>
      <c r="R28" s="7">
        <f aca="true" t="shared" si="10" ref="R28:R39">Q28*$R$13</f>
        <v>-0.010033297220000001</v>
      </c>
      <c r="T28" s="7">
        <f t="shared" si="9"/>
        <v>-0.005041010000000001</v>
      </c>
      <c r="U28" s="7">
        <f t="shared" si="9"/>
        <v>1.2620100000000003E-05</v>
      </c>
      <c r="V28" s="7">
        <f t="shared" si="9"/>
        <v>-5.898330000000003E-06</v>
      </c>
      <c r="W28" s="7">
        <f t="shared" si="9"/>
        <v>6.891160000000005E-06</v>
      </c>
      <c r="X28" s="7">
        <f t="shared" si="9"/>
        <v>-1.6198800000000015E-11</v>
      </c>
      <c r="Y28" s="7">
        <f t="shared" si="8"/>
        <v>-0.005027397070000001</v>
      </c>
    </row>
    <row r="29" spans="2:25" ht="12.75">
      <c r="B29">
        <v>1</v>
      </c>
      <c r="C29" s="2">
        <v>-1.06126E-06</v>
      </c>
      <c r="D29" s="2">
        <v>1.22506E-06</v>
      </c>
      <c r="I29" s="10">
        <v>0.2</v>
      </c>
      <c r="J29" s="10"/>
      <c r="K29" s="7">
        <f t="shared" si="6"/>
        <v>-0.20164040000000003</v>
      </c>
      <c r="L29" s="7">
        <f t="shared" si="6"/>
        <v>0.0015144120000000004</v>
      </c>
      <c r="M29" s="7">
        <f t="shared" si="6"/>
        <v>-0.0018874656000000005</v>
      </c>
      <c r="N29" s="7">
        <f t="shared" si="6"/>
        <v>0.005512928000000004</v>
      </c>
      <c r="O29" s="7">
        <f t="shared" si="7"/>
        <v>-0.19650052560000003</v>
      </c>
      <c r="Q29" s="7">
        <f aca="true" t="shared" si="11" ref="Q29:Q39">O29+Q28</f>
        <v>-0.2968334978</v>
      </c>
      <c r="R29" s="7">
        <f t="shared" si="10"/>
        <v>-0.029683349780000003</v>
      </c>
      <c r="T29" s="7">
        <f t="shared" si="9"/>
        <v>-0.020164040000000005</v>
      </c>
      <c r="U29" s="7">
        <f t="shared" si="9"/>
        <v>0.00010096080000000002</v>
      </c>
      <c r="V29" s="7">
        <f t="shared" si="9"/>
        <v>-9.437328000000005E-05</v>
      </c>
      <c r="W29" s="7">
        <f t="shared" si="9"/>
        <v>0.00022051712000000016</v>
      </c>
      <c r="X29" s="7">
        <f t="shared" si="9"/>
        <v>-8.293785600000007E-09</v>
      </c>
      <c r="Y29" s="7">
        <f t="shared" si="8"/>
        <v>-0.019936935360000005</v>
      </c>
    </row>
    <row r="30" spans="2:25" ht="12.75">
      <c r="B30">
        <v>2</v>
      </c>
      <c r="C30" s="2">
        <v>1.00003</v>
      </c>
      <c r="D30" s="2">
        <v>3.41774E-05</v>
      </c>
      <c r="I30">
        <v>0.3</v>
      </c>
      <c r="K30" s="7">
        <f t="shared" si="6"/>
        <v>-0.3024606</v>
      </c>
      <c r="L30" s="7">
        <f t="shared" si="6"/>
        <v>0.0034074269999999998</v>
      </c>
      <c r="M30" s="7">
        <f t="shared" si="6"/>
        <v>-0.0063701964</v>
      </c>
      <c r="N30" s="7">
        <f t="shared" si="6"/>
        <v>0.027909198000000003</v>
      </c>
      <c r="O30" s="7">
        <f t="shared" si="7"/>
        <v>-0.2775141714</v>
      </c>
      <c r="Q30" s="7">
        <f t="shared" si="11"/>
        <v>-0.5743476692</v>
      </c>
      <c r="R30" s="7">
        <f t="shared" si="10"/>
        <v>-0.057434766920000005</v>
      </c>
      <c r="T30" s="7">
        <f t="shared" si="9"/>
        <v>-0.04536909</v>
      </c>
      <c r="U30" s="7">
        <f t="shared" si="9"/>
        <v>0.0003407427</v>
      </c>
      <c r="V30" s="7">
        <f t="shared" si="9"/>
        <v>-0.00047776473</v>
      </c>
      <c r="W30" s="7">
        <f t="shared" si="9"/>
        <v>0.00167455188</v>
      </c>
      <c r="X30" s="7">
        <f t="shared" si="9"/>
        <v>-3.1884098039999995E-07</v>
      </c>
      <c r="Y30" s="7">
        <f t="shared" si="8"/>
        <v>-0.043831560150000004</v>
      </c>
    </row>
    <row r="31" spans="2:25" ht="12.75">
      <c r="B31">
        <v>3</v>
      </c>
      <c r="C31" s="2">
        <v>-8.11994E-06</v>
      </c>
      <c r="D31" s="2">
        <v>-2.94412E-05</v>
      </c>
      <c r="I31" s="10">
        <v>0.4</v>
      </c>
      <c r="J31" s="10"/>
      <c r="K31" s="7">
        <f t="shared" si="6"/>
        <v>-0.40328080000000005</v>
      </c>
      <c r="L31" s="7">
        <f t="shared" si="6"/>
        <v>0.006057648000000001</v>
      </c>
      <c r="M31" s="7">
        <f t="shared" si="6"/>
        <v>-0.015099724800000004</v>
      </c>
      <c r="N31" s="7">
        <f t="shared" si="6"/>
        <v>0.08820684800000006</v>
      </c>
      <c r="O31" s="7">
        <f t="shared" si="7"/>
        <v>-0.32411602879999996</v>
      </c>
      <c r="Q31" s="7">
        <f t="shared" si="11"/>
        <v>-0.898463698</v>
      </c>
      <c r="R31" s="7">
        <f t="shared" si="10"/>
        <v>-0.0898463698</v>
      </c>
      <c r="T31" s="7">
        <f t="shared" si="9"/>
        <v>-0.08065616000000002</v>
      </c>
      <c r="U31" s="7">
        <f t="shared" si="9"/>
        <v>0.0008076864000000002</v>
      </c>
      <c r="V31" s="7">
        <f t="shared" si="9"/>
        <v>-0.0015099724800000007</v>
      </c>
      <c r="W31" s="7">
        <f t="shared" si="9"/>
        <v>0.007056547840000005</v>
      </c>
      <c r="X31" s="7">
        <f t="shared" si="9"/>
        <v>-4.246418227200004E-06</v>
      </c>
      <c r="Y31" s="7">
        <f t="shared" si="8"/>
        <v>-0.07430189824000001</v>
      </c>
    </row>
    <row r="32" spans="2:25" ht="12.75">
      <c r="B32">
        <v>4</v>
      </c>
      <c r="C32" s="2">
        <v>-3.01555E-06</v>
      </c>
      <c r="D32" s="2">
        <v>1.30776E-05</v>
      </c>
      <c r="I32">
        <v>0.5</v>
      </c>
      <c r="K32" s="7">
        <f t="shared" si="6"/>
        <v>-0.504101</v>
      </c>
      <c r="L32" s="7">
        <f t="shared" si="6"/>
        <v>0.009465075</v>
      </c>
      <c r="M32" s="7">
        <f t="shared" si="6"/>
        <v>-0.02949165</v>
      </c>
      <c r="N32" s="7">
        <f t="shared" si="6"/>
        <v>0.21534875000000003</v>
      </c>
      <c r="O32" s="7">
        <f t="shared" si="7"/>
        <v>-0.30877882500000003</v>
      </c>
      <c r="Q32" s="7">
        <f t="shared" si="11"/>
        <v>-1.2072425230000001</v>
      </c>
      <c r="R32" s="7">
        <f t="shared" si="10"/>
        <v>-0.12072425230000002</v>
      </c>
      <c r="T32" s="7">
        <f t="shared" si="9"/>
        <v>-0.12602525</v>
      </c>
      <c r="U32" s="7">
        <f t="shared" si="9"/>
        <v>0.0015775125</v>
      </c>
      <c r="V32" s="7">
        <f t="shared" si="9"/>
        <v>-0.00368645625</v>
      </c>
      <c r="W32" s="7">
        <f t="shared" si="9"/>
        <v>0.021534875000000002</v>
      </c>
      <c r="X32" s="7">
        <f t="shared" si="9"/>
        <v>-3.163828125E-05</v>
      </c>
      <c r="Y32" s="7">
        <f t="shared" si="8"/>
        <v>-0.10659931875</v>
      </c>
    </row>
    <row r="33" spans="2:25" ht="12.75">
      <c r="B33">
        <v>5</v>
      </c>
      <c r="C33" s="2">
        <v>-6.67696E-06</v>
      </c>
      <c r="D33" s="2">
        <v>5.62498E-06</v>
      </c>
      <c r="I33" s="10">
        <v>0.6</v>
      </c>
      <c r="J33" s="10"/>
      <c r="K33" s="7">
        <f t="shared" si="6"/>
        <v>-0.6049212</v>
      </c>
      <c r="L33" s="7">
        <f t="shared" si="6"/>
        <v>0.013629707999999999</v>
      </c>
      <c r="M33" s="7">
        <f t="shared" si="6"/>
        <v>-0.0509615712</v>
      </c>
      <c r="N33" s="7">
        <f t="shared" si="6"/>
        <v>0.44654716800000005</v>
      </c>
      <c r="O33" s="7">
        <f t="shared" si="7"/>
        <v>-0.19570589520000004</v>
      </c>
      <c r="Q33" s="7">
        <f t="shared" si="11"/>
        <v>-1.4029484182000003</v>
      </c>
      <c r="R33" s="7">
        <f t="shared" si="10"/>
        <v>-0.14029484182000004</v>
      </c>
      <c r="T33" s="7">
        <f t="shared" si="9"/>
        <v>-0.18147636</v>
      </c>
      <c r="U33" s="7">
        <f t="shared" si="9"/>
        <v>0.0027259416</v>
      </c>
      <c r="V33" s="7">
        <f t="shared" si="9"/>
        <v>-0.00764423568</v>
      </c>
      <c r="W33" s="7">
        <f t="shared" si="9"/>
        <v>0.05358566016</v>
      </c>
      <c r="X33" s="7">
        <f t="shared" si="9"/>
        <v>-0.00016324658196479997</v>
      </c>
      <c r="Y33" s="7">
        <f t="shared" si="8"/>
        <v>-0.13280899392</v>
      </c>
    </row>
    <row r="34" spans="2:25" ht="12.75">
      <c r="B34">
        <v>6</v>
      </c>
      <c r="C34" s="2">
        <v>5.58613E-05</v>
      </c>
      <c r="D34" s="2">
        <v>-1.55016E-06</v>
      </c>
      <c r="I34">
        <v>0.7</v>
      </c>
      <c r="K34" s="7">
        <f t="shared" si="6"/>
        <v>-0.7057414</v>
      </c>
      <c r="L34" s="7">
        <f t="shared" si="6"/>
        <v>0.018551546999999998</v>
      </c>
      <c r="M34" s="7">
        <f t="shared" si="6"/>
        <v>-0.08092508759999999</v>
      </c>
      <c r="N34" s="7">
        <f t="shared" si="6"/>
        <v>0.8272837579999999</v>
      </c>
      <c r="O34" s="7">
        <f t="shared" si="7"/>
        <v>0.05916881739999991</v>
      </c>
      <c r="Q34" s="7">
        <f t="shared" si="11"/>
        <v>-1.3437796008000005</v>
      </c>
      <c r="R34" s="7">
        <f t="shared" si="10"/>
        <v>-0.13437796008000005</v>
      </c>
      <c r="T34" s="7">
        <f t="shared" si="9"/>
        <v>-0.24700948999999997</v>
      </c>
      <c r="U34" s="7">
        <f t="shared" si="9"/>
        <v>0.004328694299999999</v>
      </c>
      <c r="V34" s="7">
        <f t="shared" si="9"/>
        <v>-0.014161890329999996</v>
      </c>
      <c r="W34" s="7">
        <f t="shared" si="9"/>
        <v>0.11581972611999997</v>
      </c>
      <c r="X34" s="7">
        <f t="shared" si="9"/>
        <v>-0.0006536800090715995</v>
      </c>
      <c r="Y34" s="7">
        <f t="shared" si="8"/>
        <v>-0.14102295991000002</v>
      </c>
    </row>
    <row r="35" spans="2:25" ht="12.75">
      <c r="B35">
        <v>9</v>
      </c>
      <c r="C35" s="2">
        <v>-1.67829E-08</v>
      </c>
      <c r="D35" s="2">
        <v>3.8109E-07</v>
      </c>
      <c r="I35" s="10">
        <v>0.8</v>
      </c>
      <c r="J35" s="10"/>
      <c r="K35" s="7">
        <f t="shared" si="6"/>
        <v>-0.8065616000000001</v>
      </c>
      <c r="L35" s="7">
        <f t="shared" si="6"/>
        <v>0.024230592000000006</v>
      </c>
      <c r="M35" s="7">
        <f t="shared" si="6"/>
        <v>-0.12079779840000003</v>
      </c>
      <c r="N35" s="7">
        <f t="shared" si="6"/>
        <v>1.411309568000001</v>
      </c>
      <c r="O35" s="7">
        <f t="shared" si="7"/>
        <v>0.5081807616000008</v>
      </c>
      <c r="Q35" s="7">
        <f>O35+Q34</f>
        <v>-0.8355988391999997</v>
      </c>
      <c r="R35" s="7">
        <f t="shared" si="10"/>
        <v>-0.08355988391999997</v>
      </c>
      <c r="T35" s="7">
        <f t="shared" si="9"/>
        <v>-0.3226246400000001</v>
      </c>
      <c r="U35" s="7">
        <f t="shared" si="9"/>
        <v>0.0064614912000000016</v>
      </c>
      <c r="V35" s="7">
        <f t="shared" si="9"/>
        <v>-0.024159559680000012</v>
      </c>
      <c r="W35" s="7">
        <f t="shared" si="9"/>
        <v>0.22580953088000016</v>
      </c>
      <c r="X35" s="7">
        <f t="shared" si="9"/>
        <v>-0.002174166132326402</v>
      </c>
      <c r="Y35" s="7">
        <f t="shared" si="8"/>
        <v>-0.1145131775999999</v>
      </c>
    </row>
    <row r="36" spans="2:25" ht="12.75">
      <c r="B36">
        <v>10</v>
      </c>
      <c r="C36" s="2">
        <v>-1.54664E-06</v>
      </c>
      <c r="D36" s="2">
        <v>-1.18477E-08</v>
      </c>
      <c r="I36">
        <v>0.9</v>
      </c>
      <c r="K36" s="7">
        <f t="shared" si="6"/>
        <v>-0.9073818</v>
      </c>
      <c r="L36" s="7">
        <f t="shared" si="6"/>
        <v>0.030666843000000003</v>
      </c>
      <c r="M36" s="7">
        <f t="shared" si="6"/>
        <v>-0.17199530280000003</v>
      </c>
      <c r="N36" s="7">
        <f t="shared" si="6"/>
        <v>2.2606450380000007</v>
      </c>
      <c r="O36" s="7">
        <f t="shared" si="7"/>
        <v>1.2119347782000007</v>
      </c>
      <c r="Q36" s="7">
        <f t="shared" si="11"/>
        <v>0.37633593900000106</v>
      </c>
      <c r="R36" s="7">
        <f t="shared" si="10"/>
        <v>0.03763359390000011</v>
      </c>
      <c r="T36" s="7">
        <f t="shared" si="9"/>
        <v>-0.40832181000000006</v>
      </c>
      <c r="U36" s="7">
        <f t="shared" si="9"/>
        <v>0.009200052900000002</v>
      </c>
      <c r="V36" s="7">
        <f t="shared" si="9"/>
        <v>-0.03869894313000001</v>
      </c>
      <c r="W36" s="7">
        <f t="shared" si="9"/>
        <v>0.4069161068400002</v>
      </c>
      <c r="X36" s="7">
        <f t="shared" si="9"/>
        <v>-0.006275747017213202</v>
      </c>
      <c r="Y36" s="7">
        <f t="shared" si="8"/>
        <v>-0.0309045933899999</v>
      </c>
    </row>
    <row r="37" spans="2:25" ht="12.75">
      <c r="B37">
        <v>12</v>
      </c>
      <c r="C37" s="2">
        <v>-3.19864E-08</v>
      </c>
      <c r="D37" s="2">
        <v>-7.88775E-08</v>
      </c>
      <c r="I37" s="10">
        <v>1</v>
      </c>
      <c r="J37" s="10"/>
      <c r="K37" s="7">
        <f t="shared" si="6"/>
        <v>-1.008202</v>
      </c>
      <c r="L37" s="7">
        <f t="shared" si="6"/>
        <v>0.0378603</v>
      </c>
      <c r="M37" s="7">
        <f t="shared" si="6"/>
        <v>-0.2359332</v>
      </c>
      <c r="N37" s="7">
        <f t="shared" si="6"/>
        <v>3.4455800000000005</v>
      </c>
      <c r="O37" s="7">
        <f t="shared" si="7"/>
        <v>2.2393051</v>
      </c>
      <c r="Q37" s="7">
        <f t="shared" si="11"/>
        <v>2.615641039000001</v>
      </c>
      <c r="R37" s="7">
        <f t="shared" si="10"/>
        <v>0.2615641039000001</v>
      </c>
      <c r="T37" s="7">
        <f t="shared" si="9"/>
        <v>-0.504101</v>
      </c>
      <c r="U37" s="7">
        <f t="shared" si="9"/>
        <v>0.0126201</v>
      </c>
      <c r="V37" s="7">
        <f t="shared" si="9"/>
        <v>-0.0589833</v>
      </c>
      <c r="W37" s="7">
        <f t="shared" si="9"/>
        <v>0.6891160000000001</v>
      </c>
      <c r="X37" s="7">
        <f t="shared" si="9"/>
        <v>-0.0161988</v>
      </c>
      <c r="Y37" s="7">
        <f t="shared" si="8"/>
        <v>0.1386518000000001</v>
      </c>
    </row>
    <row r="38" spans="2:25" ht="12.75">
      <c r="B38">
        <v>15</v>
      </c>
      <c r="C38" s="2">
        <v>-5.07022E-08</v>
      </c>
      <c r="D38" s="2">
        <v>1.76118E-09</v>
      </c>
      <c r="I38">
        <v>1.1</v>
      </c>
      <c r="K38" s="7">
        <f t="shared" si="6"/>
        <v>-1.1090222</v>
      </c>
      <c r="L38" s="7">
        <f t="shared" si="6"/>
        <v>0.045810963</v>
      </c>
      <c r="M38" s="7">
        <f t="shared" si="6"/>
        <v>-0.3140270892000001</v>
      </c>
      <c r="N38" s="7">
        <f t="shared" si="6"/>
        <v>5.044673678000002</v>
      </c>
      <c r="O38" s="7">
        <f t="shared" si="7"/>
        <v>3.6674353518000022</v>
      </c>
      <c r="Q38" s="7">
        <f t="shared" si="11"/>
        <v>6.283076390800003</v>
      </c>
      <c r="R38" s="7">
        <f t="shared" si="10"/>
        <v>0.6283076390800004</v>
      </c>
      <c r="T38" s="7">
        <f t="shared" si="9"/>
        <v>-0.6099622100000002</v>
      </c>
      <c r="U38" s="7">
        <f t="shared" si="9"/>
        <v>0.016797353100000006</v>
      </c>
      <c r="V38" s="7">
        <f t="shared" si="9"/>
        <v>-0.08635744953000003</v>
      </c>
      <c r="W38" s="7">
        <f t="shared" si="9"/>
        <v>1.1098282091600005</v>
      </c>
      <c r="X38" s="7">
        <f t="shared" si="9"/>
        <v>-0.038195923056970824</v>
      </c>
      <c r="Y38" s="7">
        <f t="shared" si="8"/>
        <v>0.43030590273000024</v>
      </c>
    </row>
    <row r="39" spans="2:25" ht="12.75">
      <c r="B39">
        <v>18</v>
      </c>
      <c r="C39" s="2">
        <v>-1.49922E-08</v>
      </c>
      <c r="D39" s="2">
        <v>-2.05564E-08</v>
      </c>
      <c r="I39" s="10">
        <v>1.2</v>
      </c>
      <c r="J39" s="10"/>
      <c r="K39" s="7">
        <f t="shared" si="6"/>
        <v>-1.2098424</v>
      </c>
      <c r="L39" s="7">
        <f t="shared" si="6"/>
        <v>0.054518831999999996</v>
      </c>
      <c r="M39" s="7">
        <f t="shared" si="6"/>
        <v>-0.4076925696</v>
      </c>
      <c r="N39" s="7">
        <f t="shared" si="6"/>
        <v>7.144754688000001</v>
      </c>
      <c r="O39" s="7">
        <f t="shared" si="7"/>
        <v>5.581738550400001</v>
      </c>
      <c r="Q39" s="7">
        <f t="shared" si="11"/>
        <v>11.864814941200004</v>
      </c>
      <c r="R39" s="7">
        <f t="shared" si="10"/>
        <v>1.1864814941200004</v>
      </c>
      <c r="T39" s="7">
        <f t="shared" si="9"/>
        <v>-0.72590544</v>
      </c>
      <c r="U39" s="7">
        <f t="shared" si="9"/>
        <v>0.0218075328</v>
      </c>
      <c r="V39" s="7">
        <f t="shared" si="9"/>
        <v>-0.12230777088</v>
      </c>
      <c r="W39" s="7">
        <f t="shared" si="9"/>
        <v>1.71474112512</v>
      </c>
      <c r="X39" s="7">
        <f t="shared" si="9"/>
        <v>-0.08358224996597759</v>
      </c>
      <c r="Y39" s="7">
        <f t="shared" si="8"/>
        <v>0.88833544704</v>
      </c>
    </row>
    <row r="40" spans="2:4" ht="12.75">
      <c r="B40">
        <v>20</v>
      </c>
      <c r="C40" s="2">
        <v>9.8655E-09</v>
      </c>
      <c r="D40" s="2">
        <v>2.59452E-09</v>
      </c>
    </row>
    <row r="41" spans="2:4" ht="12.75">
      <c r="B41">
        <v>21</v>
      </c>
      <c r="C41" s="2">
        <v>7.17431E-09</v>
      </c>
      <c r="D41" s="2">
        <v>1.38853E-08</v>
      </c>
    </row>
    <row r="42" spans="2:4" ht="12.75">
      <c r="B42">
        <v>25</v>
      </c>
      <c r="C42" s="2">
        <v>8.23209E-09</v>
      </c>
      <c r="D42" s="2">
        <v>7.26077E-09</v>
      </c>
    </row>
    <row r="43" spans="2:4" ht="12.75">
      <c r="B43">
        <v>27</v>
      </c>
      <c r="C43" s="2">
        <v>-1.22279E-08</v>
      </c>
      <c r="D43" s="2">
        <v>-1.14585E-08</v>
      </c>
    </row>
    <row r="44" spans="2:4" ht="12.75">
      <c r="B44">
        <v>28</v>
      </c>
      <c r="C44" s="2">
        <v>-3.42579E-09</v>
      </c>
      <c r="D44" s="2">
        <v>7.27968E-10</v>
      </c>
    </row>
    <row r="45" spans="2:4" ht="12.75">
      <c r="B45">
        <v>30</v>
      </c>
      <c r="C45" s="2">
        <v>8.45257E-10</v>
      </c>
      <c r="D45" s="2">
        <v>3.09119E-10</v>
      </c>
    </row>
    <row r="46" ht="12.75">
      <c r="A46" t="s">
        <v>9</v>
      </c>
    </row>
    <row r="47" ht="12.75">
      <c r="A47" t="s">
        <v>9</v>
      </c>
    </row>
    <row r="48" spans="1:3" ht="12.75">
      <c r="A48" t="s">
        <v>32</v>
      </c>
      <c r="B48" t="s">
        <v>33</v>
      </c>
      <c r="C48" t="s">
        <v>34</v>
      </c>
    </row>
    <row r="49" spans="1:2" ht="12.75">
      <c r="A49" t="s">
        <v>35</v>
      </c>
      <c r="B49">
        <v>4261623</v>
      </c>
    </row>
    <row r="50" spans="1:2" ht="12.75">
      <c r="A50" t="s">
        <v>36</v>
      </c>
      <c r="B50">
        <v>4261685</v>
      </c>
    </row>
    <row r="51" spans="1:2" ht="12.75">
      <c r="A51" t="s">
        <v>37</v>
      </c>
      <c r="B51">
        <v>1487666</v>
      </c>
    </row>
    <row r="52" spans="1:2" ht="12.75">
      <c r="A52" t="s">
        <v>38</v>
      </c>
      <c r="B52">
        <v>2</v>
      </c>
    </row>
    <row r="53" spans="1:2" ht="12.75">
      <c r="A53" t="s">
        <v>39</v>
      </c>
      <c r="B53">
        <v>0.00379</v>
      </c>
    </row>
    <row r="54" spans="1:2" ht="12.75">
      <c r="A54" t="s">
        <v>40</v>
      </c>
      <c r="B54">
        <v>0.0341</v>
      </c>
    </row>
    <row r="55" spans="1:2" ht="12.75">
      <c r="A55" t="s">
        <v>41</v>
      </c>
      <c r="B55">
        <v>424.45</v>
      </c>
    </row>
    <row r="56" spans="1:2" ht="12.75">
      <c r="A56" t="s">
        <v>42</v>
      </c>
      <c r="B56">
        <v>-99.0508</v>
      </c>
    </row>
    <row r="57" spans="1:2" ht="12.75">
      <c r="A57" t="s">
        <v>43</v>
      </c>
      <c r="B57" s="2">
        <v>5.25108</v>
      </c>
    </row>
    <row r="58" spans="1:2" ht="12.75">
      <c r="A58" t="s">
        <v>44</v>
      </c>
      <c r="B58" s="2">
        <v>0</v>
      </c>
    </row>
    <row r="59" spans="1:2" ht="12.75">
      <c r="A59" t="s">
        <v>45</v>
      </c>
      <c r="B59" s="2">
        <v>0</v>
      </c>
    </row>
    <row r="60" ht="12.75">
      <c r="A60" t="s">
        <v>9</v>
      </c>
    </row>
    <row r="61" spans="1:5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</row>
    <row r="62" spans="1:2" ht="12.75">
      <c r="A62" t="s">
        <v>51</v>
      </c>
      <c r="B62">
        <v>-99.05</v>
      </c>
    </row>
    <row r="63" spans="1:2" ht="12.75">
      <c r="A63" t="s">
        <v>52</v>
      </c>
      <c r="B63">
        <v>0</v>
      </c>
    </row>
    <row r="64" ht="12.75">
      <c r="A64" t="s">
        <v>9</v>
      </c>
    </row>
    <row r="65" ht="12.75">
      <c r="A65" t="s">
        <v>53</v>
      </c>
    </row>
    <row r="66" spans="1:2" ht="12.75">
      <c r="A66" t="s">
        <v>54</v>
      </c>
      <c r="B66">
        <v>1</v>
      </c>
    </row>
    <row r="67" spans="1:2" ht="12.75">
      <c r="A67" t="s">
        <v>55</v>
      </c>
      <c r="B67">
        <v>1</v>
      </c>
    </row>
    <row r="68" spans="1:2" ht="12.75">
      <c r="A68" t="s">
        <v>56</v>
      </c>
      <c r="B68">
        <v>1</v>
      </c>
    </row>
    <row r="69" spans="1:2" ht="12.75">
      <c r="A69" t="s">
        <v>57</v>
      </c>
      <c r="B69">
        <v>1</v>
      </c>
    </row>
    <row r="70" spans="1:2" ht="12.75">
      <c r="A70" t="s">
        <v>58</v>
      </c>
      <c r="B70">
        <v>0</v>
      </c>
    </row>
    <row r="71" spans="1:2" ht="12.75">
      <c r="A71" t="s">
        <v>59</v>
      </c>
      <c r="B71">
        <v>0</v>
      </c>
    </row>
    <row r="72" spans="1:2" ht="12.75">
      <c r="A72" t="s">
        <v>60</v>
      </c>
      <c r="B72">
        <v>0</v>
      </c>
    </row>
    <row r="73" spans="1:2" ht="12.75">
      <c r="A73" t="s">
        <v>61</v>
      </c>
      <c r="B73">
        <v>0</v>
      </c>
    </row>
    <row r="74" ht="12.75">
      <c r="A74" t="s">
        <v>62</v>
      </c>
    </row>
    <row r="75" spans="1:4" ht="12.75">
      <c r="A75" t="s">
        <v>62</v>
      </c>
      <c r="B75" t="s">
        <v>63</v>
      </c>
      <c r="C75" t="s">
        <v>64</v>
      </c>
      <c r="D75" t="s">
        <v>65</v>
      </c>
    </row>
    <row r="76" spans="2:4" ht="12.75">
      <c r="B76">
        <v>1</v>
      </c>
      <c r="C76" s="2">
        <v>1.79642E-06</v>
      </c>
      <c r="D76" s="2">
        <v>4.7309E-07</v>
      </c>
    </row>
    <row r="77" spans="2:4" ht="12.75">
      <c r="B77">
        <v>2</v>
      </c>
      <c r="C77" s="2">
        <v>1.00002</v>
      </c>
      <c r="D77" s="2">
        <v>-5.21754E-05</v>
      </c>
    </row>
    <row r="78" spans="2:4" ht="12.75">
      <c r="B78">
        <v>3</v>
      </c>
      <c r="C78" s="2">
        <v>-4.38038E-05</v>
      </c>
      <c r="D78" s="2">
        <v>-4.82612E-05</v>
      </c>
    </row>
    <row r="79" spans="2:4" ht="12.75">
      <c r="B79">
        <v>4</v>
      </c>
      <c r="C79" s="2">
        <v>1.19873E-07</v>
      </c>
      <c r="D79" s="2">
        <v>1.37103E-05</v>
      </c>
    </row>
    <row r="80" spans="2:4" ht="12.75">
      <c r="B80">
        <v>5</v>
      </c>
      <c r="C80" s="2">
        <v>-6.47145E-06</v>
      </c>
      <c r="D80" s="2">
        <v>6.38111E-06</v>
      </c>
    </row>
    <row r="81" spans="2:4" ht="12.75">
      <c r="B81">
        <v>6</v>
      </c>
      <c r="C81" s="2">
        <v>6.44484E-05</v>
      </c>
      <c r="D81" s="2">
        <v>-1.68317E-06</v>
      </c>
    </row>
    <row r="82" spans="2:4" ht="12.75">
      <c r="B82">
        <v>9</v>
      </c>
      <c r="C82" s="2">
        <v>1.73696E-07</v>
      </c>
      <c r="D82" s="2">
        <v>1.14093E-08</v>
      </c>
    </row>
    <row r="83" spans="2:4" ht="12.75">
      <c r="B83">
        <v>10</v>
      </c>
      <c r="C83" s="2">
        <v>-1.6027E-06</v>
      </c>
      <c r="D83" s="2">
        <v>-3.41919E-08</v>
      </c>
    </row>
    <row r="84" spans="2:4" ht="12.75">
      <c r="B84">
        <v>12</v>
      </c>
      <c r="C84" s="2">
        <v>4.00822E-08</v>
      </c>
      <c r="D84" s="2">
        <v>1.43881E-08</v>
      </c>
    </row>
    <row r="85" spans="2:4" ht="12.75">
      <c r="B85">
        <v>15</v>
      </c>
      <c r="C85" s="2">
        <v>-2.60571E-08</v>
      </c>
      <c r="D85" s="2">
        <v>-1.30201E-08</v>
      </c>
    </row>
    <row r="86" spans="2:4" ht="12.75">
      <c r="B86">
        <v>18</v>
      </c>
      <c r="C86" s="2">
        <v>-7.83134E-09</v>
      </c>
      <c r="D86" s="2">
        <v>-1.42511E-08</v>
      </c>
    </row>
    <row r="87" spans="2:4" ht="12.75">
      <c r="B87">
        <v>20</v>
      </c>
      <c r="C87" s="2">
        <v>3.54198E-09</v>
      </c>
      <c r="D87" s="2">
        <v>-8.3082E-09</v>
      </c>
    </row>
    <row r="88" spans="2:4" ht="12.75">
      <c r="B88">
        <v>21</v>
      </c>
      <c r="C88" s="2">
        <v>-4.96126E-09</v>
      </c>
      <c r="D88" s="2">
        <v>7.91994E-11</v>
      </c>
    </row>
    <row r="89" spans="2:4" ht="12.75">
      <c r="B89">
        <v>25</v>
      </c>
      <c r="C89" s="2">
        <v>-1.9812E-09</v>
      </c>
      <c r="D89" s="2">
        <v>1.237E-09</v>
      </c>
    </row>
    <row r="90" spans="2:4" ht="12.75">
      <c r="B90">
        <v>27</v>
      </c>
      <c r="C90" s="2">
        <v>1.53407E-09</v>
      </c>
      <c r="D90" s="2">
        <v>-2.70015E-10</v>
      </c>
    </row>
    <row r="91" spans="2:4" ht="12.75">
      <c r="B91">
        <v>28</v>
      </c>
      <c r="C91" s="2">
        <v>-7.98482E-10</v>
      </c>
      <c r="D91" s="2">
        <v>-2.13654E-09</v>
      </c>
    </row>
    <row r="92" spans="2:4" ht="12.75">
      <c r="B92">
        <v>30</v>
      </c>
      <c r="C92" s="2">
        <v>7.27626E-10</v>
      </c>
      <c r="D92" s="2">
        <v>1.02866E-12</v>
      </c>
    </row>
    <row r="93" ht="12.75">
      <c r="A93" t="s">
        <v>9</v>
      </c>
    </row>
    <row r="94" ht="12.75">
      <c r="A94" t="s">
        <v>9</v>
      </c>
    </row>
    <row r="95" spans="1:3" ht="12.75">
      <c r="A95" t="s">
        <v>32</v>
      </c>
      <c r="B95" t="s">
        <v>33</v>
      </c>
      <c r="C95" t="s">
        <v>34</v>
      </c>
    </row>
    <row r="96" spans="1:2" ht="12.75">
      <c r="A96" t="s">
        <v>35</v>
      </c>
      <c r="B96">
        <v>4261623</v>
      </c>
    </row>
    <row r="97" spans="1:2" ht="12.75">
      <c r="A97" t="s">
        <v>36</v>
      </c>
      <c r="B97">
        <v>4261718</v>
      </c>
    </row>
    <row r="98" spans="1:2" ht="12.75">
      <c r="A98" t="s">
        <v>37</v>
      </c>
      <c r="B98">
        <v>1487666</v>
      </c>
    </row>
    <row r="99" spans="1:2" ht="12.75">
      <c r="A99" t="s">
        <v>38</v>
      </c>
      <c r="B99">
        <v>2</v>
      </c>
    </row>
    <row r="100" spans="1:2" ht="12.75">
      <c r="A100" t="s">
        <v>39</v>
      </c>
      <c r="B100">
        <v>0.00372</v>
      </c>
    </row>
    <row r="101" spans="1:2" ht="12.75">
      <c r="A101" t="s">
        <v>40</v>
      </c>
      <c r="B101">
        <v>0.03409</v>
      </c>
    </row>
    <row r="102" spans="1:2" ht="12.75">
      <c r="A102" t="s">
        <v>41</v>
      </c>
      <c r="B102">
        <v>998.64</v>
      </c>
    </row>
    <row r="103" spans="1:2" ht="12.75">
      <c r="A103" t="s">
        <v>42</v>
      </c>
      <c r="B103">
        <v>-99.0514</v>
      </c>
    </row>
    <row r="104" spans="1:2" ht="12.75">
      <c r="A104" t="s">
        <v>43</v>
      </c>
      <c r="B104" s="2">
        <v>12.327</v>
      </c>
    </row>
    <row r="105" spans="1:2" ht="12.75">
      <c r="A105" t="s">
        <v>44</v>
      </c>
      <c r="B105" s="2">
        <v>0</v>
      </c>
    </row>
    <row r="106" spans="1:2" ht="12.75">
      <c r="A106" t="s">
        <v>45</v>
      </c>
      <c r="B106" s="2">
        <v>0</v>
      </c>
    </row>
    <row r="107" ht="12.75">
      <c r="A107" t="s">
        <v>9</v>
      </c>
    </row>
    <row r="108" spans="1: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</row>
    <row r="109" spans="1:2" ht="12.75">
      <c r="A109" t="s">
        <v>51</v>
      </c>
      <c r="B109">
        <v>-99.05</v>
      </c>
    </row>
    <row r="110" spans="1:2" ht="12.75">
      <c r="A110" t="s">
        <v>52</v>
      </c>
      <c r="B110">
        <v>0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1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9.55232E-07</v>
      </c>
      <c r="D123" s="2">
        <v>4.33185E-07</v>
      </c>
    </row>
    <row r="124" spans="2:4" ht="12.75">
      <c r="B124">
        <v>2</v>
      </c>
      <c r="C124" s="2">
        <v>1.00002</v>
      </c>
      <c r="D124" s="2">
        <v>-2.82208E-05</v>
      </c>
    </row>
    <row r="125" spans="2:4" ht="12.75">
      <c r="B125">
        <v>3</v>
      </c>
      <c r="C125" s="2">
        <v>-5.04101E-05</v>
      </c>
      <c r="D125" s="2">
        <v>-5.30911E-05</v>
      </c>
    </row>
    <row r="126" spans="2:4" ht="12.75">
      <c r="B126">
        <v>4</v>
      </c>
      <c r="C126" s="2">
        <v>1.26201E-06</v>
      </c>
      <c r="D126" s="2">
        <v>1.34729E-05</v>
      </c>
    </row>
    <row r="127" spans="2:4" ht="12.75">
      <c r="B127">
        <v>5</v>
      </c>
      <c r="C127" s="2">
        <v>-5.89833E-06</v>
      </c>
      <c r="D127" s="2">
        <v>6.48896E-06</v>
      </c>
    </row>
    <row r="128" spans="2:4" ht="12.75">
      <c r="B128">
        <v>6</v>
      </c>
      <c r="C128" s="2">
        <v>6.89116E-05</v>
      </c>
      <c r="D128" s="2">
        <v>-1.53125E-06</v>
      </c>
    </row>
    <row r="129" spans="2:4" ht="12.75">
      <c r="B129">
        <v>9</v>
      </c>
      <c r="C129" s="2">
        <v>1.95041E-07</v>
      </c>
      <c r="D129" s="2">
        <v>1.74155E-07</v>
      </c>
    </row>
    <row r="130" spans="2:4" ht="12.75">
      <c r="B130">
        <v>10</v>
      </c>
      <c r="C130" s="2">
        <v>-1.61988E-06</v>
      </c>
      <c r="D130" s="2">
        <v>-2.93307E-09</v>
      </c>
    </row>
    <row r="131" spans="2:4" ht="12.75">
      <c r="B131">
        <v>12</v>
      </c>
      <c r="C131" s="2">
        <v>-6.58235E-09</v>
      </c>
      <c r="D131" s="2">
        <v>-9.43076E-09</v>
      </c>
    </row>
    <row r="132" spans="2:4" ht="12.75">
      <c r="B132">
        <v>15</v>
      </c>
      <c r="C132" s="2">
        <v>-1.06812E-08</v>
      </c>
      <c r="D132" s="2">
        <v>-1.22412E-08</v>
      </c>
    </row>
    <row r="133" spans="2:4" ht="12.75">
      <c r="B133">
        <v>18</v>
      </c>
      <c r="C133" s="2">
        <v>-1.76268E-08</v>
      </c>
      <c r="D133" s="2">
        <v>1.8991E-09</v>
      </c>
    </row>
    <row r="134" spans="2:4" ht="12.75">
      <c r="B134">
        <v>20</v>
      </c>
      <c r="C134" s="2">
        <v>-3.5139E-09</v>
      </c>
      <c r="D134" s="2">
        <v>1.60791E-10</v>
      </c>
    </row>
    <row r="135" spans="2:4" ht="12.75">
      <c r="B135">
        <v>21</v>
      </c>
      <c r="C135" s="2">
        <v>-1.81692E-09</v>
      </c>
      <c r="D135" s="2">
        <v>7.40734E-09</v>
      </c>
    </row>
    <row r="136" spans="2:4" ht="12.75">
      <c r="B136">
        <v>25</v>
      </c>
      <c r="C136" s="2">
        <v>-1.23949E-09</v>
      </c>
      <c r="D136" s="2">
        <v>-6.57932E-11</v>
      </c>
    </row>
    <row r="137" spans="2:4" ht="12.75">
      <c r="B137">
        <v>27</v>
      </c>
      <c r="C137" s="2">
        <v>1.32746E-09</v>
      </c>
      <c r="D137" s="2">
        <v>-1.52387E-09</v>
      </c>
    </row>
    <row r="138" spans="2:4" ht="12.75">
      <c r="B138">
        <v>28</v>
      </c>
      <c r="C138" s="2">
        <v>-1.67468E-09</v>
      </c>
      <c r="D138" s="2">
        <v>-2.58737E-10</v>
      </c>
    </row>
    <row r="139" spans="2:4" ht="12.75">
      <c r="B139">
        <v>30</v>
      </c>
      <c r="C139" s="2">
        <v>4.25335E-11</v>
      </c>
      <c r="D139" s="2">
        <v>-7.05755E-11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4261623</v>
      </c>
    </row>
    <row r="144" spans="1:2" ht="12.75">
      <c r="A144" t="s">
        <v>36</v>
      </c>
      <c r="B144">
        <v>4261753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0.00366</v>
      </c>
    </row>
    <row r="148" spans="1:2" ht="12.75">
      <c r="A148" t="s">
        <v>40</v>
      </c>
      <c r="B148">
        <v>0.03418</v>
      </c>
    </row>
    <row r="149" spans="1:2" ht="12.75">
      <c r="A149" t="s">
        <v>41</v>
      </c>
      <c r="B149">
        <v>424.45</v>
      </c>
    </row>
    <row r="150" spans="1:2" ht="12.75">
      <c r="A150" t="s">
        <v>42</v>
      </c>
      <c r="B150">
        <v>-99.0509</v>
      </c>
    </row>
    <row r="151" spans="1:2" ht="12.75">
      <c r="A151" t="s">
        <v>43</v>
      </c>
      <c r="B151" s="2">
        <v>5.31443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-99.05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1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5.00927E-07</v>
      </c>
      <c r="D170" s="2">
        <v>-7.21173E-07</v>
      </c>
    </row>
    <row r="171" spans="2:4" ht="12.75">
      <c r="B171">
        <v>2</v>
      </c>
      <c r="C171" s="2">
        <v>0.999982</v>
      </c>
      <c r="D171" s="2">
        <v>-1.77636E-05</v>
      </c>
    </row>
    <row r="172" spans="2:4" ht="12.75">
      <c r="B172">
        <v>3</v>
      </c>
      <c r="C172" s="2">
        <v>-2.67661E-05</v>
      </c>
      <c r="D172" s="2">
        <v>-3.77376E-05</v>
      </c>
    </row>
    <row r="173" spans="2:4" ht="12.75">
      <c r="B173">
        <v>4</v>
      </c>
      <c r="C173" s="2">
        <v>-2.00339E-06</v>
      </c>
      <c r="D173" s="2">
        <v>1.37557E-05</v>
      </c>
    </row>
    <row r="174" spans="2:4" ht="12.75">
      <c r="B174">
        <v>5</v>
      </c>
      <c r="C174" s="2">
        <v>-6.20252E-06</v>
      </c>
      <c r="D174" s="2">
        <v>5.82573E-06</v>
      </c>
    </row>
    <row r="175" spans="2:4" ht="12.75">
      <c r="B175">
        <v>6</v>
      </c>
      <c r="C175" s="2">
        <v>6.34501E-05</v>
      </c>
      <c r="D175" s="2">
        <v>-1.50031E-06</v>
      </c>
    </row>
    <row r="176" spans="2:4" ht="12.75">
      <c r="B176">
        <v>9</v>
      </c>
      <c r="C176" s="2">
        <v>2.20139E-07</v>
      </c>
      <c r="D176" s="2">
        <v>1.85192E-07</v>
      </c>
    </row>
    <row r="177" spans="2:4" ht="12.75">
      <c r="B177">
        <v>10</v>
      </c>
      <c r="C177" s="2">
        <v>-1.58754E-06</v>
      </c>
      <c r="D177" s="2">
        <v>-1.90776E-08</v>
      </c>
    </row>
    <row r="178" spans="2:4" ht="12.75">
      <c r="B178">
        <v>12</v>
      </c>
      <c r="C178" s="2">
        <v>-2.784E-08</v>
      </c>
      <c r="D178" s="2">
        <v>5.22173E-08</v>
      </c>
    </row>
    <row r="179" spans="2:4" ht="12.75">
      <c r="B179">
        <v>15</v>
      </c>
      <c r="C179" s="2">
        <v>1.23239E-08</v>
      </c>
      <c r="D179" s="2">
        <v>-1.17774E-08</v>
      </c>
    </row>
    <row r="180" spans="2:4" ht="12.75">
      <c r="B180">
        <v>18</v>
      </c>
      <c r="C180" s="2">
        <v>3.70613E-09</v>
      </c>
      <c r="D180" s="2">
        <v>-5.20937E-09</v>
      </c>
    </row>
    <row r="181" spans="2:4" ht="12.75">
      <c r="B181">
        <v>20</v>
      </c>
      <c r="C181" s="2">
        <v>8.52852E-10</v>
      </c>
      <c r="D181" s="2">
        <v>2.32931E-08</v>
      </c>
    </row>
    <row r="182" spans="2:4" ht="12.75">
      <c r="B182">
        <v>21</v>
      </c>
      <c r="C182" s="2">
        <v>1.47865E-08</v>
      </c>
      <c r="D182" s="2">
        <v>-4.2942E-09</v>
      </c>
    </row>
    <row r="183" spans="2:4" ht="12.75">
      <c r="B183">
        <v>25</v>
      </c>
      <c r="C183" s="2">
        <v>-2.76615E-09</v>
      </c>
      <c r="D183" s="2">
        <v>-3.99681E-09</v>
      </c>
    </row>
    <row r="184" spans="2:4" ht="12.75">
      <c r="B184">
        <v>27</v>
      </c>
      <c r="C184" s="2">
        <v>-5.10733E-10</v>
      </c>
      <c r="D184" s="2">
        <v>9.57699E-10</v>
      </c>
    </row>
    <row r="185" spans="2:4" ht="12.75">
      <c r="B185">
        <v>28</v>
      </c>
      <c r="C185" s="2">
        <v>-5.32542E-10</v>
      </c>
      <c r="D185" s="2">
        <v>-1.82976E-09</v>
      </c>
    </row>
    <row r="186" spans="2:4" ht="12.75">
      <c r="B186">
        <v>30</v>
      </c>
      <c r="C186" s="2">
        <v>6.18626E-10</v>
      </c>
      <c r="D186" s="2">
        <v>6.04525E-10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4261623</v>
      </c>
    </row>
    <row r="191" spans="1:2" ht="12.75">
      <c r="A191" t="s">
        <v>36</v>
      </c>
      <c r="B191">
        <v>4261786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0.00369</v>
      </c>
    </row>
    <row r="195" spans="1:2" ht="12.75">
      <c r="A195" t="s">
        <v>40</v>
      </c>
      <c r="B195">
        <v>0.03431</v>
      </c>
    </row>
    <row r="196" spans="1:2" ht="12.75">
      <c r="A196" t="s">
        <v>41</v>
      </c>
      <c r="B196">
        <v>199.68</v>
      </c>
    </row>
    <row r="197" spans="1:2" ht="12.75">
      <c r="A197" t="s">
        <v>42</v>
      </c>
      <c r="B197">
        <v>-99.0509</v>
      </c>
    </row>
    <row r="198" spans="1:2" ht="12.75">
      <c r="A198" t="s">
        <v>43</v>
      </c>
      <c r="B198" s="2">
        <v>2.548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-99.05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1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7.65251E-07</v>
      </c>
      <c r="D217" s="2">
        <v>-3.47387E-06</v>
      </c>
    </row>
    <row r="218" spans="2:4" ht="12.75">
      <c r="B218">
        <v>2</v>
      </c>
      <c r="C218" s="2">
        <v>0.999903</v>
      </c>
      <c r="D218" s="2">
        <v>-3.25138E-05</v>
      </c>
    </row>
    <row r="219" spans="2:4" ht="12.75">
      <c r="B219">
        <v>3</v>
      </c>
      <c r="C219" s="2">
        <v>1.10676E-05</v>
      </c>
      <c r="D219" s="2">
        <v>-2.26889E-05</v>
      </c>
    </row>
    <row r="220" spans="2:4" ht="12.75">
      <c r="B220">
        <v>4</v>
      </c>
      <c r="C220" s="2">
        <v>-6.6479E-06</v>
      </c>
      <c r="D220" s="2">
        <v>1.32803E-05</v>
      </c>
    </row>
    <row r="221" spans="2:4" ht="12.75">
      <c r="B221">
        <v>5</v>
      </c>
      <c r="C221" s="2">
        <v>-6.66783E-06</v>
      </c>
      <c r="D221" s="2">
        <v>5.08906E-06</v>
      </c>
    </row>
    <row r="222" spans="2:4" ht="12.75">
      <c r="B222">
        <v>6</v>
      </c>
      <c r="C222" s="2">
        <v>5.50272E-05</v>
      </c>
      <c r="D222" s="2">
        <v>-1.39857E-06</v>
      </c>
    </row>
    <row r="223" spans="2:4" ht="12.75">
      <c r="B223">
        <v>9</v>
      </c>
      <c r="C223" s="2">
        <v>3.15328E-07</v>
      </c>
      <c r="D223" s="2">
        <v>1.9334E-07</v>
      </c>
    </row>
    <row r="224" spans="2:4" ht="12.75">
      <c r="B224">
        <v>10</v>
      </c>
      <c r="C224" s="2">
        <v>-1.57484E-06</v>
      </c>
      <c r="D224" s="2">
        <v>2.36971E-08</v>
      </c>
    </row>
    <row r="225" spans="2:4" ht="12.75">
      <c r="B225">
        <v>12</v>
      </c>
      <c r="C225" s="2">
        <v>3.99023E-08</v>
      </c>
      <c r="D225" s="2">
        <v>-7.35641E-09</v>
      </c>
    </row>
    <row r="226" spans="2:4" ht="12.75">
      <c r="B226">
        <v>15</v>
      </c>
      <c r="C226" s="2">
        <v>-4.9123E-08</v>
      </c>
      <c r="D226" s="2">
        <v>-9.68312E-09</v>
      </c>
    </row>
    <row r="227" spans="2:4" ht="12.75">
      <c r="B227">
        <v>18</v>
      </c>
      <c r="C227" s="2">
        <v>9.99757E-09</v>
      </c>
      <c r="D227" s="2">
        <v>-2.13863E-08</v>
      </c>
    </row>
    <row r="228" spans="2:4" ht="12.75">
      <c r="B228">
        <v>20</v>
      </c>
      <c r="C228" s="2">
        <v>-2.88893E-08</v>
      </c>
      <c r="D228" s="2">
        <v>2.32035E-08</v>
      </c>
    </row>
    <row r="229" spans="2:4" ht="12.75">
      <c r="B229">
        <v>21</v>
      </c>
      <c r="C229" s="2">
        <v>4.12297E-08</v>
      </c>
      <c r="D229" s="2">
        <v>3.90907E-08</v>
      </c>
    </row>
    <row r="230" spans="2:4" ht="12.75">
      <c r="B230">
        <v>25</v>
      </c>
      <c r="C230" s="2">
        <v>4.04172E-09</v>
      </c>
      <c r="D230" s="2">
        <v>1.30399E-08</v>
      </c>
    </row>
    <row r="231" spans="2:4" ht="12.75">
      <c r="B231">
        <v>27</v>
      </c>
      <c r="C231" s="2">
        <v>-4.36286E-10</v>
      </c>
      <c r="D231" s="2">
        <v>8.32545E-10</v>
      </c>
    </row>
    <row r="232" spans="2:4" ht="12.75">
      <c r="B232">
        <v>28</v>
      </c>
      <c r="C232" s="2">
        <v>3.1501E-09</v>
      </c>
      <c r="D232" s="2">
        <v>2.45937E-09</v>
      </c>
    </row>
    <row r="233" spans="2:4" ht="12.75">
      <c r="B233">
        <v>30</v>
      </c>
      <c r="C233" s="2">
        <v>-6.74797E-10</v>
      </c>
      <c r="D233" s="2">
        <v>-7.47534E-10</v>
      </c>
    </row>
    <row r="234" ht="12.75">
      <c r="A234" t="s">
        <v>9</v>
      </c>
    </row>
    <row r="235" ht="12.75">
      <c r="A235" t="s">
        <v>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35"/>
  <sheetViews>
    <sheetView workbookViewId="0" topLeftCell="J1">
      <selection activeCell="AB15" sqref="AB15"/>
    </sheetView>
  </sheetViews>
  <sheetFormatPr defaultColWidth="9.140625" defaultRowHeight="12.75"/>
  <cols>
    <col min="1" max="1" width="11.57421875" style="0" bestFit="1" customWidth="1"/>
    <col min="2" max="4" width="9.00390625" style="0" bestFit="1" customWidth="1"/>
    <col min="5" max="5" width="5.57421875" style="0" bestFit="1" customWidth="1"/>
    <col min="22" max="22" width="9.57421875" style="0" customWidth="1"/>
  </cols>
  <sheetData>
    <row r="1" spans="1:20" ht="12.75">
      <c r="A1" t="s">
        <v>32</v>
      </c>
      <c r="B1" t="s">
        <v>33</v>
      </c>
      <c r="C1" t="s">
        <v>34</v>
      </c>
      <c r="G1" t="s">
        <v>67</v>
      </c>
      <c r="H1">
        <v>47</v>
      </c>
      <c r="I1" s="5">
        <v>8</v>
      </c>
      <c r="J1" s="5">
        <v>10</v>
      </c>
      <c r="K1" s="5">
        <v>31</v>
      </c>
      <c r="L1" s="5">
        <f>K1+1</f>
        <v>32</v>
      </c>
      <c r="M1" s="5">
        <f>L1+1</f>
        <v>33</v>
      </c>
      <c r="N1" s="5">
        <f>M1+1</f>
        <v>34</v>
      </c>
      <c r="O1" s="5">
        <f>N1+2</f>
        <v>36</v>
      </c>
      <c r="P1" s="5">
        <v>31</v>
      </c>
      <c r="Q1" s="5">
        <v>32</v>
      </c>
      <c r="R1" s="5">
        <f>Q1+1</f>
        <v>33</v>
      </c>
      <c r="S1" s="5">
        <f>R1+1</f>
        <v>34</v>
      </c>
      <c r="T1" s="5">
        <f>S1+2</f>
        <v>36</v>
      </c>
    </row>
    <row r="2" spans="1:2" ht="12.75">
      <c r="A2" t="s">
        <v>35</v>
      </c>
      <c r="B2">
        <v>4261995</v>
      </c>
    </row>
    <row r="3" spans="1:20" ht="12.75">
      <c r="A3" t="s">
        <v>36</v>
      </c>
      <c r="B3">
        <v>4262024</v>
      </c>
      <c r="G3" t="s">
        <v>68</v>
      </c>
      <c r="I3" t="s">
        <v>69</v>
      </c>
      <c r="J3" t="s">
        <v>85</v>
      </c>
      <c r="K3" s="9" t="s">
        <v>70</v>
      </c>
      <c r="L3" s="9" t="s">
        <v>71</v>
      </c>
      <c r="M3" s="9" t="s">
        <v>72</v>
      </c>
      <c r="N3" s="9" t="s">
        <v>73</v>
      </c>
      <c r="O3" s="9" t="s">
        <v>74</v>
      </c>
      <c r="P3" s="9" t="s">
        <v>75</v>
      </c>
      <c r="Q3" s="9" t="s">
        <v>76</v>
      </c>
      <c r="R3" s="9" t="s">
        <v>77</v>
      </c>
      <c r="S3" s="9" t="s">
        <v>78</v>
      </c>
      <c r="T3" s="9" t="s">
        <v>79</v>
      </c>
    </row>
    <row r="4" spans="1:20" ht="12.75">
      <c r="A4" t="s">
        <v>37</v>
      </c>
      <c r="B4">
        <v>1487666</v>
      </c>
      <c r="G4">
        <v>0</v>
      </c>
      <c r="I4" s="6">
        <f aca="true" ca="1" t="shared" si="0" ref="I4:J8">OFFSET($A$1,I$1+$H$1*$G4-1,1)</f>
        <v>199.68</v>
      </c>
      <c r="J4" s="8">
        <f ca="1" t="shared" si="0"/>
        <v>2.49975</v>
      </c>
      <c r="K4" s="7">
        <f aca="true" ca="1" t="shared" si="1" ref="K4:O8">OFFSET($A$1,K$1+$H$1*$G4-1,2)*10000</f>
        <v>-4.0272499999999996</v>
      </c>
      <c r="L4" s="7">
        <f ca="1" t="shared" si="1"/>
        <v>4.34528</v>
      </c>
      <c r="M4" s="7">
        <f ca="1" t="shared" si="1"/>
        <v>-1.9656</v>
      </c>
      <c r="N4" s="7">
        <f ca="1" t="shared" si="1"/>
        <v>0.26859299999999997</v>
      </c>
      <c r="O4" s="7">
        <f ca="1" t="shared" si="1"/>
        <v>-1.54</v>
      </c>
      <c r="P4" s="7">
        <f aca="true" ca="1" t="shared" si="2" ref="P4:T8">OFFSET($A$1,P$1+$H$1*$G4-1,3)*10000</f>
        <v>-1.26102</v>
      </c>
      <c r="Q4" s="7">
        <f ca="1" t="shared" si="2"/>
        <v>0.269818</v>
      </c>
      <c r="R4" s="7">
        <f ca="1" t="shared" si="2"/>
        <v>0.15228</v>
      </c>
      <c r="S4" s="7">
        <f ca="1" t="shared" si="2"/>
        <v>-0.0139081</v>
      </c>
      <c r="T4" s="7">
        <f ca="1" t="shared" si="2"/>
        <v>-1.6739700000000002</v>
      </c>
    </row>
    <row r="5" spans="1:20" ht="12.75">
      <c r="A5" t="s">
        <v>38</v>
      </c>
      <c r="B5">
        <v>2</v>
      </c>
      <c r="G5">
        <v>1</v>
      </c>
      <c r="I5" s="6">
        <f ca="1" t="shared" si="0"/>
        <v>424.43</v>
      </c>
      <c r="J5" s="8">
        <f ca="1" t="shared" si="0"/>
        <v>5.25202</v>
      </c>
      <c r="K5" s="7">
        <f ca="1" t="shared" si="1"/>
        <v>-5.18543</v>
      </c>
      <c r="L5" s="7">
        <f ca="1" t="shared" si="1"/>
        <v>5.153519999999999</v>
      </c>
      <c r="M5" s="7">
        <f ca="1" t="shared" si="1"/>
        <v>-2.33129</v>
      </c>
      <c r="N5" s="7">
        <f ca="1" t="shared" si="1"/>
        <v>0.296041</v>
      </c>
      <c r="O5" s="7">
        <f ca="1" t="shared" si="1"/>
        <v>-1.5397800000000001</v>
      </c>
      <c r="P5" s="7">
        <f ca="1" t="shared" si="2"/>
        <v>-1.61332</v>
      </c>
      <c r="Q5" s="7">
        <f ca="1" t="shared" si="2"/>
        <v>0.37953600000000004</v>
      </c>
      <c r="R5" s="7">
        <f ca="1" t="shared" si="2"/>
        <v>0.143537</v>
      </c>
      <c r="S5" s="7">
        <f ca="1" t="shared" si="2"/>
        <v>-0.0335177</v>
      </c>
      <c r="T5" s="7">
        <f ca="1" t="shared" si="2"/>
        <v>-1.67136</v>
      </c>
    </row>
    <row r="6" spans="1:20" ht="12.75">
      <c r="A6" t="s">
        <v>39</v>
      </c>
      <c r="B6">
        <v>-0.98</v>
      </c>
      <c r="G6">
        <v>2</v>
      </c>
      <c r="I6" s="6">
        <f ca="1" t="shared" si="0"/>
        <v>998.63</v>
      </c>
      <c r="J6" s="8">
        <f ca="1" t="shared" si="0"/>
        <v>12.3298</v>
      </c>
      <c r="K6" s="7">
        <f ca="1" t="shared" si="1"/>
        <v>-5.6493899999999995</v>
      </c>
      <c r="L6" s="7">
        <f ca="1" t="shared" si="1"/>
        <v>5.54779</v>
      </c>
      <c r="M6" s="7">
        <f ca="1" t="shared" si="1"/>
        <v>-2.50537</v>
      </c>
      <c r="N6" s="7">
        <f ca="1" t="shared" si="1"/>
        <v>0.300529</v>
      </c>
      <c r="O6" s="7">
        <f ca="1" t="shared" si="1"/>
        <v>-1.54034</v>
      </c>
      <c r="P6" s="7">
        <f ca="1" t="shared" si="2"/>
        <v>-1.7587000000000002</v>
      </c>
      <c r="Q6" s="7">
        <f ca="1" t="shared" si="2"/>
        <v>0.44172599999999995</v>
      </c>
      <c r="R6" s="7">
        <f ca="1" t="shared" si="2"/>
        <v>0.136695</v>
      </c>
      <c r="S6" s="7">
        <f ca="1" t="shared" si="2"/>
        <v>-0.0425062</v>
      </c>
      <c r="T6" s="7">
        <f ca="1" t="shared" si="2"/>
        <v>-1.67171</v>
      </c>
    </row>
    <row r="7" spans="1:20" ht="12.75">
      <c r="A7" t="s">
        <v>40</v>
      </c>
      <c r="B7">
        <v>0</v>
      </c>
      <c r="G7">
        <v>3</v>
      </c>
      <c r="I7" s="6">
        <f ca="1" t="shared" si="0"/>
        <v>424.43</v>
      </c>
      <c r="J7" s="8">
        <f ca="1" t="shared" si="0"/>
        <v>5.31459</v>
      </c>
      <c r="K7" s="7">
        <f ca="1" t="shared" si="1"/>
        <v>-4.86037</v>
      </c>
      <c r="L7" s="7">
        <f ca="1" t="shared" si="1"/>
        <v>5.040170000000001</v>
      </c>
      <c r="M7" s="7">
        <f ca="1" t="shared" si="1"/>
        <v>-2.29659</v>
      </c>
      <c r="N7" s="7">
        <f ca="1" t="shared" si="1"/>
        <v>0.300868</v>
      </c>
      <c r="O7" s="7">
        <f ca="1" t="shared" si="1"/>
        <v>-1.54138</v>
      </c>
      <c r="P7" s="7">
        <f ca="1" t="shared" si="2"/>
        <v>-1.52114</v>
      </c>
      <c r="Q7" s="7">
        <f ca="1" t="shared" si="2"/>
        <v>0.40288399999999996</v>
      </c>
      <c r="R7" s="7">
        <f ca="1" t="shared" si="2"/>
        <v>0.12803799999999999</v>
      </c>
      <c r="S7" s="7">
        <f ca="1" t="shared" si="2"/>
        <v>-0.0258527</v>
      </c>
      <c r="T7" s="7">
        <f ca="1" t="shared" si="2"/>
        <v>-1.67565</v>
      </c>
    </row>
    <row r="8" spans="1:20" ht="12.75">
      <c r="A8" t="s">
        <v>41</v>
      </c>
      <c r="B8">
        <v>199.68</v>
      </c>
      <c r="G8">
        <v>4</v>
      </c>
      <c r="I8" s="6">
        <f ca="1" t="shared" si="0"/>
        <v>199.68</v>
      </c>
      <c r="J8" s="8">
        <f ca="1" t="shared" si="0"/>
        <v>2.54718</v>
      </c>
      <c r="K8" s="7">
        <f ca="1" t="shared" si="1"/>
        <v>-3.66943</v>
      </c>
      <c r="L8" s="7">
        <f ca="1" t="shared" si="1"/>
        <v>4.24329</v>
      </c>
      <c r="M8" s="7">
        <f ca="1" t="shared" si="1"/>
        <v>-1.95161</v>
      </c>
      <c r="N8" s="7">
        <f ca="1" t="shared" si="1"/>
        <v>0.287194</v>
      </c>
      <c r="O8" s="7">
        <f ca="1" t="shared" si="1"/>
        <v>-1.54402</v>
      </c>
      <c r="P8" s="7">
        <f ca="1" t="shared" si="2"/>
        <v>-1.17977</v>
      </c>
      <c r="Q8" s="7">
        <f ca="1" t="shared" si="2"/>
        <v>0.30057500000000004</v>
      </c>
      <c r="R8" s="7">
        <f ca="1" t="shared" si="2"/>
        <v>0.130712</v>
      </c>
      <c r="S8" s="7">
        <f ca="1" t="shared" si="2"/>
        <v>-0.00332993</v>
      </c>
      <c r="T8" s="7">
        <f ca="1" t="shared" si="2"/>
        <v>-1.6821499999999998</v>
      </c>
    </row>
    <row r="9" spans="1:2" ht="12.75">
      <c r="A9" t="s">
        <v>42</v>
      </c>
      <c r="B9">
        <v>-92.8664</v>
      </c>
    </row>
    <row r="10" spans="1:2" ht="12.75">
      <c r="A10" t="s">
        <v>43</v>
      </c>
      <c r="B10" s="2">
        <v>2.49975</v>
      </c>
    </row>
    <row r="11" spans="1:26" ht="12.75">
      <c r="A11" t="s">
        <v>44</v>
      </c>
      <c r="B11" s="2">
        <v>0</v>
      </c>
      <c r="I11" s="6"/>
      <c r="J11" s="6"/>
      <c r="K11" s="11">
        <v>3</v>
      </c>
      <c r="L11" s="11">
        <v>4</v>
      </c>
      <c r="M11" s="11">
        <v>5</v>
      </c>
      <c r="N11" s="11">
        <v>6</v>
      </c>
      <c r="O11" s="7"/>
      <c r="V11" s="11">
        <v>3</v>
      </c>
      <c r="W11" s="11">
        <v>4</v>
      </c>
      <c r="X11" s="11">
        <v>5</v>
      </c>
      <c r="Y11" s="11">
        <v>6</v>
      </c>
      <c r="Z11" s="11">
        <v>10</v>
      </c>
    </row>
    <row r="12" spans="1:26" ht="12.75">
      <c r="A12" t="s">
        <v>45</v>
      </c>
      <c r="B12" s="2">
        <v>0</v>
      </c>
      <c r="H12" t="s">
        <v>83</v>
      </c>
      <c r="I12" s="6"/>
      <c r="J12" s="6"/>
      <c r="K12" s="9" t="s">
        <v>70</v>
      </c>
      <c r="L12" s="9" t="s">
        <v>71</v>
      </c>
      <c r="M12" s="9" t="s">
        <v>72</v>
      </c>
      <c r="N12" s="9" t="s">
        <v>73</v>
      </c>
      <c r="O12" s="7"/>
      <c r="V12" s="9" t="s">
        <v>70</v>
      </c>
      <c r="W12" s="9" t="s">
        <v>71</v>
      </c>
      <c r="X12" s="9" t="s">
        <v>72</v>
      </c>
      <c r="Y12" s="9" t="s">
        <v>73</v>
      </c>
      <c r="Z12" s="9" t="s">
        <v>74</v>
      </c>
    </row>
    <row r="13" spans="1:26" ht="12.75">
      <c r="A13" t="s">
        <v>9</v>
      </c>
      <c r="H13" t="s">
        <v>69</v>
      </c>
      <c r="I13" s="6">
        <f>I6</f>
        <v>998.63</v>
      </c>
      <c r="J13" s="6"/>
      <c r="K13" s="7">
        <f>K6</f>
        <v>-5.6493899999999995</v>
      </c>
      <c r="L13" s="7">
        <f>L6</f>
        <v>5.54779</v>
      </c>
      <c r="M13" s="7">
        <f>M6</f>
        <v>-2.50537</v>
      </c>
      <c r="N13" s="7">
        <f>N6</f>
        <v>0.300529</v>
      </c>
      <c r="O13" s="7"/>
      <c r="R13" t="s">
        <v>91</v>
      </c>
      <c r="S13" s="10">
        <f>(I28-I27)</f>
        <v>0.1</v>
      </c>
      <c r="T13" s="10"/>
      <c r="V13" s="7">
        <f>K13</f>
        <v>-5.6493899999999995</v>
      </c>
      <c r="W13" s="7">
        <f>L13</f>
        <v>5.54779</v>
      </c>
      <c r="X13" s="7">
        <f>M13</f>
        <v>-2.50537</v>
      </c>
      <c r="Y13" s="7">
        <f>N13</f>
        <v>0.300529</v>
      </c>
      <c r="Z13" s="7">
        <f>O6</f>
        <v>-1.54034</v>
      </c>
    </row>
    <row r="14" spans="1:28" ht="25.5">
      <c r="A14" t="s">
        <v>46</v>
      </c>
      <c r="B14" t="s">
        <v>47</v>
      </c>
      <c r="C14" t="s">
        <v>48</v>
      </c>
      <c r="D14" t="s">
        <v>49</v>
      </c>
      <c r="E14" t="s">
        <v>50</v>
      </c>
      <c r="I14" s="9" t="s">
        <v>84</v>
      </c>
      <c r="J14" s="9" t="s">
        <v>86</v>
      </c>
      <c r="K14" s="7"/>
      <c r="L14" s="7"/>
      <c r="M14" s="7"/>
      <c r="N14" s="7"/>
      <c r="O14" s="12" t="s">
        <v>83</v>
      </c>
      <c r="P14" s="13" t="s">
        <v>90</v>
      </c>
      <c r="Q14" s="13"/>
      <c r="R14" t="s">
        <v>92</v>
      </c>
      <c r="V14" s="7"/>
      <c r="W14" s="7"/>
      <c r="X14" s="7"/>
      <c r="Y14" s="7"/>
      <c r="AA14" t="s">
        <v>89</v>
      </c>
      <c r="AB14" s="13" t="s">
        <v>90</v>
      </c>
    </row>
    <row r="15" spans="1:28" ht="12.75">
      <c r="A15" t="s">
        <v>51</v>
      </c>
      <c r="B15">
        <v>-92.9</v>
      </c>
      <c r="I15" s="10">
        <v>-1.2</v>
      </c>
      <c r="J15" s="10">
        <f>I15+$B$6</f>
        <v>-2.1799999999999997</v>
      </c>
      <c r="K15" s="7">
        <f>(K$11-1)*K$13*$I15^(K$11-2)</f>
        <v>13.558535999999998</v>
      </c>
      <c r="L15" s="7">
        <f>(L$11-1)*L$13*$I15^(L$11-2)</f>
        <v>23.9664528</v>
      </c>
      <c r="M15" s="7">
        <f>(M$11-1)*M$13*$I15^(M$11-2)</f>
        <v>17.31711744</v>
      </c>
      <c r="N15" s="7">
        <f>(N$11-1)*N$13*$I15^(N$11-2)</f>
        <v>3.115884672</v>
      </c>
      <c r="O15" s="7">
        <f>SUM(K15:N15)</f>
        <v>57.95799091199999</v>
      </c>
      <c r="P15" s="7">
        <f>O15-$O$31+'harmonics.4261623'!$O$21</f>
        <v>61.533530367199994</v>
      </c>
      <c r="Q15" s="7"/>
      <c r="R15" s="7">
        <f aca="true" t="shared" si="3" ref="R15:R25">-O15+R16</f>
        <v>-266.4056311150003</v>
      </c>
      <c r="S15" s="7">
        <f aca="true" t="shared" si="4" ref="S15:S26">R15*$S$13</f>
        <v>-26.64056311150003</v>
      </c>
      <c r="T15" s="7">
        <f>S15-$S$31+'harmonics.4261623'!$R$21</f>
        <v>-26.21905008122003</v>
      </c>
      <c r="V15" s="7">
        <f aca="true" t="shared" si="5" ref="V15:Z24">V$13*$I15^(V$11-1)</f>
        <v>-8.1351216</v>
      </c>
      <c r="W15" s="7">
        <f t="shared" si="5"/>
        <v>-9.58658112</v>
      </c>
      <c r="X15" s="7">
        <f t="shared" si="5"/>
        <v>-5.195135232</v>
      </c>
      <c r="Y15" s="7">
        <f t="shared" si="5"/>
        <v>-0.74781232128</v>
      </c>
      <c r="Z15" s="7">
        <f t="shared" si="5"/>
        <v>7.947816067399679</v>
      </c>
      <c r="AA15" s="7">
        <f>SUM(V15:Y15)</f>
        <v>-23.664650273280003</v>
      </c>
      <c r="AB15" s="7">
        <f>AA15-$AA$31+'harmonics.4261623'!$Y$21</f>
        <v>-23.300178575680004</v>
      </c>
    </row>
    <row r="16" spans="1:28" ht="12.75">
      <c r="A16" t="s">
        <v>52</v>
      </c>
      <c r="B16">
        <v>0</v>
      </c>
      <c r="I16">
        <v>-1.1</v>
      </c>
      <c r="J16" s="10">
        <f aca="true" t="shared" si="6" ref="J16:J39">I16+$B$6</f>
        <v>-2.08</v>
      </c>
      <c r="K16" s="7">
        <f aca="true" t="shared" si="7" ref="K16:N39">(K$11-1)*K$13*$I16^(K$11-2)</f>
        <v>12.428658</v>
      </c>
      <c r="L16" s="7">
        <f t="shared" si="7"/>
        <v>20.138477700000003</v>
      </c>
      <c r="M16" s="7">
        <f t="shared" si="7"/>
        <v>13.338589880000004</v>
      </c>
      <c r="N16" s="7">
        <f t="shared" si="7"/>
        <v>2.200022544500001</v>
      </c>
      <c r="O16" s="7">
        <f aca="true" t="shared" si="8" ref="O16:O39">SUM(K16:N16)</f>
        <v>48.10574812450001</v>
      </c>
      <c r="P16" s="7">
        <f>O16-$O$31+'harmonics.4261623'!$O$21</f>
        <v>51.68128757970001</v>
      </c>
      <c r="Q16" s="7"/>
      <c r="R16" s="7">
        <f t="shared" si="3"/>
        <v>-208.44764020300028</v>
      </c>
      <c r="S16" s="7">
        <f t="shared" si="4"/>
        <v>-20.84476402030003</v>
      </c>
      <c r="T16" s="7">
        <f>S16-$S$31+'harmonics.4261623'!$R$21</f>
        <v>-20.42325099002003</v>
      </c>
      <c r="V16" s="7">
        <f t="shared" si="5"/>
        <v>-6.8357619000000005</v>
      </c>
      <c r="W16" s="7">
        <f t="shared" si="5"/>
        <v>-7.384108490000003</v>
      </c>
      <c r="X16" s="7">
        <f t="shared" si="5"/>
        <v>-3.6681122170000013</v>
      </c>
      <c r="Y16" s="7">
        <f t="shared" si="5"/>
        <v>-0.48400495979000013</v>
      </c>
      <c r="Z16" s="7">
        <f t="shared" si="5"/>
        <v>3.6320411463549425</v>
      </c>
      <c r="AA16" s="7">
        <f aca="true" t="shared" si="9" ref="AA16:AA39">SUM(V16:Y16)</f>
        <v>-18.371987566790004</v>
      </c>
      <c r="AB16" s="7">
        <f>AA16-$AA$31+'harmonics.4261623'!$Y$21</f>
        <v>-18.007515869190005</v>
      </c>
    </row>
    <row r="17" spans="1:28" ht="12.75">
      <c r="A17" t="s">
        <v>9</v>
      </c>
      <c r="I17" s="10">
        <v>-1</v>
      </c>
      <c r="J17" s="10">
        <f t="shared" si="6"/>
        <v>-1.98</v>
      </c>
      <c r="K17" s="7">
        <f t="shared" si="7"/>
        <v>11.298779999999999</v>
      </c>
      <c r="L17" s="7">
        <f t="shared" si="7"/>
        <v>16.64337</v>
      </c>
      <c r="M17" s="7">
        <f t="shared" si="7"/>
        <v>10.02148</v>
      </c>
      <c r="N17" s="7">
        <f t="shared" si="7"/>
        <v>1.502645</v>
      </c>
      <c r="O17" s="7">
        <f t="shared" si="8"/>
        <v>39.466274999999996</v>
      </c>
      <c r="P17" s="7">
        <f>O17-$O$31+'harmonics.4261623'!$O$21</f>
        <v>43.0418144552</v>
      </c>
      <c r="Q17" s="7"/>
      <c r="R17" s="7">
        <f t="shared" si="3"/>
        <v>-160.34189207850025</v>
      </c>
      <c r="S17" s="7">
        <f t="shared" si="4"/>
        <v>-16.034189207850027</v>
      </c>
      <c r="T17" s="7">
        <f>S17-$S$31+'harmonics.4261623'!$R$21</f>
        <v>-15.612676177570028</v>
      </c>
      <c r="V17" s="7">
        <f t="shared" si="5"/>
        <v>-5.6493899999999995</v>
      </c>
      <c r="W17" s="7">
        <f t="shared" si="5"/>
        <v>-5.54779</v>
      </c>
      <c r="X17" s="7">
        <f t="shared" si="5"/>
        <v>-2.50537</v>
      </c>
      <c r="Y17" s="7">
        <f t="shared" si="5"/>
        <v>-0.300529</v>
      </c>
      <c r="Z17" s="7">
        <f t="shared" si="5"/>
        <v>1.54034</v>
      </c>
      <c r="AA17" s="7">
        <f t="shared" si="9"/>
        <v>-14.003078999999998</v>
      </c>
      <c r="AB17" s="7">
        <f>AA17-$AA$31+'harmonics.4261623'!$Y$21</f>
        <v>-13.638607302399999</v>
      </c>
    </row>
    <row r="18" spans="1:28" ht="12.75">
      <c r="A18" t="s">
        <v>53</v>
      </c>
      <c r="I18">
        <v>-0.9</v>
      </c>
      <c r="J18" s="10">
        <f t="shared" si="6"/>
        <v>-1.88</v>
      </c>
      <c r="K18" s="7">
        <f t="shared" si="7"/>
        <v>10.168902</v>
      </c>
      <c r="L18" s="7">
        <f t="shared" si="7"/>
        <v>13.481129700000002</v>
      </c>
      <c r="M18" s="7">
        <f t="shared" si="7"/>
        <v>7.305658920000001</v>
      </c>
      <c r="N18" s="7">
        <f t="shared" si="7"/>
        <v>0.9858853845000002</v>
      </c>
      <c r="O18" s="7">
        <f t="shared" si="8"/>
        <v>31.9415760045</v>
      </c>
      <c r="P18" s="7">
        <f>O18-$O$31+'harmonics.4261623'!$O$21</f>
        <v>35.5171154597</v>
      </c>
      <c r="Q18" s="7"/>
      <c r="R18" s="7">
        <f t="shared" si="3"/>
        <v>-120.87561707850026</v>
      </c>
      <c r="S18" s="7">
        <f t="shared" si="4"/>
        <v>-12.087561707850027</v>
      </c>
      <c r="T18" s="7">
        <f>S18-$S$31+'harmonics.4261623'!$R$21</f>
        <v>-11.666048677570029</v>
      </c>
      <c r="V18" s="7">
        <f t="shared" si="5"/>
        <v>-4.5760059</v>
      </c>
      <c r="W18" s="7">
        <f t="shared" si="5"/>
        <v>-4.0443389100000005</v>
      </c>
      <c r="X18" s="7">
        <f t="shared" si="5"/>
        <v>-1.6437732570000003</v>
      </c>
      <c r="Y18" s="7">
        <f t="shared" si="5"/>
        <v>-0.17745936921000005</v>
      </c>
      <c r="Z18" s="7">
        <f t="shared" si="5"/>
        <v>0.5967592760262602</v>
      </c>
      <c r="AA18" s="7">
        <f t="shared" si="9"/>
        <v>-10.441577436210002</v>
      </c>
      <c r="AB18" s="7">
        <f>AA18-$AA$31+'harmonics.4261623'!$Y$21</f>
        <v>-10.077105738610003</v>
      </c>
    </row>
    <row r="19" spans="1:28" ht="12.75">
      <c r="A19" t="s">
        <v>54</v>
      </c>
      <c r="B19">
        <v>0</v>
      </c>
      <c r="I19" s="10">
        <v>-0.800000000000001</v>
      </c>
      <c r="J19" s="10">
        <f t="shared" si="6"/>
        <v>-1.7800000000000011</v>
      </c>
      <c r="K19" s="7">
        <f t="shared" si="7"/>
        <v>9.03902400000001</v>
      </c>
      <c r="L19" s="7">
        <f t="shared" si="7"/>
        <v>10.651756800000028</v>
      </c>
      <c r="M19" s="7">
        <f t="shared" si="7"/>
        <v>5.13099776000002</v>
      </c>
      <c r="N19" s="7">
        <f t="shared" si="7"/>
        <v>0.6154833920000032</v>
      </c>
      <c r="O19" s="7">
        <f t="shared" si="8"/>
        <v>25.43726195200006</v>
      </c>
      <c r="P19" s="7">
        <f>O19-$O$31+'harmonics.4261623'!$O$21</f>
        <v>29.012801407200065</v>
      </c>
      <c r="Q19" s="7"/>
      <c r="R19" s="7">
        <f t="shared" si="3"/>
        <v>-88.93404107400026</v>
      </c>
      <c r="S19" s="7">
        <f t="shared" si="4"/>
        <v>-8.893404107400027</v>
      </c>
      <c r="T19" s="7">
        <f>S19-$S$31+'harmonics.4261623'!$R$21</f>
        <v>-8.471891077120029</v>
      </c>
      <c r="V19" s="7">
        <f t="shared" si="5"/>
        <v>-3.6156096000000093</v>
      </c>
      <c r="W19" s="7">
        <f t="shared" si="5"/>
        <v>-2.8404684800000113</v>
      </c>
      <c r="X19" s="7">
        <f t="shared" si="5"/>
        <v>-1.0261995520000053</v>
      </c>
      <c r="Y19" s="7">
        <f t="shared" si="5"/>
        <v>-0.09847734272000064</v>
      </c>
      <c r="Z19" s="7">
        <f t="shared" si="5"/>
        <v>0.20674093514752245</v>
      </c>
      <c r="AA19" s="7">
        <f t="shared" si="9"/>
        <v>-7.580754974720026</v>
      </c>
      <c r="AB19" s="7">
        <f>AA19-$AA$31+'harmonics.4261623'!$Y$21</f>
        <v>-7.216283277120027</v>
      </c>
    </row>
    <row r="20" spans="1:28" ht="12.75">
      <c r="A20" t="s">
        <v>55</v>
      </c>
      <c r="B20">
        <v>1</v>
      </c>
      <c r="I20">
        <v>-0.700000000000001</v>
      </c>
      <c r="J20" s="10">
        <f t="shared" si="6"/>
        <v>-1.680000000000001</v>
      </c>
      <c r="K20" s="7">
        <f t="shared" si="7"/>
        <v>7.9091460000000104</v>
      </c>
      <c r="L20" s="7">
        <f t="shared" si="7"/>
        <v>8.155251300000023</v>
      </c>
      <c r="M20" s="7">
        <f t="shared" si="7"/>
        <v>3.4373676400000144</v>
      </c>
      <c r="N20" s="7">
        <f t="shared" si="7"/>
        <v>0.3607850645000019</v>
      </c>
      <c r="O20" s="7">
        <f t="shared" si="8"/>
        <v>19.86255000450005</v>
      </c>
      <c r="P20" s="7">
        <f>O20-$O$31+'harmonics.4261623'!$O$21</f>
        <v>23.438089459700052</v>
      </c>
      <c r="Q20" s="7"/>
      <c r="R20" s="7">
        <f t="shared" si="3"/>
        <v>-63.4967791220002</v>
      </c>
      <c r="S20" s="7">
        <f t="shared" si="4"/>
        <v>-6.34967791220002</v>
      </c>
      <c r="T20" s="7">
        <f>S20-$S$31+'harmonics.4261623'!$R$21</f>
        <v>-5.928164881920021</v>
      </c>
      <c r="V20" s="7">
        <f t="shared" si="5"/>
        <v>-2.7682011000000073</v>
      </c>
      <c r="W20" s="7">
        <f t="shared" si="5"/>
        <v>-1.9028919700000078</v>
      </c>
      <c r="X20" s="7">
        <f t="shared" si="5"/>
        <v>-0.6015393370000033</v>
      </c>
      <c r="Y20" s="7">
        <f t="shared" si="5"/>
        <v>-0.05050990903000034</v>
      </c>
      <c r="Z20" s="7">
        <f t="shared" si="5"/>
        <v>0.06215827500638075</v>
      </c>
      <c r="AA20" s="7">
        <f t="shared" si="9"/>
        <v>-5.32314231603002</v>
      </c>
      <c r="AB20" s="7">
        <f>AA20-$AA$31+'harmonics.4261623'!$Y$21</f>
        <v>-4.958670618430021</v>
      </c>
    </row>
    <row r="21" spans="1:28" ht="12.75">
      <c r="A21" t="s">
        <v>56</v>
      </c>
      <c r="B21">
        <v>1</v>
      </c>
      <c r="I21" s="10">
        <v>-0.600000000000001</v>
      </c>
      <c r="J21" s="10">
        <f t="shared" si="6"/>
        <v>-1.580000000000001</v>
      </c>
      <c r="K21" s="7">
        <f t="shared" si="7"/>
        <v>6.779268000000011</v>
      </c>
      <c r="L21" s="7">
        <f t="shared" si="7"/>
        <v>5.991613200000019</v>
      </c>
      <c r="M21" s="7">
        <f t="shared" si="7"/>
        <v>2.1646396800000107</v>
      </c>
      <c r="N21" s="7">
        <f t="shared" si="7"/>
        <v>0.19474279200000125</v>
      </c>
      <c r="O21" s="7">
        <f t="shared" si="8"/>
        <v>15.130263672000043</v>
      </c>
      <c r="P21" s="7">
        <f>O21-$O$31+'harmonics.4261623'!$O$21</f>
        <v>18.705803127200046</v>
      </c>
      <c r="Q21" s="7"/>
      <c r="R21" s="7">
        <f t="shared" si="3"/>
        <v>-43.63422911750015</v>
      </c>
      <c r="S21" s="7">
        <f t="shared" si="4"/>
        <v>-4.363422911750015</v>
      </c>
      <c r="T21" s="7">
        <f>S21-$S$31+'harmonics.4261623'!$R$21</f>
        <v>-3.9419098814700164</v>
      </c>
      <c r="V21" s="7">
        <f t="shared" si="5"/>
        <v>-2.033780400000006</v>
      </c>
      <c r="W21" s="7">
        <f t="shared" si="5"/>
        <v>-1.1983226400000058</v>
      </c>
      <c r="X21" s="7">
        <f t="shared" si="5"/>
        <v>-0.32469595200000206</v>
      </c>
      <c r="Y21" s="7">
        <f t="shared" si="5"/>
        <v>-0.023369135040000186</v>
      </c>
      <c r="Z21" s="7">
        <f t="shared" si="5"/>
        <v>0.015523078256640224</v>
      </c>
      <c r="AA21" s="7">
        <f t="shared" si="9"/>
        <v>-3.580168127040014</v>
      </c>
      <c r="AB21" s="7">
        <f>AA21-$AA$31+'harmonics.4261623'!$Y$21</f>
        <v>-3.215696429440015</v>
      </c>
    </row>
    <row r="22" spans="1:28" ht="12.75">
      <c r="A22" t="s">
        <v>57</v>
      </c>
      <c r="B22">
        <v>1</v>
      </c>
      <c r="I22">
        <v>-0.500000000000001</v>
      </c>
      <c r="J22" s="10">
        <f t="shared" si="6"/>
        <v>-1.4800000000000009</v>
      </c>
      <c r="K22" s="7">
        <f t="shared" si="7"/>
        <v>5.649390000000011</v>
      </c>
      <c r="L22" s="7">
        <f t="shared" si="7"/>
        <v>4.160842500000017</v>
      </c>
      <c r="M22" s="7">
        <f t="shared" si="7"/>
        <v>1.2526850000000076</v>
      </c>
      <c r="N22" s="7">
        <f t="shared" si="7"/>
        <v>0.09391531250000075</v>
      </c>
      <c r="O22" s="7">
        <f t="shared" si="8"/>
        <v>11.156832812500037</v>
      </c>
      <c r="P22" s="7">
        <f>O22-$O$31+'harmonics.4261623'!$O$21</f>
        <v>14.73237226770004</v>
      </c>
      <c r="Q22" s="7"/>
      <c r="R22" s="7">
        <f t="shared" si="3"/>
        <v>-28.503965445500107</v>
      </c>
      <c r="S22" s="7">
        <f t="shared" si="4"/>
        <v>-2.850396544550011</v>
      </c>
      <c r="T22" s="7">
        <f>S22-$S$31+'harmonics.4261623'!$R$21</f>
        <v>-2.4288835142700123</v>
      </c>
      <c r="V22" s="7">
        <f t="shared" si="5"/>
        <v>-1.4123475000000054</v>
      </c>
      <c r="W22" s="7">
        <f t="shared" si="5"/>
        <v>-0.6934737500000041</v>
      </c>
      <c r="X22" s="7">
        <f t="shared" si="5"/>
        <v>-0.15658562500000126</v>
      </c>
      <c r="Y22" s="7">
        <f t="shared" si="5"/>
        <v>-0.009391531250000093</v>
      </c>
      <c r="Z22" s="7">
        <f t="shared" si="5"/>
        <v>0.0030084765625000543</v>
      </c>
      <c r="AA22" s="7">
        <f t="shared" si="9"/>
        <v>-2.271798406250011</v>
      </c>
      <c r="AB22" s="7">
        <f>AA22-$AA$31+'harmonics.4261623'!$Y$21</f>
        <v>-1.907326708650012</v>
      </c>
    </row>
    <row r="23" spans="1:28" ht="12.75">
      <c r="A23" t="s">
        <v>58</v>
      </c>
      <c r="B23">
        <v>0</v>
      </c>
      <c r="I23" s="10">
        <v>-0.400000000000001</v>
      </c>
      <c r="J23" s="10">
        <f t="shared" si="6"/>
        <v>-1.380000000000001</v>
      </c>
      <c r="K23" s="7">
        <f t="shared" si="7"/>
        <v>4.519512000000011</v>
      </c>
      <c r="L23" s="7">
        <f t="shared" si="7"/>
        <v>2.6629392000000136</v>
      </c>
      <c r="M23" s="7">
        <f t="shared" si="7"/>
        <v>0.641374720000005</v>
      </c>
      <c r="N23" s="7">
        <f t="shared" si="7"/>
        <v>0.03846771200000039</v>
      </c>
      <c r="O23" s="7">
        <f t="shared" si="8"/>
        <v>7.86229363200003</v>
      </c>
      <c r="P23" s="7">
        <f>O23-$O$31+'harmonics.4261623'!$O$21</f>
        <v>11.437833087200033</v>
      </c>
      <c r="Q23" s="7"/>
      <c r="R23" s="7">
        <f t="shared" si="3"/>
        <v>-17.347132633000072</v>
      </c>
      <c r="S23" s="7">
        <f t="shared" si="4"/>
        <v>-1.7347132633000073</v>
      </c>
      <c r="T23" s="7">
        <f>S23-$S$31+'harmonics.4261623'!$R$21</f>
        <v>-1.3132002330200088</v>
      </c>
      <c r="V23" s="7">
        <f t="shared" si="5"/>
        <v>-0.9039024000000044</v>
      </c>
      <c r="W23" s="7">
        <f t="shared" si="5"/>
        <v>-0.3550585600000027</v>
      </c>
      <c r="X23" s="7">
        <f t="shared" si="5"/>
        <v>-0.06413747200000065</v>
      </c>
      <c r="Y23" s="7">
        <f t="shared" si="5"/>
        <v>-0.0030774169600000386</v>
      </c>
      <c r="Z23" s="7">
        <f t="shared" si="5"/>
        <v>0.00040379088896000924</v>
      </c>
      <c r="AA23" s="7">
        <f t="shared" si="9"/>
        <v>-1.326175848960008</v>
      </c>
      <c r="AB23" s="7">
        <f>AA23-$AA$31+'harmonics.4261623'!$Y$21</f>
        <v>-0.961704151360009</v>
      </c>
    </row>
    <row r="24" spans="1:28" ht="12.75">
      <c r="A24" t="s">
        <v>59</v>
      </c>
      <c r="B24">
        <v>0</v>
      </c>
      <c r="I24">
        <v>-0.300000000000001</v>
      </c>
      <c r="J24" s="10">
        <f t="shared" si="6"/>
        <v>-1.280000000000001</v>
      </c>
      <c r="K24" s="7">
        <f t="shared" si="7"/>
        <v>3.3896340000000107</v>
      </c>
      <c r="L24" s="7">
        <f t="shared" si="7"/>
        <v>1.49790330000001</v>
      </c>
      <c r="M24" s="7">
        <f t="shared" si="7"/>
        <v>0.2705799600000027</v>
      </c>
      <c r="N24" s="7">
        <f t="shared" si="7"/>
        <v>0.012171424500000161</v>
      </c>
      <c r="O24" s="7">
        <f t="shared" si="8"/>
        <v>5.170288684500023</v>
      </c>
      <c r="P24" s="7">
        <f>O24-$O$31+'harmonics.4261623'!$O$21</f>
        <v>8.745828139700027</v>
      </c>
      <c r="Q24" s="7"/>
      <c r="R24" s="7">
        <f t="shared" si="3"/>
        <v>-9.48483900100004</v>
      </c>
      <c r="S24" s="7">
        <f t="shared" si="4"/>
        <v>-0.948483900100004</v>
      </c>
      <c r="T24" s="7">
        <f>S24-$S$31+'harmonics.4261623'!$R$21</f>
        <v>-0.5269708698200053</v>
      </c>
      <c r="V24" s="7">
        <f t="shared" si="5"/>
        <v>-0.5084451000000033</v>
      </c>
      <c r="W24" s="7">
        <f t="shared" si="5"/>
        <v>-0.14979033000000147</v>
      </c>
      <c r="X24" s="7">
        <f t="shared" si="5"/>
        <v>-0.020293497000000268</v>
      </c>
      <c r="Y24" s="7">
        <f t="shared" si="5"/>
        <v>-0.000730285470000012</v>
      </c>
      <c r="Z24" s="7">
        <f t="shared" si="5"/>
        <v>3.0318512220000905E-05</v>
      </c>
      <c r="AA24" s="7">
        <f t="shared" si="9"/>
        <v>-0.6792592124700051</v>
      </c>
      <c r="AB24" s="7">
        <f>AA24-$AA$31+'harmonics.4261623'!$Y$21</f>
        <v>-0.3147875148700061</v>
      </c>
    </row>
    <row r="25" spans="1:28" ht="12.75">
      <c r="A25" t="s">
        <v>60</v>
      </c>
      <c r="B25">
        <v>0</v>
      </c>
      <c r="I25" s="10">
        <v>-0.200000000000001</v>
      </c>
      <c r="J25" s="10">
        <f t="shared" si="6"/>
        <v>-1.180000000000001</v>
      </c>
      <c r="K25" s="7">
        <f t="shared" si="7"/>
        <v>2.2597560000000114</v>
      </c>
      <c r="L25" s="7">
        <f t="shared" si="7"/>
        <v>0.6657348000000067</v>
      </c>
      <c r="M25" s="7">
        <f t="shared" si="7"/>
        <v>0.08017184000000122</v>
      </c>
      <c r="N25" s="7">
        <f t="shared" si="7"/>
        <v>0.002404232000000048</v>
      </c>
      <c r="O25" s="7">
        <f t="shared" si="8"/>
        <v>3.008066872000019</v>
      </c>
      <c r="P25" s="7">
        <f>O25-$O$31+'harmonics.4261623'!$O$21</f>
        <v>6.583606327200023</v>
      </c>
      <c r="Q25" s="7"/>
      <c r="R25" s="7">
        <f t="shared" si="3"/>
        <v>-4.314550316500018</v>
      </c>
      <c r="S25" s="7">
        <f t="shared" si="4"/>
        <v>-0.4314550316500018</v>
      </c>
      <c r="T25" s="7">
        <f>S25-$S$31+'harmonics.4261623'!$R$21</f>
        <v>-0.009942001370003117</v>
      </c>
      <c r="V25" s="7">
        <f aca="true" t="shared" si="10" ref="V25:Z39">V$13*$I25^(V$11-1)</f>
        <v>-0.22597560000000225</v>
      </c>
      <c r="W25" s="7">
        <f t="shared" si="10"/>
        <v>-0.044382320000000676</v>
      </c>
      <c r="X25" s="7">
        <f t="shared" si="10"/>
        <v>-0.004008592000000081</v>
      </c>
      <c r="Y25" s="7">
        <f t="shared" si="10"/>
        <v>-9.616928000000241E-05</v>
      </c>
      <c r="Z25" s="7">
        <f t="shared" si="10"/>
        <v>7.886540800000358E-07</v>
      </c>
      <c r="AA25" s="7">
        <f t="shared" si="9"/>
        <v>-0.274462681280003</v>
      </c>
      <c r="AB25" s="7">
        <f>AA25-$AA$31+'harmonics.4261623'!$Y$21</f>
        <v>0.090009016319996</v>
      </c>
    </row>
    <row r="26" spans="1:28" ht="12.75">
      <c r="A26" t="s">
        <v>61</v>
      </c>
      <c r="B26">
        <v>0</v>
      </c>
      <c r="I26">
        <v>-0.0999999999999999</v>
      </c>
      <c r="J26" s="10">
        <f t="shared" si="6"/>
        <v>-1.0799999999999998</v>
      </c>
      <c r="K26" s="7">
        <f t="shared" si="7"/>
        <v>1.1298779999999986</v>
      </c>
      <c r="L26" s="7">
        <f t="shared" si="7"/>
        <v>0.16643369999999966</v>
      </c>
      <c r="M26" s="7">
        <f t="shared" si="7"/>
        <v>0.01002147999999997</v>
      </c>
      <c r="N26" s="7">
        <f t="shared" si="7"/>
        <v>0.00015026449999999938</v>
      </c>
      <c r="O26" s="7">
        <f t="shared" si="8"/>
        <v>1.3064834444999982</v>
      </c>
      <c r="P26" s="7">
        <f>O26-$O$31+'harmonics.4261623'!$O$21</f>
        <v>4.882022899700002</v>
      </c>
      <c r="Q26" s="7"/>
      <c r="R26" s="7">
        <f>-O26+R27</f>
        <v>-1.3064834444999982</v>
      </c>
      <c r="S26" s="7">
        <f t="shared" si="4"/>
        <v>-0.13064834444999981</v>
      </c>
      <c r="T26" s="7">
        <f>S26-$S$31+'harmonics.4261623'!$R$21</f>
        <v>0.29086468582999886</v>
      </c>
      <c r="V26" s="7">
        <f t="shared" si="10"/>
        <v>-0.05649389999999988</v>
      </c>
      <c r="W26" s="7">
        <f t="shared" si="10"/>
        <v>-0.005547789999999983</v>
      </c>
      <c r="X26" s="7">
        <f t="shared" si="10"/>
        <v>-0.000250536999999999</v>
      </c>
      <c r="Y26" s="7">
        <f t="shared" si="10"/>
        <v>-3.0052899999999843E-06</v>
      </c>
      <c r="Z26" s="7">
        <f t="shared" si="10"/>
        <v>1.5403399999999858E-09</v>
      </c>
      <c r="AA26" s="7">
        <f t="shared" si="9"/>
        <v>-0.06229523228999986</v>
      </c>
      <c r="AB26" s="7">
        <f>AA26-$AA$31+'harmonics.4261623'!$Y$21</f>
        <v>0.3021764653099991</v>
      </c>
    </row>
    <row r="27" spans="1:28" ht="12.75">
      <c r="A27" t="s">
        <v>62</v>
      </c>
      <c r="I27" s="10">
        <v>0</v>
      </c>
      <c r="J27" s="10">
        <f t="shared" si="6"/>
        <v>-0.98</v>
      </c>
      <c r="K27" s="7">
        <f t="shared" si="7"/>
        <v>0</v>
      </c>
      <c r="L27" s="7">
        <f t="shared" si="7"/>
        <v>0</v>
      </c>
      <c r="M27" s="7">
        <f t="shared" si="7"/>
        <v>0</v>
      </c>
      <c r="N27" s="7">
        <f t="shared" si="7"/>
        <v>0</v>
      </c>
      <c r="O27" s="7">
        <f t="shared" si="8"/>
        <v>0</v>
      </c>
      <c r="P27" s="7">
        <f>O27-$O$31+'harmonics.4261623'!$O$21</f>
        <v>3.5755394552000035</v>
      </c>
      <c r="Q27" s="7"/>
      <c r="R27" s="7">
        <f>O27</f>
        <v>0</v>
      </c>
      <c r="S27" s="7">
        <f>R27*$S$13</f>
        <v>0</v>
      </c>
      <c r="T27" s="7">
        <f>S27-$S$31+'harmonics.4261623'!$R$21</f>
        <v>0.4215130302799987</v>
      </c>
      <c r="V27" s="7">
        <f t="shared" si="10"/>
        <v>0</v>
      </c>
      <c r="W27" s="7">
        <f t="shared" si="10"/>
        <v>0</v>
      </c>
      <c r="X27" s="7">
        <f t="shared" si="10"/>
        <v>0</v>
      </c>
      <c r="Y27" s="7">
        <f t="shared" si="10"/>
        <v>0</v>
      </c>
      <c r="Z27" s="7">
        <f t="shared" si="10"/>
        <v>0</v>
      </c>
      <c r="AA27" s="7">
        <f t="shared" si="9"/>
        <v>0</v>
      </c>
      <c r="AB27" s="7">
        <f>AA27-$AA$31+'harmonics.4261623'!$Y$21</f>
        <v>0.364471697599999</v>
      </c>
    </row>
    <row r="28" spans="1:28" ht="12.75">
      <c r="A28" t="s">
        <v>62</v>
      </c>
      <c r="B28" t="s">
        <v>63</v>
      </c>
      <c r="C28" t="s">
        <v>64</v>
      </c>
      <c r="D28" t="s">
        <v>65</v>
      </c>
      <c r="I28">
        <v>0.1</v>
      </c>
      <c r="J28" s="10">
        <f t="shared" si="6"/>
        <v>-0.88</v>
      </c>
      <c r="K28" s="7">
        <f t="shared" si="7"/>
        <v>-1.129878</v>
      </c>
      <c r="L28" s="7">
        <f t="shared" si="7"/>
        <v>0.16643370000000005</v>
      </c>
      <c r="M28" s="7">
        <f t="shared" si="7"/>
        <v>-0.010021480000000003</v>
      </c>
      <c r="N28" s="7">
        <f t="shared" si="7"/>
        <v>0.00015026450000000006</v>
      </c>
      <c r="O28" s="7">
        <f t="shared" si="8"/>
        <v>-0.9733155155</v>
      </c>
      <c r="P28" s="7">
        <f>O28-$O$31+'harmonics.4261623'!$O$21</f>
        <v>2.6022239397000035</v>
      </c>
      <c r="Q28" s="7"/>
      <c r="R28" s="7">
        <f aca="true" t="shared" si="11" ref="R28:R39">O28+R27</f>
        <v>-0.9733155155</v>
      </c>
      <c r="S28" s="7">
        <f aca="true" t="shared" si="12" ref="S28:S39">R28*$S$13</f>
        <v>-0.09733155155</v>
      </c>
      <c r="T28" s="7">
        <f>S28-$S$31+'harmonics.4261623'!$R$21</f>
        <v>0.32418147872999864</v>
      </c>
      <c r="V28" s="7">
        <f t="shared" si="10"/>
        <v>-0.05649390000000001</v>
      </c>
      <c r="W28" s="7">
        <f t="shared" si="10"/>
        <v>0.005547790000000001</v>
      </c>
      <c r="X28" s="7">
        <f t="shared" si="10"/>
        <v>-0.0002505370000000001</v>
      </c>
      <c r="Y28" s="7">
        <f t="shared" si="10"/>
        <v>3.0052900000000017E-06</v>
      </c>
      <c r="Z28" s="7">
        <f t="shared" si="10"/>
        <v>-1.5403400000000013E-09</v>
      </c>
      <c r="AA28" s="7">
        <f t="shared" si="9"/>
        <v>-0.05119364171000001</v>
      </c>
      <c r="AB28" s="7">
        <f>AA28-$AA$31+'harmonics.4261623'!$Y$21</f>
        <v>0.313278055889999</v>
      </c>
    </row>
    <row r="29" spans="2:28" ht="12.75">
      <c r="B29">
        <v>1</v>
      </c>
      <c r="C29" s="2">
        <v>-0.954698</v>
      </c>
      <c r="D29" s="2">
        <v>-0.0861418</v>
      </c>
      <c r="I29" s="10">
        <v>0.2</v>
      </c>
      <c r="J29" s="10">
        <f t="shared" si="6"/>
        <v>-0.78</v>
      </c>
      <c r="K29" s="7">
        <f t="shared" si="7"/>
        <v>-2.259756</v>
      </c>
      <c r="L29" s="7">
        <f t="shared" si="7"/>
        <v>0.6657348000000002</v>
      </c>
      <c r="M29" s="7">
        <f t="shared" si="7"/>
        <v>-0.08017184000000002</v>
      </c>
      <c r="N29" s="7">
        <f t="shared" si="7"/>
        <v>0.002404232000000001</v>
      </c>
      <c r="O29" s="7">
        <f t="shared" si="8"/>
        <v>-1.6717888079999998</v>
      </c>
      <c r="P29" s="7">
        <f>O29-$O$31+'harmonics.4261623'!$O$21</f>
        <v>1.9037506472000036</v>
      </c>
      <c r="Q29" s="7"/>
      <c r="R29" s="7">
        <f t="shared" si="11"/>
        <v>-2.6451043235</v>
      </c>
      <c r="S29" s="7">
        <f t="shared" si="12"/>
        <v>-0.26451043235</v>
      </c>
      <c r="T29" s="7">
        <f>S29-$S$31+'harmonics.4261623'!$R$21</f>
        <v>0.1570025979299987</v>
      </c>
      <c r="V29" s="7">
        <f t="shared" si="10"/>
        <v>-0.22597560000000003</v>
      </c>
      <c r="W29" s="7">
        <f t="shared" si="10"/>
        <v>0.04438232000000001</v>
      </c>
      <c r="X29" s="7">
        <f t="shared" si="10"/>
        <v>-0.004008592000000002</v>
      </c>
      <c r="Y29" s="7">
        <f t="shared" si="10"/>
        <v>9.616928000000005E-05</v>
      </c>
      <c r="Z29" s="7">
        <f t="shared" si="10"/>
        <v>-7.886540800000007E-07</v>
      </c>
      <c r="AA29" s="7">
        <f t="shared" si="9"/>
        <v>-0.18550570272000003</v>
      </c>
      <c r="AB29" s="7">
        <f>AA29-$AA$31+'harmonics.4261623'!$Y$21</f>
        <v>0.178965994879999</v>
      </c>
    </row>
    <row r="30" spans="2:28" ht="12.75">
      <c r="B30">
        <v>2</v>
      </c>
      <c r="C30" s="2">
        <v>0.999978</v>
      </c>
      <c r="D30" s="2">
        <v>0.000656229</v>
      </c>
      <c r="I30">
        <v>0.3</v>
      </c>
      <c r="J30" s="10">
        <f t="shared" si="6"/>
        <v>-0.6799999999999999</v>
      </c>
      <c r="K30" s="7">
        <f t="shared" si="7"/>
        <v>-3.3896339999999996</v>
      </c>
      <c r="L30" s="7">
        <f t="shared" si="7"/>
        <v>1.4979033</v>
      </c>
      <c r="M30" s="7">
        <f t="shared" si="7"/>
        <v>-0.27057996</v>
      </c>
      <c r="N30" s="7">
        <f t="shared" si="7"/>
        <v>0.0121714245</v>
      </c>
      <c r="O30" s="7">
        <f t="shared" si="8"/>
        <v>-2.1501392354999997</v>
      </c>
      <c r="P30" s="7">
        <f>O30-$O$31+'harmonics.4261623'!$O$21</f>
        <v>1.4254002197000037</v>
      </c>
      <c r="Q30" s="7"/>
      <c r="R30" s="7">
        <f t="shared" si="11"/>
        <v>-4.795243558999999</v>
      </c>
      <c r="S30" s="7">
        <f t="shared" si="12"/>
        <v>-0.4795243559</v>
      </c>
      <c r="T30" s="7">
        <f>S30-$S$31+'harmonics.4261623'!$R$21</f>
        <v>-0.058011325620001275</v>
      </c>
      <c r="V30" s="7">
        <f t="shared" si="10"/>
        <v>-0.5084451</v>
      </c>
      <c r="W30" s="7">
        <f t="shared" si="10"/>
        <v>0.14979033</v>
      </c>
      <c r="X30" s="7">
        <f t="shared" si="10"/>
        <v>-0.020293497</v>
      </c>
      <c r="Y30" s="7">
        <f t="shared" si="10"/>
        <v>0.00073028547</v>
      </c>
      <c r="Z30" s="7">
        <f t="shared" si="10"/>
        <v>-3.0318512219999997E-05</v>
      </c>
      <c r="AA30" s="7">
        <f t="shared" si="9"/>
        <v>-0.37821798153</v>
      </c>
      <c r="AB30" s="7">
        <f>AA30-$AA$31+'harmonics.4261623'!$Y$21</f>
        <v>-0.013746283930001019</v>
      </c>
    </row>
    <row r="31" spans="2:28" ht="12.75">
      <c r="B31">
        <v>3</v>
      </c>
      <c r="C31" s="2">
        <v>-0.000402725</v>
      </c>
      <c r="D31" s="2">
        <v>-0.000126102</v>
      </c>
      <c r="I31" s="10">
        <v>0.4</v>
      </c>
      <c r="J31" s="10">
        <f t="shared" si="6"/>
        <v>-0.58</v>
      </c>
      <c r="K31" s="7">
        <f t="shared" si="7"/>
        <v>-4.519512</v>
      </c>
      <c r="L31" s="7">
        <f t="shared" si="7"/>
        <v>2.6629392000000007</v>
      </c>
      <c r="M31" s="7">
        <f t="shared" si="7"/>
        <v>-0.6413747200000002</v>
      </c>
      <c r="N31" s="7">
        <f t="shared" si="7"/>
        <v>0.038467712000000015</v>
      </c>
      <c r="O31" s="7">
        <f t="shared" si="8"/>
        <v>-2.4594798079999993</v>
      </c>
      <c r="P31" s="7">
        <f>O31-$O$31+'harmonics.4261623'!$O$21</f>
        <v>1.1160596472000042</v>
      </c>
      <c r="Q31" s="7"/>
      <c r="R31" s="7">
        <f t="shared" si="11"/>
        <v>-7.254723366999999</v>
      </c>
      <c r="S31" s="7">
        <f t="shared" si="12"/>
        <v>-0.7254723366999999</v>
      </c>
      <c r="T31" s="7">
        <f>S31-$S$31+'harmonics.4261623'!$R$21</f>
        <v>-0.3039593064200012</v>
      </c>
      <c r="V31" s="7">
        <f t="shared" si="10"/>
        <v>-0.9039024000000001</v>
      </c>
      <c r="W31" s="7">
        <f t="shared" si="10"/>
        <v>0.3550585600000001</v>
      </c>
      <c r="X31" s="7">
        <f t="shared" si="10"/>
        <v>-0.06413747200000003</v>
      </c>
      <c r="Y31" s="7">
        <f t="shared" si="10"/>
        <v>0.0030774169600000017</v>
      </c>
      <c r="Z31" s="7">
        <f t="shared" si="10"/>
        <v>-0.00040379088896000035</v>
      </c>
      <c r="AA31" s="7">
        <f t="shared" si="9"/>
        <v>-0.6099038950400001</v>
      </c>
      <c r="AB31" s="7">
        <f>AA31-$AA$31+'harmonics.4261623'!$Y$21</f>
        <v>-0.24543219744000108</v>
      </c>
    </row>
    <row r="32" spans="2:28" ht="12.75">
      <c r="B32">
        <v>4</v>
      </c>
      <c r="C32" s="2">
        <v>0.000434528</v>
      </c>
      <c r="D32" s="2">
        <v>2.69818E-05</v>
      </c>
      <c r="I32">
        <v>0.5</v>
      </c>
      <c r="J32" s="10">
        <f t="shared" si="6"/>
        <v>-0.48</v>
      </c>
      <c r="K32" s="7">
        <f t="shared" si="7"/>
        <v>-5.6493899999999995</v>
      </c>
      <c r="L32" s="7">
        <f t="shared" si="7"/>
        <v>4.1608425</v>
      </c>
      <c r="M32" s="7">
        <f t="shared" si="7"/>
        <v>-1.252685</v>
      </c>
      <c r="N32" s="7">
        <f t="shared" si="7"/>
        <v>0.0939153125</v>
      </c>
      <c r="O32" s="7">
        <f t="shared" si="8"/>
        <v>-2.6473171874999992</v>
      </c>
      <c r="P32" s="7">
        <f>O32-$O$31+'harmonics.4261623'!$O$21</f>
        <v>0.9282222677000043</v>
      </c>
      <c r="Q32" s="7"/>
      <c r="R32" s="7">
        <f t="shared" si="11"/>
        <v>-9.902040554499997</v>
      </c>
      <c r="S32" s="7">
        <f t="shared" si="12"/>
        <v>-0.9902040554499998</v>
      </c>
      <c r="T32" s="7">
        <f>S32-$S$31+'harmonics.4261623'!$R$21</f>
        <v>-0.568691025170001</v>
      </c>
      <c r="V32" s="7">
        <f t="shared" si="10"/>
        <v>-1.4123474999999999</v>
      </c>
      <c r="W32" s="7">
        <f t="shared" si="10"/>
        <v>0.69347375</v>
      </c>
      <c r="X32" s="7">
        <f t="shared" si="10"/>
        <v>-0.156585625</v>
      </c>
      <c r="Y32" s="7">
        <f t="shared" si="10"/>
        <v>0.00939153125</v>
      </c>
      <c r="Z32" s="7">
        <f t="shared" si="10"/>
        <v>-0.0030084765625</v>
      </c>
      <c r="AA32" s="7">
        <f t="shared" si="9"/>
        <v>-0.8660678437499999</v>
      </c>
      <c r="AB32" s="7">
        <f>AA32-$AA$31+'harmonics.4261623'!$Y$21</f>
        <v>-0.5015961461500009</v>
      </c>
    </row>
    <row r="33" spans="2:28" ht="12.75">
      <c r="B33">
        <v>5</v>
      </c>
      <c r="C33" s="2">
        <v>-0.00019656</v>
      </c>
      <c r="D33" s="2">
        <v>1.5228E-05</v>
      </c>
      <c r="I33" s="10">
        <v>0.6</v>
      </c>
      <c r="J33" s="10">
        <f t="shared" si="6"/>
        <v>-0.38</v>
      </c>
      <c r="K33" s="7">
        <f t="shared" si="7"/>
        <v>-6.779267999999999</v>
      </c>
      <c r="L33" s="7">
        <f t="shared" si="7"/>
        <v>5.9916132</v>
      </c>
      <c r="M33" s="7">
        <f t="shared" si="7"/>
        <v>-2.16463968</v>
      </c>
      <c r="N33" s="7">
        <f t="shared" si="7"/>
        <v>0.194742792</v>
      </c>
      <c r="O33" s="7">
        <f t="shared" si="8"/>
        <v>-2.7575516879999995</v>
      </c>
      <c r="P33" s="7">
        <f>O33-$O$31+'harmonics.4261623'!$O$21</f>
        <v>0.817987767200004</v>
      </c>
      <c r="Q33" s="7"/>
      <c r="R33" s="7">
        <f t="shared" si="11"/>
        <v>-12.659592242499997</v>
      </c>
      <c r="S33" s="7">
        <f>R33*$S$13</f>
        <v>-1.2659592242499997</v>
      </c>
      <c r="T33" s="7">
        <f>S33-$S$31+'harmonics.4261623'!$R$21</f>
        <v>-0.844446193970001</v>
      </c>
      <c r="V33" s="7">
        <f t="shared" si="10"/>
        <v>-2.0337804</v>
      </c>
      <c r="W33" s="7">
        <f t="shared" si="10"/>
        <v>1.19832264</v>
      </c>
      <c r="X33" s="7">
        <f t="shared" si="10"/>
        <v>-0.324695952</v>
      </c>
      <c r="Y33" s="7">
        <f t="shared" si="10"/>
        <v>0.02336913504</v>
      </c>
      <c r="Z33" s="7">
        <f t="shared" si="10"/>
        <v>-0.015523078256639998</v>
      </c>
      <c r="AA33" s="7">
        <f t="shared" si="9"/>
        <v>-1.13678457696</v>
      </c>
      <c r="AB33" s="7">
        <f>AA33-$AA$31+'harmonics.4261623'!$Y$21</f>
        <v>-0.772312879360001</v>
      </c>
    </row>
    <row r="34" spans="2:28" ht="12.75">
      <c r="B34">
        <v>6</v>
      </c>
      <c r="C34" s="2">
        <v>2.68593E-05</v>
      </c>
      <c r="D34" s="2">
        <v>-1.39081E-06</v>
      </c>
      <c r="I34">
        <v>0.7</v>
      </c>
      <c r="J34" s="10">
        <f t="shared" si="6"/>
        <v>-0.28</v>
      </c>
      <c r="K34" s="7">
        <f t="shared" si="7"/>
        <v>-7.909145999999999</v>
      </c>
      <c r="L34" s="7">
        <f t="shared" si="7"/>
        <v>8.1552513</v>
      </c>
      <c r="M34" s="7">
        <f t="shared" si="7"/>
        <v>-3.4373676399999993</v>
      </c>
      <c r="N34" s="7">
        <f t="shared" si="7"/>
        <v>0.36078506449999986</v>
      </c>
      <c r="O34" s="7">
        <f t="shared" si="8"/>
        <v>-2.8304772754999985</v>
      </c>
      <c r="P34" s="7">
        <f>O34-$O$31+'harmonics.4261623'!$O$21</f>
        <v>0.745062179700005</v>
      </c>
      <c r="Q34" s="7"/>
      <c r="R34" s="7">
        <f t="shared" si="11"/>
        <v>-15.490069517999995</v>
      </c>
      <c r="S34" s="7">
        <f t="shared" si="12"/>
        <v>-1.5490069517999996</v>
      </c>
      <c r="T34" s="7">
        <f>S34-$S$31+'harmonics.4261623'!$R$21</f>
        <v>-1.1274939215200008</v>
      </c>
      <c r="V34" s="7">
        <f t="shared" si="10"/>
        <v>-2.7682010999999993</v>
      </c>
      <c r="W34" s="7">
        <f t="shared" si="10"/>
        <v>1.9028919699999995</v>
      </c>
      <c r="X34" s="7">
        <f t="shared" si="10"/>
        <v>-0.6015393369999998</v>
      </c>
      <c r="Y34" s="7">
        <f t="shared" si="10"/>
        <v>0.05050990902999998</v>
      </c>
      <c r="Z34" s="7">
        <f t="shared" si="10"/>
        <v>-0.06215827500637996</v>
      </c>
      <c r="AA34" s="7">
        <f t="shared" si="9"/>
        <v>-1.4163385579699996</v>
      </c>
      <c r="AB34" s="7">
        <f>AA34-$AA$31+'harmonics.4261623'!$Y$21</f>
        <v>-1.0518668603700005</v>
      </c>
    </row>
    <row r="35" spans="2:28" ht="12.75">
      <c r="B35">
        <v>9</v>
      </c>
      <c r="C35" s="2">
        <v>5.42802E-05</v>
      </c>
      <c r="D35" s="2">
        <v>0.000145258</v>
      </c>
      <c r="I35" s="10">
        <v>0.8</v>
      </c>
      <c r="J35" s="10">
        <f t="shared" si="6"/>
        <v>-0.17999999999999994</v>
      </c>
      <c r="K35" s="7">
        <f t="shared" si="7"/>
        <v>-9.039024</v>
      </c>
      <c r="L35" s="7">
        <f t="shared" si="7"/>
        <v>10.651756800000003</v>
      </c>
      <c r="M35" s="7">
        <f t="shared" si="7"/>
        <v>-5.130997760000001</v>
      </c>
      <c r="N35" s="7">
        <f>(N$11-1)*N$13*$I35^(N$11-2)</f>
        <v>0.6154833920000002</v>
      </c>
      <c r="O35" s="7">
        <f>SUM(K35:N35)</f>
        <v>-2.9027815679999978</v>
      </c>
      <c r="P35" s="7">
        <f>O35-$O$31+'harmonics.4261623'!$O$21</f>
        <v>0.6727578872000057</v>
      </c>
      <c r="Q35" s="7"/>
      <c r="R35" s="7">
        <f t="shared" si="11"/>
        <v>-18.392851085999993</v>
      </c>
      <c r="S35" s="7">
        <f t="shared" si="12"/>
        <v>-1.8392851085999995</v>
      </c>
      <c r="T35" s="7">
        <f>S35-$S$31+'harmonics.4261623'!$R$21</f>
        <v>-1.417772078320001</v>
      </c>
      <c r="V35" s="7">
        <f t="shared" si="10"/>
        <v>-3.6156096000000004</v>
      </c>
      <c r="W35" s="7">
        <f t="shared" si="10"/>
        <v>2.8404684800000006</v>
      </c>
      <c r="X35" s="7">
        <f t="shared" si="10"/>
        <v>-1.0261995520000005</v>
      </c>
      <c r="Y35" s="7">
        <f t="shared" si="10"/>
        <v>0.09847734272000006</v>
      </c>
      <c r="Z35" s="7">
        <f t="shared" si="10"/>
        <v>-0.20674093514752018</v>
      </c>
      <c r="AA35" s="7">
        <f t="shared" si="9"/>
        <v>-1.7028633292800002</v>
      </c>
      <c r="AB35" s="7">
        <f>AA35-$AA$31+'harmonics.4261623'!$Y$21</f>
        <v>-1.338391631680001</v>
      </c>
    </row>
    <row r="36" spans="2:28" ht="12.75">
      <c r="B36">
        <v>10</v>
      </c>
      <c r="C36" s="2">
        <v>-0.000154</v>
      </c>
      <c r="D36" s="2">
        <v>-0.000167397</v>
      </c>
      <c r="I36">
        <v>0.9</v>
      </c>
      <c r="J36" s="10">
        <f t="shared" si="6"/>
        <v>-0.07999999999999996</v>
      </c>
      <c r="K36" s="7">
        <f t="shared" si="7"/>
        <v>-10.168902</v>
      </c>
      <c r="L36" s="7">
        <f t="shared" si="7"/>
        <v>13.481129700000002</v>
      </c>
      <c r="M36" s="7">
        <f t="shared" si="7"/>
        <v>-7.305658920000001</v>
      </c>
      <c r="N36" s="7">
        <f t="shared" si="7"/>
        <v>0.9858853845000002</v>
      </c>
      <c r="O36" s="7">
        <f t="shared" si="8"/>
        <v>-3.0075458354999975</v>
      </c>
      <c r="P36" s="7">
        <f>O36-$O$31+'harmonics.4261623'!$O$21</f>
        <v>0.567993619700006</v>
      </c>
      <c r="Q36" s="7"/>
      <c r="R36" s="7">
        <f t="shared" si="11"/>
        <v>-21.40039692149999</v>
      </c>
      <c r="S36" s="7">
        <f t="shared" si="12"/>
        <v>-2.140039692149999</v>
      </c>
      <c r="T36" s="7">
        <f>S36-$S$31+'harmonics.4261623'!$R$21</f>
        <v>-1.7185266618700004</v>
      </c>
      <c r="V36" s="7">
        <f t="shared" si="10"/>
        <v>-4.5760059</v>
      </c>
      <c r="W36" s="7">
        <f t="shared" si="10"/>
        <v>4.0443389100000005</v>
      </c>
      <c r="X36" s="7">
        <f t="shared" si="10"/>
        <v>-1.6437732570000003</v>
      </c>
      <c r="Y36" s="7">
        <f t="shared" si="10"/>
        <v>0.17745936921000005</v>
      </c>
      <c r="Z36" s="7">
        <f t="shared" si="10"/>
        <v>-0.5967592760262602</v>
      </c>
      <c r="AA36" s="7">
        <f t="shared" si="9"/>
        <v>-1.9979808777899999</v>
      </c>
      <c r="AB36" s="7">
        <f>AA36-$AA$31+'harmonics.4261623'!$Y$21</f>
        <v>-1.633509180190001</v>
      </c>
    </row>
    <row r="37" spans="2:28" ht="12.75">
      <c r="B37">
        <v>12</v>
      </c>
      <c r="C37" s="2">
        <v>-0.000132184</v>
      </c>
      <c r="D37" s="2">
        <v>-4.75804E-05</v>
      </c>
      <c r="I37" s="10">
        <v>1</v>
      </c>
      <c r="J37" s="10">
        <f t="shared" si="6"/>
        <v>0.020000000000000018</v>
      </c>
      <c r="K37" s="7">
        <f t="shared" si="7"/>
        <v>-11.298779999999999</v>
      </c>
      <c r="L37" s="7">
        <f t="shared" si="7"/>
        <v>16.64337</v>
      </c>
      <c r="M37" s="7">
        <f t="shared" si="7"/>
        <v>-10.02148</v>
      </c>
      <c r="N37" s="7">
        <f t="shared" si="7"/>
        <v>1.502645</v>
      </c>
      <c r="O37" s="7">
        <f t="shared" si="8"/>
        <v>-3.174244999999998</v>
      </c>
      <c r="P37" s="7">
        <f>O37-$O$31+'harmonics.4261623'!$O$21</f>
        <v>0.4012944552000053</v>
      </c>
      <c r="Q37" s="7"/>
      <c r="R37" s="7">
        <f t="shared" si="11"/>
        <v>-24.57464192149999</v>
      </c>
      <c r="S37" s="7">
        <f t="shared" si="12"/>
        <v>-2.457464192149999</v>
      </c>
      <c r="T37" s="7">
        <f>S37-$S$31+'harmonics.4261623'!$R$21</f>
        <v>-2.0359511618700004</v>
      </c>
      <c r="V37" s="7">
        <f t="shared" si="10"/>
        <v>-5.6493899999999995</v>
      </c>
      <c r="W37" s="7">
        <f t="shared" si="10"/>
        <v>5.54779</v>
      </c>
      <c r="X37" s="7">
        <f t="shared" si="10"/>
        <v>-2.50537</v>
      </c>
      <c r="Y37" s="7">
        <f t="shared" si="10"/>
        <v>0.300529</v>
      </c>
      <c r="Z37" s="7">
        <f t="shared" si="10"/>
        <v>-1.54034</v>
      </c>
      <c r="AA37" s="7">
        <f t="shared" si="9"/>
        <v>-2.3064409999999995</v>
      </c>
      <c r="AB37" s="7">
        <f>AA37-$AA$31+'harmonics.4261623'!$Y$21</f>
        <v>-1.9419693024000007</v>
      </c>
    </row>
    <row r="38" spans="2:28" ht="12.75">
      <c r="B38">
        <v>15</v>
      </c>
      <c r="C38" s="2">
        <v>-1.73385E-05</v>
      </c>
      <c r="D38" s="2">
        <v>-1.80791E-05</v>
      </c>
      <c r="I38">
        <v>1.1</v>
      </c>
      <c r="J38" s="10">
        <f t="shared" si="6"/>
        <v>0.1200000000000001</v>
      </c>
      <c r="K38" s="7">
        <f t="shared" si="7"/>
        <v>-12.428658</v>
      </c>
      <c r="L38" s="7">
        <f t="shared" si="7"/>
        <v>20.138477700000003</v>
      </c>
      <c r="M38" s="7">
        <f t="shared" si="7"/>
        <v>-13.338589880000004</v>
      </c>
      <c r="N38" s="7">
        <f t="shared" si="7"/>
        <v>2.200022544500001</v>
      </c>
      <c r="O38" s="7">
        <f t="shared" si="8"/>
        <v>-3.428747635500001</v>
      </c>
      <c r="P38" s="7">
        <f>O38-$O$31+'harmonics.4261623'!$O$21</f>
        <v>0.14679181970000243</v>
      </c>
      <c r="Q38" s="7"/>
      <c r="R38" s="7">
        <f t="shared" si="11"/>
        <v>-28.00338955699999</v>
      </c>
      <c r="S38" s="7">
        <f t="shared" si="12"/>
        <v>-2.800338955699999</v>
      </c>
      <c r="T38" s="7">
        <f>S38-$S$31+'harmonics.4261623'!$R$21</f>
        <v>-2.3788259254200006</v>
      </c>
      <c r="V38" s="7">
        <f t="shared" si="10"/>
        <v>-6.8357619000000005</v>
      </c>
      <c r="W38" s="7">
        <f t="shared" si="10"/>
        <v>7.384108490000003</v>
      </c>
      <c r="X38" s="7">
        <f t="shared" si="10"/>
        <v>-3.6681122170000013</v>
      </c>
      <c r="Y38" s="7">
        <f t="shared" si="10"/>
        <v>0.48400495979000013</v>
      </c>
      <c r="Z38" s="7">
        <f t="shared" si="10"/>
        <v>-3.6320411463549425</v>
      </c>
      <c r="AA38" s="7">
        <f t="shared" si="9"/>
        <v>-2.635760667209999</v>
      </c>
      <c r="AB38" s="7">
        <f>AA38-$AA$31+'harmonics.4261623'!$Y$21</f>
        <v>-2.27128896961</v>
      </c>
    </row>
    <row r="39" spans="2:28" ht="12.75">
      <c r="B39">
        <v>18</v>
      </c>
      <c r="C39" s="2">
        <v>4.74221E-07</v>
      </c>
      <c r="D39" s="2">
        <v>-2.89482E-06</v>
      </c>
      <c r="I39" s="10">
        <v>1.2</v>
      </c>
      <c r="J39" s="10">
        <f t="shared" si="6"/>
        <v>0.21999999999999997</v>
      </c>
      <c r="K39" s="7">
        <f t="shared" si="7"/>
        <v>-13.558535999999998</v>
      </c>
      <c r="L39" s="7">
        <f t="shared" si="7"/>
        <v>23.9664528</v>
      </c>
      <c r="M39" s="7">
        <f t="shared" si="7"/>
        <v>-17.31711744</v>
      </c>
      <c r="N39" s="7">
        <f t="shared" si="7"/>
        <v>3.115884672</v>
      </c>
      <c r="O39" s="7">
        <f t="shared" si="8"/>
        <v>-3.793315968</v>
      </c>
      <c r="P39" s="7">
        <f>O39-$O$31+'harmonics.4261623'!$O$21</f>
        <v>-0.21777651279999644</v>
      </c>
      <c r="Q39" s="7"/>
      <c r="R39" s="7">
        <f t="shared" si="11"/>
        <v>-31.796705524999993</v>
      </c>
      <c r="S39" s="7">
        <f t="shared" si="12"/>
        <v>-3.1796705524999993</v>
      </c>
      <c r="T39" s="7">
        <f>S39-$S$31+'harmonics.4261623'!$R$21</f>
        <v>-2.7581575222200008</v>
      </c>
      <c r="V39" s="7">
        <f t="shared" si="10"/>
        <v>-8.1351216</v>
      </c>
      <c r="W39" s="7">
        <f t="shared" si="10"/>
        <v>9.58658112</v>
      </c>
      <c r="X39" s="7">
        <f t="shared" si="10"/>
        <v>-5.195135232</v>
      </c>
      <c r="Y39" s="7">
        <f t="shared" si="10"/>
        <v>0.74781232128</v>
      </c>
      <c r="Z39" s="7">
        <f t="shared" si="10"/>
        <v>-7.947816067399679</v>
      </c>
      <c r="AA39" s="7">
        <f t="shared" si="9"/>
        <v>-2.99586339072</v>
      </c>
      <c r="AB39" s="7">
        <f>AA39-$AA$31+'harmonics.4261623'!$Y$21</f>
        <v>-2.6313916931200008</v>
      </c>
    </row>
    <row r="40" spans="2:4" ht="12.75">
      <c r="B40">
        <v>20</v>
      </c>
      <c r="C40" s="2">
        <v>-1.37077E-06</v>
      </c>
      <c r="D40" s="2">
        <v>-5.21665E-07</v>
      </c>
    </row>
    <row r="41" spans="2:4" ht="12.75">
      <c r="B41">
        <v>21</v>
      </c>
      <c r="C41" s="2">
        <v>4.69415E-07</v>
      </c>
      <c r="D41" s="2">
        <v>-3.54954E-07</v>
      </c>
    </row>
    <row r="42" spans="2:4" ht="12.75">
      <c r="B42">
        <v>25</v>
      </c>
      <c r="C42" s="2">
        <v>-2.02039E-08</v>
      </c>
      <c r="D42" s="2">
        <v>6.63239E-08</v>
      </c>
    </row>
    <row r="43" spans="2:4" ht="12.75">
      <c r="B43">
        <v>27</v>
      </c>
      <c r="C43" s="2">
        <v>1.26069E-08</v>
      </c>
      <c r="D43" s="2">
        <v>6.91426E-09</v>
      </c>
    </row>
    <row r="44" spans="2:4" ht="12.75">
      <c r="B44">
        <v>28</v>
      </c>
      <c r="C44" s="2">
        <v>2.3544E-09</v>
      </c>
      <c r="D44" s="2">
        <v>6.99572E-09</v>
      </c>
    </row>
    <row r="45" spans="2:4" ht="12.75">
      <c r="B45">
        <v>30</v>
      </c>
      <c r="C45" s="2">
        <v>7.02811E-09</v>
      </c>
      <c r="D45" s="2">
        <v>-6.09138E-09</v>
      </c>
    </row>
    <row r="46" ht="12.75">
      <c r="A46" t="s">
        <v>9</v>
      </c>
    </row>
    <row r="47" ht="12.75">
      <c r="A47" t="s">
        <v>9</v>
      </c>
    </row>
    <row r="48" spans="1:3" ht="12.75">
      <c r="A48" t="s">
        <v>32</v>
      </c>
      <c r="B48" t="s">
        <v>33</v>
      </c>
      <c r="C48" t="s">
        <v>34</v>
      </c>
    </row>
    <row r="49" spans="1:2" ht="12.75">
      <c r="A49" t="s">
        <v>35</v>
      </c>
      <c r="B49">
        <v>4261995</v>
      </c>
    </row>
    <row r="50" spans="1:2" ht="12.75">
      <c r="A50" t="s">
        <v>36</v>
      </c>
      <c r="B50">
        <v>4262057</v>
      </c>
    </row>
    <row r="51" spans="1:2" ht="12.75">
      <c r="A51" t="s">
        <v>37</v>
      </c>
      <c r="B51">
        <v>1487666</v>
      </c>
    </row>
    <row r="52" spans="1:2" ht="12.75">
      <c r="A52" t="s">
        <v>38</v>
      </c>
      <c r="B52">
        <v>2</v>
      </c>
    </row>
    <row r="53" spans="1:2" ht="12.75">
      <c r="A53" t="s">
        <v>39</v>
      </c>
      <c r="B53">
        <v>-0.98</v>
      </c>
    </row>
    <row r="54" spans="1:2" ht="12.75">
      <c r="A54" t="s">
        <v>40</v>
      </c>
      <c r="B54">
        <v>0</v>
      </c>
    </row>
    <row r="55" spans="1:2" ht="12.75">
      <c r="A55" t="s">
        <v>41</v>
      </c>
      <c r="B55">
        <v>424.43</v>
      </c>
    </row>
    <row r="56" spans="1:2" ht="12.75">
      <c r="A56" t="s">
        <v>42</v>
      </c>
      <c r="B56">
        <v>-92.8625</v>
      </c>
    </row>
    <row r="57" spans="1:2" ht="12.75">
      <c r="A57" t="s">
        <v>43</v>
      </c>
      <c r="B57" s="2">
        <v>5.25202</v>
      </c>
    </row>
    <row r="58" spans="1:2" ht="12.75">
      <c r="A58" t="s">
        <v>44</v>
      </c>
      <c r="B58" s="2">
        <v>0</v>
      </c>
    </row>
    <row r="59" spans="1:2" ht="12.75">
      <c r="A59" t="s">
        <v>45</v>
      </c>
      <c r="B59" s="2">
        <v>0</v>
      </c>
    </row>
    <row r="60" ht="12.75">
      <c r="A60" t="s">
        <v>9</v>
      </c>
    </row>
    <row r="61" spans="1:5" ht="12.75">
      <c r="A61" t="s">
        <v>46</v>
      </c>
      <c r="B61" t="s">
        <v>47</v>
      </c>
      <c r="C61" t="s">
        <v>48</v>
      </c>
      <c r="D61" t="s">
        <v>49</v>
      </c>
      <c r="E61" t="s">
        <v>50</v>
      </c>
    </row>
    <row r="62" spans="1:2" ht="12.75">
      <c r="A62" t="s">
        <v>51</v>
      </c>
      <c r="B62">
        <v>-92.9</v>
      </c>
    </row>
    <row r="63" spans="1:2" ht="12.75">
      <c r="A63" t="s">
        <v>52</v>
      </c>
      <c r="B63">
        <v>0</v>
      </c>
    </row>
    <row r="64" ht="12.75">
      <c r="A64" t="s">
        <v>9</v>
      </c>
    </row>
    <row r="65" ht="12.75">
      <c r="A65" t="s">
        <v>53</v>
      </c>
    </row>
    <row r="66" spans="1:2" ht="12.75">
      <c r="A66" t="s">
        <v>54</v>
      </c>
      <c r="B66">
        <v>0</v>
      </c>
    </row>
    <row r="67" spans="1:2" ht="12.75">
      <c r="A67" t="s">
        <v>55</v>
      </c>
      <c r="B67">
        <v>1</v>
      </c>
    </row>
    <row r="68" spans="1:2" ht="12.75">
      <c r="A68" t="s">
        <v>56</v>
      </c>
      <c r="B68">
        <v>1</v>
      </c>
    </row>
    <row r="69" spans="1:2" ht="12.75">
      <c r="A69" t="s">
        <v>57</v>
      </c>
      <c r="B69">
        <v>1</v>
      </c>
    </row>
    <row r="70" spans="1:2" ht="12.75">
      <c r="A70" t="s">
        <v>58</v>
      </c>
      <c r="B70">
        <v>0</v>
      </c>
    </row>
    <row r="71" spans="1:2" ht="12.75">
      <c r="A71" t="s">
        <v>59</v>
      </c>
      <c r="B71">
        <v>0</v>
      </c>
    </row>
    <row r="72" spans="1:2" ht="12.75">
      <c r="A72" t="s">
        <v>60</v>
      </c>
      <c r="B72">
        <v>0</v>
      </c>
    </row>
    <row r="73" spans="1:2" ht="12.75">
      <c r="A73" t="s">
        <v>61</v>
      </c>
      <c r="B73">
        <v>0</v>
      </c>
    </row>
    <row r="74" ht="12.75">
      <c r="A74" t="s">
        <v>62</v>
      </c>
    </row>
    <row r="75" spans="1:4" ht="12.75">
      <c r="A75" t="s">
        <v>62</v>
      </c>
      <c r="B75" t="s">
        <v>63</v>
      </c>
      <c r="C75" t="s">
        <v>64</v>
      </c>
      <c r="D75" t="s">
        <v>65</v>
      </c>
    </row>
    <row r="76" spans="2:4" ht="12.75">
      <c r="B76">
        <v>1</v>
      </c>
      <c r="C76" s="2">
        <v>-0.954767</v>
      </c>
      <c r="D76" s="2">
        <v>-0.08608</v>
      </c>
    </row>
    <row r="77" spans="2:4" ht="12.75">
      <c r="B77">
        <v>2</v>
      </c>
      <c r="C77" s="2">
        <v>1.00003</v>
      </c>
      <c r="D77" s="2">
        <v>0.000619611</v>
      </c>
    </row>
    <row r="78" spans="2:4" ht="12.75">
      <c r="B78">
        <v>3</v>
      </c>
      <c r="C78" s="2">
        <v>-0.000518543</v>
      </c>
      <c r="D78" s="2">
        <v>-0.000161332</v>
      </c>
    </row>
    <row r="79" spans="2:4" ht="12.75">
      <c r="B79">
        <v>4</v>
      </c>
      <c r="C79" s="2">
        <v>0.000515352</v>
      </c>
      <c r="D79" s="2">
        <v>3.79536E-05</v>
      </c>
    </row>
    <row r="80" spans="2:4" ht="12.75">
      <c r="B80">
        <v>5</v>
      </c>
      <c r="C80" s="2">
        <v>-0.000233129</v>
      </c>
      <c r="D80" s="2">
        <v>1.43537E-05</v>
      </c>
    </row>
    <row r="81" spans="2:4" ht="12.75">
      <c r="B81">
        <v>6</v>
      </c>
      <c r="C81" s="2">
        <v>2.96041E-05</v>
      </c>
      <c r="D81" s="2">
        <v>-3.35177E-06</v>
      </c>
    </row>
    <row r="82" spans="2:4" ht="12.75">
      <c r="B82">
        <v>9</v>
      </c>
      <c r="C82" s="2">
        <v>5.44908E-05</v>
      </c>
      <c r="D82" s="2">
        <v>0.000144616</v>
      </c>
    </row>
    <row r="83" spans="2:4" ht="12.75">
      <c r="B83">
        <v>10</v>
      </c>
      <c r="C83" s="2">
        <v>-0.000153978</v>
      </c>
      <c r="D83" s="2">
        <v>-0.000167136</v>
      </c>
    </row>
    <row r="84" spans="2:4" ht="12.75">
      <c r="B84">
        <v>12</v>
      </c>
      <c r="C84" s="2">
        <v>-0.000131587</v>
      </c>
      <c r="D84" s="2">
        <v>-4.73248E-05</v>
      </c>
    </row>
    <row r="85" spans="2:4" ht="12.75">
      <c r="B85">
        <v>15</v>
      </c>
      <c r="C85" s="2">
        <v>-1.72408E-05</v>
      </c>
      <c r="D85" s="2">
        <v>-1.78985E-05</v>
      </c>
    </row>
    <row r="86" spans="2:4" ht="12.75">
      <c r="B86">
        <v>18</v>
      </c>
      <c r="C86" s="2">
        <v>4.68415E-07</v>
      </c>
      <c r="D86" s="2">
        <v>-2.78763E-06</v>
      </c>
    </row>
    <row r="87" spans="2:4" ht="12.75">
      <c r="B87">
        <v>20</v>
      </c>
      <c r="C87" s="2">
        <v>-1.36716E-06</v>
      </c>
      <c r="D87" s="2">
        <v>-5.36389E-07</v>
      </c>
    </row>
    <row r="88" spans="2:4" ht="12.75">
      <c r="B88">
        <v>21</v>
      </c>
      <c r="C88" s="2">
        <v>4.82605E-07</v>
      </c>
      <c r="D88" s="2">
        <v>-3.11593E-07</v>
      </c>
    </row>
    <row r="89" spans="2:4" ht="12.75">
      <c r="B89">
        <v>25</v>
      </c>
      <c r="C89" s="2">
        <v>-2.3036E-08</v>
      </c>
      <c r="D89" s="2">
        <v>5.28334E-08</v>
      </c>
    </row>
    <row r="90" spans="2:4" ht="12.75">
      <c r="B90">
        <v>27</v>
      </c>
      <c r="C90" s="2">
        <v>2.2475E-08</v>
      </c>
      <c r="D90" s="2">
        <v>5.65919E-09</v>
      </c>
    </row>
    <row r="91" spans="2:4" ht="12.75">
      <c r="B91">
        <v>28</v>
      </c>
      <c r="C91" s="2">
        <v>-3.35818E-09</v>
      </c>
      <c r="D91" s="2">
        <v>5.87869E-09</v>
      </c>
    </row>
    <row r="92" spans="2:4" ht="12.75">
      <c r="B92">
        <v>30</v>
      </c>
      <c r="C92" s="2">
        <v>5.18128E-09</v>
      </c>
      <c r="D92" s="2">
        <v>-2.81713E-09</v>
      </c>
    </row>
    <row r="93" ht="12.75">
      <c r="A93" t="s">
        <v>9</v>
      </c>
    </row>
    <row r="94" ht="12.75">
      <c r="A94" t="s">
        <v>9</v>
      </c>
    </row>
    <row r="95" spans="1:3" ht="12.75">
      <c r="A95" t="s">
        <v>32</v>
      </c>
      <c r="B95" t="s">
        <v>33</v>
      </c>
      <c r="C95" t="s">
        <v>34</v>
      </c>
    </row>
    <row r="96" spans="1:2" ht="12.75">
      <c r="A96" t="s">
        <v>35</v>
      </c>
      <c r="B96">
        <v>4261995</v>
      </c>
    </row>
    <row r="97" spans="1:2" ht="12.75">
      <c r="A97" t="s">
        <v>36</v>
      </c>
      <c r="B97">
        <v>4262090</v>
      </c>
    </row>
    <row r="98" spans="1:2" ht="12.75">
      <c r="A98" t="s">
        <v>37</v>
      </c>
      <c r="B98">
        <v>1487666</v>
      </c>
    </row>
    <row r="99" spans="1:2" ht="12.75">
      <c r="A99" t="s">
        <v>38</v>
      </c>
      <c r="B99">
        <v>2</v>
      </c>
    </row>
    <row r="100" spans="1:2" ht="12.75">
      <c r="A100" t="s">
        <v>39</v>
      </c>
      <c r="B100">
        <v>-0.98</v>
      </c>
    </row>
    <row r="101" spans="1:2" ht="12.75">
      <c r="A101" t="s">
        <v>40</v>
      </c>
      <c r="B101">
        <v>0</v>
      </c>
    </row>
    <row r="102" spans="1:2" ht="12.75">
      <c r="A102" t="s">
        <v>41</v>
      </c>
      <c r="B102">
        <v>998.63</v>
      </c>
    </row>
    <row r="103" spans="1:2" ht="12.75">
      <c r="A103" t="s">
        <v>42</v>
      </c>
      <c r="B103">
        <v>-92.8628</v>
      </c>
    </row>
    <row r="104" spans="1:2" ht="12.75">
      <c r="A104" t="s">
        <v>43</v>
      </c>
      <c r="B104" s="2">
        <v>12.3298</v>
      </c>
    </row>
    <row r="105" spans="1:2" ht="12.75">
      <c r="A105" t="s">
        <v>44</v>
      </c>
      <c r="B105" s="2">
        <v>0</v>
      </c>
    </row>
    <row r="106" spans="1:2" ht="12.75">
      <c r="A106" t="s">
        <v>45</v>
      </c>
      <c r="B106" s="2">
        <v>0</v>
      </c>
    </row>
    <row r="107" ht="12.75">
      <c r="A107" t="s">
        <v>9</v>
      </c>
    </row>
    <row r="108" spans="1:5" ht="12.75">
      <c r="A108" t="s">
        <v>46</v>
      </c>
      <c r="B108" t="s">
        <v>47</v>
      </c>
      <c r="C108" t="s">
        <v>48</v>
      </c>
      <c r="D108" t="s">
        <v>49</v>
      </c>
      <c r="E108" t="s">
        <v>50</v>
      </c>
    </row>
    <row r="109" spans="1:2" ht="12.75">
      <c r="A109" t="s">
        <v>51</v>
      </c>
      <c r="B109">
        <v>-92.9</v>
      </c>
    </row>
    <row r="110" spans="1:2" ht="12.75">
      <c r="A110" t="s">
        <v>52</v>
      </c>
      <c r="B110">
        <v>0</v>
      </c>
    </row>
    <row r="111" ht="12.75">
      <c r="A111" t="s">
        <v>9</v>
      </c>
    </row>
    <row r="112" ht="12.75">
      <c r="A112" t="s">
        <v>53</v>
      </c>
    </row>
    <row r="113" spans="1:2" ht="12.75">
      <c r="A113" t="s">
        <v>54</v>
      </c>
      <c r="B113">
        <v>0</v>
      </c>
    </row>
    <row r="114" spans="1:2" ht="12.75">
      <c r="A114" t="s">
        <v>55</v>
      </c>
      <c r="B114">
        <v>1</v>
      </c>
    </row>
    <row r="115" spans="1:2" ht="12.75">
      <c r="A115" t="s">
        <v>56</v>
      </c>
      <c r="B115">
        <v>1</v>
      </c>
    </row>
    <row r="116" spans="1:2" ht="12.75">
      <c r="A116" t="s">
        <v>57</v>
      </c>
      <c r="B116">
        <v>1</v>
      </c>
    </row>
    <row r="117" spans="1:2" ht="12.75">
      <c r="A117" t="s">
        <v>58</v>
      </c>
      <c r="B117">
        <v>0</v>
      </c>
    </row>
    <row r="118" spans="1:2" ht="12.75">
      <c r="A118" t="s">
        <v>59</v>
      </c>
      <c r="B118">
        <v>0</v>
      </c>
    </row>
    <row r="119" spans="1:2" ht="12.75">
      <c r="A119" t="s">
        <v>60</v>
      </c>
      <c r="B119">
        <v>0</v>
      </c>
    </row>
    <row r="120" spans="1:2" ht="12.75">
      <c r="A120" t="s">
        <v>61</v>
      </c>
      <c r="B120">
        <v>0</v>
      </c>
    </row>
    <row r="121" ht="12.75">
      <c r="A121" t="s">
        <v>62</v>
      </c>
    </row>
    <row r="122" spans="1:4" ht="12.75">
      <c r="A122" t="s">
        <v>62</v>
      </c>
      <c r="B122" t="s">
        <v>63</v>
      </c>
      <c r="C122" t="s">
        <v>64</v>
      </c>
      <c r="D122" t="s">
        <v>65</v>
      </c>
    </row>
    <row r="123" spans="2:4" ht="12.75">
      <c r="B123">
        <v>1</v>
      </c>
      <c r="C123" s="2">
        <v>-0.954714</v>
      </c>
      <c r="D123" s="2">
        <v>-0.0860391</v>
      </c>
    </row>
    <row r="124" spans="2:4" ht="12.75">
      <c r="B124">
        <v>2</v>
      </c>
      <c r="C124" s="2">
        <v>1.00002</v>
      </c>
      <c r="D124" s="2">
        <v>0.000666729</v>
      </c>
    </row>
    <row r="125" spans="2:4" ht="12.75">
      <c r="B125">
        <v>3</v>
      </c>
      <c r="C125" s="2">
        <v>-0.000564939</v>
      </c>
      <c r="D125" s="2">
        <v>-0.00017587</v>
      </c>
    </row>
    <row r="126" spans="2:4" ht="12.75">
      <c r="B126">
        <v>4</v>
      </c>
      <c r="C126" s="2">
        <v>0.000554779</v>
      </c>
      <c r="D126" s="2">
        <v>4.41726E-05</v>
      </c>
    </row>
    <row r="127" spans="2:4" ht="12.75">
      <c r="B127">
        <v>5</v>
      </c>
      <c r="C127" s="2">
        <v>-0.000250537</v>
      </c>
      <c r="D127" s="2">
        <v>1.36695E-05</v>
      </c>
    </row>
    <row r="128" spans="2:4" ht="12.75">
      <c r="B128">
        <v>6</v>
      </c>
      <c r="C128" s="2">
        <v>3.00529E-05</v>
      </c>
      <c r="D128" s="2">
        <v>-4.25062E-06</v>
      </c>
    </row>
    <row r="129" spans="2:4" ht="12.75">
      <c r="B129">
        <v>9</v>
      </c>
      <c r="C129" s="2">
        <v>5.47432E-05</v>
      </c>
      <c r="D129" s="2">
        <v>0.000144229</v>
      </c>
    </row>
    <row r="130" spans="2:4" ht="12.75">
      <c r="B130">
        <v>10</v>
      </c>
      <c r="C130" s="2">
        <v>-0.000154034</v>
      </c>
      <c r="D130" s="2">
        <v>-0.000167171</v>
      </c>
    </row>
    <row r="131" spans="2:4" ht="12.75">
      <c r="B131">
        <v>12</v>
      </c>
      <c r="C131" s="2">
        <v>-0.00013145</v>
      </c>
      <c r="D131" s="2">
        <v>-4.72165E-05</v>
      </c>
    </row>
    <row r="132" spans="2:4" ht="12.75">
      <c r="B132">
        <v>15</v>
      </c>
      <c r="C132" s="2">
        <v>-1.72128E-05</v>
      </c>
      <c r="D132" s="2">
        <v>-1.78848E-05</v>
      </c>
    </row>
    <row r="133" spans="2:4" ht="12.75">
      <c r="B133">
        <v>18</v>
      </c>
      <c r="C133" s="2">
        <v>4.56688E-07</v>
      </c>
      <c r="D133" s="2">
        <v>-2.76858E-06</v>
      </c>
    </row>
    <row r="134" spans="2:4" ht="12.75">
      <c r="B134">
        <v>20</v>
      </c>
      <c r="C134" s="2">
        <v>-1.34787E-06</v>
      </c>
      <c r="D134" s="2">
        <v>-4.96482E-07</v>
      </c>
    </row>
    <row r="135" spans="2:4" ht="12.75">
      <c r="B135">
        <v>21</v>
      </c>
      <c r="C135" s="2">
        <v>4.91505E-07</v>
      </c>
      <c r="D135" s="2">
        <v>-2.80025E-07</v>
      </c>
    </row>
    <row r="136" spans="2:4" ht="12.75">
      <c r="B136">
        <v>25</v>
      </c>
      <c r="C136" s="2">
        <v>-1.96255E-08</v>
      </c>
      <c r="D136" s="2">
        <v>5.68096E-08</v>
      </c>
    </row>
    <row r="137" spans="2:4" ht="12.75">
      <c r="B137">
        <v>27</v>
      </c>
      <c r="C137" s="2">
        <v>2.446E-08</v>
      </c>
      <c r="D137" s="2">
        <v>6.82669E-09</v>
      </c>
    </row>
    <row r="138" spans="2:4" ht="12.75">
      <c r="B138">
        <v>28</v>
      </c>
      <c r="C138" s="2">
        <v>-3.06283E-09</v>
      </c>
      <c r="D138" s="2">
        <v>3.20991E-09</v>
      </c>
    </row>
    <row r="139" spans="2:4" ht="12.75">
      <c r="B139">
        <v>30</v>
      </c>
      <c r="C139" s="2">
        <v>1.77276E-09</v>
      </c>
      <c r="D139" s="2">
        <v>-2.14648E-09</v>
      </c>
    </row>
    <row r="140" ht="12.75">
      <c r="A140" t="s">
        <v>9</v>
      </c>
    </row>
    <row r="141" ht="12.75">
      <c r="A141" t="s">
        <v>9</v>
      </c>
    </row>
    <row r="142" spans="1:3" ht="12.75">
      <c r="A142" t="s">
        <v>32</v>
      </c>
      <c r="B142" t="s">
        <v>33</v>
      </c>
      <c r="C142" t="s">
        <v>34</v>
      </c>
    </row>
    <row r="143" spans="1:2" ht="12.75">
      <c r="A143" t="s">
        <v>35</v>
      </c>
      <c r="B143">
        <v>4261995</v>
      </c>
    </row>
    <row r="144" spans="1:2" ht="12.75">
      <c r="A144" t="s">
        <v>36</v>
      </c>
      <c r="B144">
        <v>4262125</v>
      </c>
    </row>
    <row r="145" spans="1:2" ht="12.75">
      <c r="A145" t="s">
        <v>37</v>
      </c>
      <c r="B145">
        <v>1487666</v>
      </c>
    </row>
    <row r="146" spans="1:2" ht="12.75">
      <c r="A146" t="s">
        <v>38</v>
      </c>
      <c r="B146">
        <v>2</v>
      </c>
    </row>
    <row r="147" spans="1:2" ht="12.75">
      <c r="A147" t="s">
        <v>39</v>
      </c>
      <c r="B147">
        <v>-0.98</v>
      </c>
    </row>
    <row r="148" spans="1:2" ht="12.75">
      <c r="A148" t="s">
        <v>40</v>
      </c>
      <c r="B148">
        <v>0</v>
      </c>
    </row>
    <row r="149" spans="1:2" ht="12.75">
      <c r="A149" t="s">
        <v>41</v>
      </c>
      <c r="B149">
        <v>424.43</v>
      </c>
    </row>
    <row r="150" spans="1:2" ht="12.75">
      <c r="A150" t="s">
        <v>42</v>
      </c>
      <c r="B150">
        <v>-92.8644</v>
      </c>
    </row>
    <row r="151" spans="1:2" ht="12.75">
      <c r="A151" t="s">
        <v>43</v>
      </c>
      <c r="B151" s="2">
        <v>5.31459</v>
      </c>
    </row>
    <row r="152" spans="1:2" ht="12.75">
      <c r="A152" t="s">
        <v>44</v>
      </c>
      <c r="B152" s="2">
        <v>0</v>
      </c>
    </row>
    <row r="153" spans="1:2" ht="12.75">
      <c r="A153" t="s">
        <v>45</v>
      </c>
      <c r="B153" s="2">
        <v>0</v>
      </c>
    </row>
    <row r="154" ht="12.75">
      <c r="A154" t="s">
        <v>9</v>
      </c>
    </row>
    <row r="155" spans="1:5" ht="12.75">
      <c r="A155" t="s">
        <v>46</v>
      </c>
      <c r="B155" t="s">
        <v>47</v>
      </c>
      <c r="C155" t="s">
        <v>48</v>
      </c>
      <c r="D155" t="s">
        <v>49</v>
      </c>
      <c r="E155" t="s">
        <v>50</v>
      </c>
    </row>
    <row r="156" spans="1:2" ht="12.75">
      <c r="A156" t="s">
        <v>51</v>
      </c>
      <c r="B156">
        <v>-92.9</v>
      </c>
    </row>
    <row r="157" spans="1:2" ht="12.75">
      <c r="A157" t="s">
        <v>52</v>
      </c>
      <c r="B157">
        <v>0</v>
      </c>
    </row>
    <row r="158" ht="12.75">
      <c r="A158" t="s">
        <v>9</v>
      </c>
    </row>
    <row r="159" ht="12.75">
      <c r="A159" t="s">
        <v>53</v>
      </c>
    </row>
    <row r="160" spans="1:2" ht="12.75">
      <c r="A160" t="s">
        <v>54</v>
      </c>
      <c r="B160">
        <v>0</v>
      </c>
    </row>
    <row r="161" spans="1:2" ht="12.75">
      <c r="A161" t="s">
        <v>55</v>
      </c>
      <c r="B161">
        <v>1</v>
      </c>
    </row>
    <row r="162" spans="1:2" ht="12.75">
      <c r="A162" t="s">
        <v>56</v>
      </c>
      <c r="B162">
        <v>1</v>
      </c>
    </row>
    <row r="163" spans="1:2" ht="12.75">
      <c r="A163" t="s">
        <v>57</v>
      </c>
      <c r="B163">
        <v>1</v>
      </c>
    </row>
    <row r="164" spans="1:2" ht="12.75">
      <c r="A164" t="s">
        <v>58</v>
      </c>
      <c r="B164">
        <v>0</v>
      </c>
    </row>
    <row r="165" spans="1:2" ht="12.75">
      <c r="A165" t="s">
        <v>59</v>
      </c>
      <c r="B165">
        <v>0</v>
      </c>
    </row>
    <row r="166" spans="1:2" ht="12.75">
      <c r="A166" t="s">
        <v>60</v>
      </c>
      <c r="B166">
        <v>0</v>
      </c>
    </row>
    <row r="167" spans="1:2" ht="12.75">
      <c r="A167" t="s">
        <v>61</v>
      </c>
      <c r="B167">
        <v>0</v>
      </c>
    </row>
    <row r="168" ht="12.75">
      <c r="A168" t="s">
        <v>62</v>
      </c>
    </row>
    <row r="169" spans="1:4" ht="12.75">
      <c r="A169" t="s">
        <v>62</v>
      </c>
      <c r="B169" t="s">
        <v>63</v>
      </c>
      <c r="C169" t="s">
        <v>64</v>
      </c>
      <c r="D169" t="s">
        <v>65</v>
      </c>
    </row>
    <row r="170" spans="2:4" ht="12.75">
      <c r="B170">
        <v>1</v>
      </c>
      <c r="C170" s="2">
        <v>-0.954664</v>
      </c>
      <c r="D170" s="2">
        <v>-0.0861388</v>
      </c>
    </row>
    <row r="171" spans="2:4" ht="12.75">
      <c r="B171">
        <v>2</v>
      </c>
      <c r="C171" s="2">
        <v>0.999952</v>
      </c>
      <c r="D171" s="2">
        <v>0.00063876</v>
      </c>
    </row>
    <row r="172" spans="2:4" ht="12.75">
      <c r="B172">
        <v>3</v>
      </c>
      <c r="C172" s="2">
        <v>-0.000486037</v>
      </c>
      <c r="D172" s="2">
        <v>-0.000152114</v>
      </c>
    </row>
    <row r="173" spans="2:4" ht="12.75">
      <c r="B173">
        <v>4</v>
      </c>
      <c r="C173" s="2">
        <v>0.000504017</v>
      </c>
      <c r="D173" s="2">
        <v>4.02884E-05</v>
      </c>
    </row>
    <row r="174" spans="2:4" ht="12.75">
      <c r="B174">
        <v>5</v>
      </c>
      <c r="C174" s="2">
        <v>-0.000229659</v>
      </c>
      <c r="D174" s="2">
        <v>1.28038E-05</v>
      </c>
    </row>
    <row r="175" spans="2:4" ht="12.75">
      <c r="B175">
        <v>6</v>
      </c>
      <c r="C175" s="2">
        <v>3.00868E-05</v>
      </c>
      <c r="D175" s="2">
        <v>-2.58527E-06</v>
      </c>
    </row>
    <row r="176" spans="2:4" ht="12.75">
      <c r="B176">
        <v>9</v>
      </c>
      <c r="C176" s="2">
        <v>5.42873E-05</v>
      </c>
      <c r="D176" s="2">
        <v>0.00014493</v>
      </c>
    </row>
    <row r="177" spans="2:4" ht="12.75">
      <c r="B177">
        <v>10</v>
      </c>
      <c r="C177" s="2">
        <v>-0.000154138</v>
      </c>
      <c r="D177" s="2">
        <v>-0.000167565</v>
      </c>
    </row>
    <row r="178" spans="2:4" ht="12.75">
      <c r="B178">
        <v>12</v>
      </c>
      <c r="C178" s="2">
        <v>-0.000131925</v>
      </c>
      <c r="D178" s="2">
        <v>-4.74014E-05</v>
      </c>
    </row>
    <row r="179" spans="2:4" ht="12.75">
      <c r="B179">
        <v>15</v>
      </c>
      <c r="C179" s="2">
        <v>-1.72656E-05</v>
      </c>
      <c r="D179" s="2">
        <v>-1.79379E-05</v>
      </c>
    </row>
    <row r="180" spans="2:4" ht="12.75">
      <c r="B180">
        <v>18</v>
      </c>
      <c r="C180" s="2">
        <v>4.63384E-07</v>
      </c>
      <c r="D180" s="2">
        <v>-2.78959E-06</v>
      </c>
    </row>
    <row r="181" spans="2:4" ht="12.75">
      <c r="B181">
        <v>20</v>
      </c>
      <c r="C181" s="2">
        <v>-1.36271E-06</v>
      </c>
      <c r="D181" s="2">
        <v>-5.04165E-07</v>
      </c>
    </row>
    <row r="182" spans="2:4" ht="12.75">
      <c r="B182">
        <v>21</v>
      </c>
      <c r="C182" s="2">
        <v>4.81255E-07</v>
      </c>
      <c r="D182" s="2">
        <v>-2.93462E-07</v>
      </c>
    </row>
    <row r="183" spans="2:4" ht="12.75">
      <c r="B183">
        <v>25</v>
      </c>
      <c r="C183" s="2">
        <v>-1.76699E-08</v>
      </c>
      <c r="D183" s="2">
        <v>5.36013E-08</v>
      </c>
    </row>
    <row r="184" spans="2:4" ht="12.75">
      <c r="B184">
        <v>27</v>
      </c>
      <c r="C184" s="2">
        <v>2.0594E-08</v>
      </c>
      <c r="D184" s="2">
        <v>-2.52658E-09</v>
      </c>
    </row>
    <row r="185" spans="2:4" ht="12.75">
      <c r="B185">
        <v>28</v>
      </c>
      <c r="C185" s="2">
        <v>-4.16189E-09</v>
      </c>
      <c r="D185" s="2">
        <v>9.15598E-09</v>
      </c>
    </row>
    <row r="186" spans="2:4" ht="12.75">
      <c r="B186">
        <v>30</v>
      </c>
      <c r="C186" s="2">
        <v>3.43001E-09</v>
      </c>
      <c r="D186" s="2">
        <v>-3.63259E-09</v>
      </c>
    </row>
    <row r="187" ht="12.75">
      <c r="A187" t="s">
        <v>9</v>
      </c>
    </row>
    <row r="188" ht="12.75">
      <c r="A188" t="s">
        <v>9</v>
      </c>
    </row>
    <row r="189" spans="1:3" ht="12.75">
      <c r="A189" t="s">
        <v>32</v>
      </c>
      <c r="B189" t="s">
        <v>33</v>
      </c>
      <c r="C189" t="s">
        <v>34</v>
      </c>
    </row>
    <row r="190" spans="1:2" ht="12.75">
      <c r="A190" t="s">
        <v>35</v>
      </c>
      <c r="B190">
        <v>4261995</v>
      </c>
    </row>
    <row r="191" spans="1:2" ht="12.75">
      <c r="A191" t="s">
        <v>36</v>
      </c>
      <c r="B191">
        <v>4262158</v>
      </c>
    </row>
    <row r="192" spans="1:2" ht="12.75">
      <c r="A192" t="s">
        <v>37</v>
      </c>
      <c r="B192">
        <v>1487666</v>
      </c>
    </row>
    <row r="193" spans="1:2" ht="12.75">
      <c r="A193" t="s">
        <v>38</v>
      </c>
      <c r="B193">
        <v>2</v>
      </c>
    </row>
    <row r="194" spans="1:2" ht="12.75">
      <c r="A194" t="s">
        <v>39</v>
      </c>
      <c r="B194">
        <v>-0.98</v>
      </c>
    </row>
    <row r="195" spans="1:2" ht="12.75">
      <c r="A195" t="s">
        <v>40</v>
      </c>
      <c r="B195">
        <v>0</v>
      </c>
    </row>
    <row r="196" spans="1:2" ht="12.75">
      <c r="A196" t="s">
        <v>41</v>
      </c>
      <c r="B196">
        <v>199.68</v>
      </c>
    </row>
    <row r="197" spans="1:2" ht="12.75">
      <c r="A197" t="s">
        <v>42</v>
      </c>
      <c r="B197">
        <v>-92.8691</v>
      </c>
    </row>
    <row r="198" spans="1:2" ht="12.75">
      <c r="A198" t="s">
        <v>43</v>
      </c>
      <c r="B198" s="2">
        <v>2.54718</v>
      </c>
    </row>
    <row r="199" spans="1:2" ht="12.75">
      <c r="A199" t="s">
        <v>44</v>
      </c>
      <c r="B199" s="2">
        <v>0</v>
      </c>
    </row>
    <row r="200" spans="1:2" ht="12.75">
      <c r="A200" t="s">
        <v>45</v>
      </c>
      <c r="B200" s="2">
        <v>0</v>
      </c>
    </row>
    <row r="201" ht="12.75">
      <c r="A201" t="s">
        <v>9</v>
      </c>
    </row>
    <row r="202" spans="1:5" ht="12.75">
      <c r="A202" t="s">
        <v>46</v>
      </c>
      <c r="B202" t="s">
        <v>47</v>
      </c>
      <c r="C202" t="s">
        <v>48</v>
      </c>
      <c r="D202" t="s">
        <v>49</v>
      </c>
      <c r="E202" t="s">
        <v>50</v>
      </c>
    </row>
    <row r="203" spans="1:2" ht="12.75">
      <c r="A203" t="s">
        <v>51</v>
      </c>
      <c r="B203">
        <v>-92.9</v>
      </c>
    </row>
    <row r="204" spans="1:2" ht="12.75">
      <c r="A204" t="s">
        <v>52</v>
      </c>
      <c r="B204">
        <v>0</v>
      </c>
    </row>
    <row r="205" ht="12.75">
      <c r="A205" t="s">
        <v>9</v>
      </c>
    </row>
    <row r="206" ht="12.75">
      <c r="A206" t="s">
        <v>53</v>
      </c>
    </row>
    <row r="207" spans="1:2" ht="12.75">
      <c r="A207" t="s">
        <v>54</v>
      </c>
      <c r="B207">
        <v>0</v>
      </c>
    </row>
    <row r="208" spans="1:2" ht="12.75">
      <c r="A208" t="s">
        <v>55</v>
      </c>
      <c r="B208">
        <v>1</v>
      </c>
    </row>
    <row r="209" spans="1:2" ht="12.75">
      <c r="A209" t="s">
        <v>56</v>
      </c>
      <c r="B209">
        <v>1</v>
      </c>
    </row>
    <row r="210" spans="1:2" ht="12.75">
      <c r="A210" t="s">
        <v>57</v>
      </c>
      <c r="B210">
        <v>1</v>
      </c>
    </row>
    <row r="211" spans="1:2" ht="12.75">
      <c r="A211" t="s">
        <v>58</v>
      </c>
      <c r="B211">
        <v>0</v>
      </c>
    </row>
    <row r="212" spans="1:2" ht="12.75">
      <c r="A212" t="s">
        <v>59</v>
      </c>
      <c r="B212">
        <v>0</v>
      </c>
    </row>
    <row r="213" spans="1:2" ht="12.75">
      <c r="A213" t="s">
        <v>60</v>
      </c>
      <c r="B213">
        <v>0</v>
      </c>
    </row>
    <row r="214" spans="1:2" ht="12.75">
      <c r="A214" t="s">
        <v>61</v>
      </c>
      <c r="B214">
        <v>0</v>
      </c>
    </row>
    <row r="215" ht="12.75">
      <c r="A215" t="s">
        <v>62</v>
      </c>
    </row>
    <row r="216" spans="1:4" ht="12.75">
      <c r="A216" t="s">
        <v>62</v>
      </c>
      <c r="B216" t="s">
        <v>63</v>
      </c>
      <c r="C216" t="s">
        <v>64</v>
      </c>
      <c r="D216" t="s">
        <v>65</v>
      </c>
    </row>
    <row r="217" spans="2:4" ht="12.75">
      <c r="B217">
        <v>1</v>
      </c>
      <c r="C217" s="2">
        <v>-0.954708</v>
      </c>
      <c r="D217" s="2">
        <v>-0.0862544</v>
      </c>
    </row>
    <row r="218" spans="2:4" ht="12.75">
      <c r="B218">
        <v>2</v>
      </c>
      <c r="C218" s="2">
        <v>0.999923</v>
      </c>
      <c r="D218" s="2">
        <v>0.000574169</v>
      </c>
    </row>
    <row r="219" spans="2:4" ht="12.75">
      <c r="B219">
        <v>3</v>
      </c>
      <c r="C219" s="2">
        <v>-0.000366943</v>
      </c>
      <c r="D219" s="2">
        <v>-0.000117977</v>
      </c>
    </row>
    <row r="220" spans="2:4" ht="12.75">
      <c r="B220">
        <v>4</v>
      </c>
      <c r="C220" s="2">
        <v>0.000424329</v>
      </c>
      <c r="D220" s="2">
        <v>3.00575E-05</v>
      </c>
    </row>
    <row r="221" spans="2:4" ht="12.75">
      <c r="B221">
        <v>5</v>
      </c>
      <c r="C221" s="2">
        <v>-0.000195161</v>
      </c>
      <c r="D221" s="2">
        <v>1.30712E-05</v>
      </c>
    </row>
    <row r="222" spans="2:4" ht="12.75">
      <c r="B222">
        <v>6</v>
      </c>
      <c r="C222" s="2">
        <v>2.87194E-05</v>
      </c>
      <c r="D222" s="2">
        <v>-3.32993E-07</v>
      </c>
    </row>
    <row r="223" spans="2:4" ht="12.75">
      <c r="B223">
        <v>9</v>
      </c>
      <c r="C223" s="2">
        <v>5.34068E-05</v>
      </c>
      <c r="D223" s="2">
        <v>0.000145618</v>
      </c>
    </row>
    <row r="224" spans="2:4" ht="12.75">
      <c r="B224">
        <v>10</v>
      </c>
      <c r="C224" s="2">
        <v>-0.000154402</v>
      </c>
      <c r="D224" s="2">
        <v>-0.000168215</v>
      </c>
    </row>
    <row r="225" spans="2:4" ht="12.75">
      <c r="B225">
        <v>12</v>
      </c>
      <c r="C225" s="2">
        <v>-0.000132783</v>
      </c>
      <c r="D225" s="2">
        <v>-4.77092E-05</v>
      </c>
    </row>
    <row r="226" spans="2:4" ht="12.75">
      <c r="B226">
        <v>15</v>
      </c>
      <c r="C226" s="2">
        <v>-1.73934E-05</v>
      </c>
      <c r="D226" s="2">
        <v>-1.80288E-05</v>
      </c>
    </row>
    <row r="227" spans="2:4" ht="12.75">
      <c r="B227">
        <v>18</v>
      </c>
      <c r="C227" s="2">
        <v>4.83636E-07</v>
      </c>
      <c r="D227" s="2">
        <v>-2.83831E-06</v>
      </c>
    </row>
    <row r="228" spans="2:4" ht="12.75">
      <c r="B228">
        <v>20</v>
      </c>
      <c r="C228" s="2">
        <v>-1.38242E-06</v>
      </c>
      <c r="D228" s="2">
        <v>-5.49659E-07</v>
      </c>
    </row>
    <row r="229" spans="2:4" ht="12.75">
      <c r="B229">
        <v>21</v>
      </c>
      <c r="C229" s="2">
        <v>4.82108E-07</v>
      </c>
      <c r="D229" s="2">
        <v>-3.30323E-07</v>
      </c>
    </row>
    <row r="230" spans="2:4" ht="12.75">
      <c r="B230">
        <v>25</v>
      </c>
      <c r="C230" s="2">
        <v>-2.37205E-08</v>
      </c>
      <c r="D230" s="2">
        <v>6.44869E-08</v>
      </c>
    </row>
    <row r="231" spans="2:4" ht="12.75">
      <c r="B231">
        <v>27</v>
      </c>
      <c r="C231" s="2">
        <v>1.22105E-08</v>
      </c>
      <c r="D231" s="2">
        <v>1.72878E-08</v>
      </c>
    </row>
    <row r="232" spans="2:4" ht="12.75">
      <c r="B232">
        <v>28</v>
      </c>
      <c r="C232" s="2">
        <v>-5.05124E-10</v>
      </c>
      <c r="D232" s="2">
        <v>7.83749E-09</v>
      </c>
    </row>
    <row r="233" spans="2:4" ht="12.75">
      <c r="B233">
        <v>30</v>
      </c>
      <c r="C233" s="2">
        <v>1.89249E-09</v>
      </c>
      <c r="D233" s="2">
        <v>-9.12606E-09</v>
      </c>
    </row>
    <row r="234" ht="12.75">
      <c r="A234" t="s">
        <v>9</v>
      </c>
    </row>
    <row r="235" ht="12.75">
      <c r="A235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Harding</cp:lastModifiedBy>
  <dcterms:created xsi:type="dcterms:W3CDTF">2005-08-02T14:47:45Z</dcterms:created>
  <dcterms:modified xsi:type="dcterms:W3CDTF">2005-11-04T23:04:42Z</dcterms:modified>
  <cp:category/>
  <cp:version/>
  <cp:contentType/>
  <cp:contentStatus/>
</cp:coreProperties>
</file>