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2120" windowHeight="8070" tabRatio="680" activeTab="2"/>
  </bookViews>
  <sheets>
    <sheet name="Drop-Down" sheetId="1" r:id="rId1"/>
    <sheet name="Data Existing" sheetId="2" r:id="rId2"/>
    <sheet name="Data Proposed" sheetId="3" r:id="rId3"/>
  </sheets>
  <definedNames>
    <definedName name="Data">#REF!</definedName>
    <definedName name="Existing">'Data Existing'!$B$2:$E$195</definedName>
    <definedName name="Existing_Description">'Data Existing'!$B$3:$B$195</definedName>
    <definedName name="Family">#REF!</definedName>
    <definedName name="ID">#REF!</definedName>
    <definedName name="_xlnm.Print_Area" localSheetId="1">'Data Existing'!$B:$E</definedName>
    <definedName name="_xlnm.Print_Area" localSheetId="2">'Data Proposed'!$B:$E</definedName>
    <definedName name="_xlnm.Print_Area" localSheetId="0">'Drop-Down'!$B$2:$Q$58</definedName>
    <definedName name="Proposed">'Data Proposed'!$B$2:$E$303</definedName>
    <definedName name="Proposed_Description">'Data Proposed'!$B$3:$B$313</definedName>
    <definedName name="Row12">'Drop-Down'!$B$60:$S$60</definedName>
    <definedName name="Row7">'Drop-Down'!$B$17:$S$17</definedName>
    <definedName name="Top">'Drop-Down'!$B$16</definedName>
  </definedNames>
  <calcPr fullCalcOnLoad="1"/>
</workbook>
</file>

<file path=xl/comments1.xml><?xml version="1.0" encoding="utf-8"?>
<comments xmlns="http://schemas.openxmlformats.org/spreadsheetml/2006/main">
  <authors>
    <author>Jack M. Callahan</author>
    <author>Administrator</author>
    <author>cac1154</author>
  </authors>
  <commentList>
    <comment ref="P15" authorId="0">
      <text>
        <r>
          <rPr>
            <b/>
            <sz val="8"/>
            <rFont val="Tahoma"/>
            <family val="0"/>
          </rPr>
          <t xml:space="preserve">Font is </t>
        </r>
        <r>
          <rPr>
            <b/>
            <sz val="8"/>
            <color indexed="10"/>
            <rFont val="Tahoma"/>
            <family val="2"/>
          </rPr>
          <t>RED</t>
        </r>
        <r>
          <rPr>
            <b/>
            <sz val="8"/>
            <rFont val="Tahoma"/>
            <family val="0"/>
          </rPr>
          <t xml:space="preserve"> if Watt Reduction is NOT between 20 and 50%.</t>
        </r>
      </text>
    </comment>
    <comment ref="Q15" authorId="0">
      <text>
        <r>
          <rPr>
            <b/>
            <sz val="8"/>
            <rFont val="Tahoma"/>
            <family val="0"/>
          </rPr>
          <t xml:space="preserve">Font is </t>
        </r>
        <r>
          <rPr>
            <b/>
            <sz val="8"/>
            <color indexed="10"/>
            <rFont val="Tahoma"/>
            <family val="2"/>
          </rPr>
          <t>RED</t>
        </r>
        <r>
          <rPr>
            <b/>
            <sz val="8"/>
            <rFont val="Tahoma"/>
            <family val="0"/>
          </rPr>
          <t xml:space="preserve"> if Change in Light Level is NOT between -10% and +10%.  Calculates total change in light output of lamp(s) only.  Ignores luminaire efficiency.  </t>
        </r>
      </text>
    </comment>
    <comment ref="K16" authorId="1">
      <text>
        <r>
          <rPr>
            <b/>
            <sz val="8"/>
            <rFont val="Tahoma"/>
            <family val="0"/>
          </rPr>
          <t xml:space="preserve">Automatically copies the Existing Luminaires Q'ty unless user types in a changed value.  </t>
        </r>
      </text>
    </comment>
    <comment ref="G16" authorId="1">
      <text>
        <r>
          <rPr>
            <b/>
            <sz val="8"/>
            <rFont val="Tahoma"/>
            <family val="0"/>
          </rPr>
          <t xml:space="preserve">Mean lamp(s) light output per existing luminaire.  Does not include luminaire efficiency.  Drawn from the Data Existing tab of this workbook.  </t>
        </r>
        <r>
          <rPr>
            <sz val="8"/>
            <rFont val="Tahoma"/>
            <family val="0"/>
          </rPr>
          <t xml:space="preserve">
</t>
        </r>
      </text>
    </comment>
    <comment ref="E16" authorId="1">
      <text>
        <r>
          <rPr>
            <b/>
            <sz val="8"/>
            <rFont val="Tahoma"/>
            <family val="0"/>
          </rPr>
          <t xml:space="preserve">Quantity of existing luminaires.  User input value.  </t>
        </r>
      </text>
    </comment>
    <comment ref="F16" authorId="1">
      <text>
        <r>
          <rPr>
            <b/>
            <sz val="8"/>
            <rFont val="Tahoma"/>
            <family val="0"/>
          </rPr>
          <t xml:space="preserve">Existing watts per luminaire.  Drawn from the Data Existing tab of this workbook.  </t>
        </r>
        <r>
          <rPr>
            <sz val="8"/>
            <rFont val="Tahoma"/>
            <family val="0"/>
          </rPr>
          <t xml:space="preserve">
</t>
        </r>
      </text>
    </comment>
    <comment ref="D16" authorId="1">
      <text>
        <r>
          <rPr>
            <b/>
            <sz val="8"/>
            <rFont val="Tahoma"/>
            <family val="0"/>
          </rPr>
          <t>Automatically draws from the Data Existing tab of this workbook.</t>
        </r>
      </text>
    </comment>
    <comment ref="C16" authorId="1">
      <text>
        <r>
          <rPr>
            <b/>
            <sz val="8"/>
            <rFont val="Tahoma"/>
            <family val="0"/>
          </rPr>
          <t>User calculated and input.  Same value is used for proposed Annual Operating Hours.</t>
        </r>
      </text>
    </comment>
    <comment ref="B16" authorId="1">
      <text>
        <r>
          <rPr>
            <b/>
            <sz val="8"/>
            <rFont val="Tahoma"/>
            <family val="0"/>
          </rPr>
          <t xml:space="preserve">Area of building, room number, location, office name, etc..  You can group exact same combos together if they have the same hours of operation.  </t>
        </r>
      </text>
    </comment>
    <comment ref="O13" authorId="1">
      <text>
        <r>
          <rPr>
            <b/>
            <sz val="8"/>
            <rFont val="Tahoma"/>
            <family val="0"/>
          </rPr>
          <t>Must be 30% or greater in order to receive a rebate.  This value is automatically put into the Verification Report.</t>
        </r>
      </text>
    </comment>
    <comment ref="J13" authorId="1">
      <text>
        <r>
          <rPr>
            <b/>
            <sz val="8"/>
            <rFont val="Tahoma"/>
            <family val="0"/>
          </rPr>
          <t>Total Project Annual kWh saved.  This value is automatically put into the Verification Report.</t>
        </r>
        <r>
          <rPr>
            <sz val="8"/>
            <rFont val="Tahoma"/>
            <family val="0"/>
          </rPr>
          <t xml:space="preserve">
</t>
        </r>
      </text>
    </comment>
    <comment ref="L16" authorId="1">
      <text>
        <r>
          <rPr>
            <b/>
            <sz val="8"/>
            <rFont val="Tahoma"/>
            <family val="0"/>
          </rPr>
          <t xml:space="preserve">Proposed watts per luminaire.  Drawn from the Data Proposed tab of this workbook. </t>
        </r>
      </text>
    </comment>
    <comment ref="M16" authorId="1">
      <text>
        <r>
          <rPr>
            <b/>
            <sz val="8"/>
            <rFont val="Tahoma"/>
            <family val="0"/>
          </rPr>
          <t xml:space="preserve">Mean lamp(s) light output per proposed luminaire.  Does not include luminaire efficiency.  Drawn from the Data Proposed tab of this workbook. </t>
        </r>
      </text>
    </comment>
    <comment ref="O16" authorId="1">
      <text>
        <r>
          <rPr>
            <b/>
            <sz val="8"/>
            <rFont val="Tahoma"/>
            <family val="0"/>
          </rPr>
          <t>Spreadsheet automatically calculates this value.</t>
        </r>
      </text>
    </comment>
    <comment ref="J16" authorId="1">
      <text>
        <r>
          <rPr>
            <b/>
            <sz val="8"/>
            <rFont val="Tahoma"/>
            <family val="0"/>
          </rPr>
          <t>Automatically draws from the Data Proposed tab of this workbook.</t>
        </r>
      </text>
    </comment>
    <comment ref="K13" authorId="2">
      <text>
        <r>
          <rPr>
            <b/>
            <sz val="8"/>
            <rFont val="Tahoma"/>
            <family val="0"/>
          </rPr>
          <t>Weighted average</t>
        </r>
      </text>
    </comment>
    <comment ref="E13" authorId="2">
      <text>
        <r>
          <rPr>
            <b/>
            <sz val="8"/>
            <rFont val="Tahoma"/>
            <family val="0"/>
          </rPr>
          <t xml:space="preserve">Calculated from column N of this worksheet.  Column N is a hidden column.  </t>
        </r>
      </text>
    </comment>
    <comment ref="D13" authorId="2">
      <text>
        <r>
          <rPr>
            <b/>
            <sz val="8"/>
            <rFont val="Tahoma"/>
            <family val="0"/>
          </rPr>
          <t xml:space="preserve">Calculated from column H of this worksheet.  Column H is a hidden column.  </t>
        </r>
      </text>
    </comment>
    <comment ref="M6" authorId="2">
      <text>
        <r>
          <rPr>
            <b/>
            <sz val="8"/>
            <rFont val="Tahoma"/>
            <family val="0"/>
          </rPr>
          <t xml:space="preserve">This cell automatically calculates the dollar savings per year associated with kWh energy savings.  </t>
        </r>
      </text>
    </comment>
    <comment ref="M7" authorId="2">
      <text>
        <r>
          <rPr>
            <b/>
            <sz val="8"/>
            <rFont val="Tahoma"/>
            <family val="0"/>
          </rPr>
          <t xml:space="preserve">This cell automatically calculates the dollar savings per year associated with kW or Demand savings.  </t>
        </r>
      </text>
    </comment>
    <comment ref="K6" authorId="2">
      <text>
        <r>
          <rPr>
            <b/>
            <sz val="8"/>
            <rFont val="Tahoma"/>
            <family val="0"/>
          </rPr>
          <t xml:space="preserve">This value is based on the most representative energy rate.  Usually the highest block rate in the utilities rate structure.  May have to average seasonal energy rates.  </t>
        </r>
      </text>
    </comment>
    <comment ref="K7" authorId="2">
      <text>
        <r>
          <rPr>
            <b/>
            <sz val="8"/>
            <rFont val="Tahoma"/>
            <family val="0"/>
          </rPr>
          <t xml:space="preserve">This value is based on the most representative utility demand rate.  You may have to average seasonal demand rates.  </t>
        </r>
      </text>
    </comment>
  </commentList>
</comments>
</file>

<file path=xl/comments2.xml><?xml version="1.0" encoding="utf-8"?>
<comments xmlns="http://schemas.openxmlformats.org/spreadsheetml/2006/main">
  <authors>
    <author>Jack M. Callahan</author>
  </authors>
  <commentList>
    <comment ref="B184" authorId="0">
      <text>
        <r>
          <rPr>
            <sz val="12"/>
            <rFont val="Tahoma"/>
            <family val="2"/>
          </rPr>
          <t>Add additional fixture types in this area.</t>
        </r>
      </text>
    </comment>
  </commentList>
</comments>
</file>

<file path=xl/comments3.xml><?xml version="1.0" encoding="utf-8"?>
<comments xmlns="http://schemas.openxmlformats.org/spreadsheetml/2006/main">
  <authors>
    <author>Jack M. Callahan</author>
  </authors>
  <commentList>
    <comment ref="B301" authorId="0">
      <text>
        <r>
          <rPr>
            <sz val="12"/>
            <rFont val="Tahoma"/>
            <family val="2"/>
          </rPr>
          <t>Add additional fixture types in this area.</t>
        </r>
      </text>
    </comment>
  </commentList>
</comments>
</file>

<file path=xl/sharedStrings.xml><?xml version="1.0" encoding="utf-8"?>
<sst xmlns="http://schemas.openxmlformats.org/spreadsheetml/2006/main" count="1237" uniqueCount="667">
  <si>
    <t xml:space="preserve">Dedicated-Voltage, Centium Low-THD, Low-Output, Small-Can </t>
  </si>
  <si>
    <t>Dedicated-Voltage, Centium Low-THD, Normal-Output</t>
  </si>
  <si>
    <t>Intellivolt, Centium Low-THD</t>
  </si>
  <si>
    <t>Universal-Voltage, standard Instant-Start</t>
  </si>
  <si>
    <t>Use 2-3 lamp HLO system only if absolutely necessary</t>
  </si>
  <si>
    <t>T8HP 4', 3-F32T8, 3100+lumen, 1-RLO Advance Optanium ROP/VOP-3P32-LW-SC</t>
  </si>
  <si>
    <t>T8HP 4', 2-F32T8, 3100+lumen, 1-HLO Advance Elec REL/VEL-2P32-HL-SC</t>
  </si>
  <si>
    <t>T8HP 4', 2-F32T8, 3100+lumen, 1-HLO Advance Elec REL/VEL-3P32-SC</t>
  </si>
  <si>
    <t>Use Program-Start Universal-Voltage ballasts only if needed</t>
  </si>
  <si>
    <t>Use HLO system only if absolutely necessary</t>
  </si>
  <si>
    <t>T8HP 4', 3-F32T8, 3100+lumen, 1-HLO Univ/GE B332PUNVHP-A, 1-B232PUNVHP-A</t>
  </si>
  <si>
    <t>T8HP 4', 2-F32T8, 3100+lumen, 1-HLO Advance Centium Intellivolt ICN-3P32</t>
  </si>
  <si>
    <t>T8HP 4', 2-F32T8, 3100+lumen, 1-NLO Advance Optanium ROP/VOP-2P32-SC</t>
  </si>
  <si>
    <t>T8HP 4', 2-F32T8, 3100+lumen, 1-RLO Advance Optanium ROP/VOP-2P32-LW-SC</t>
  </si>
  <si>
    <t>T8HP 4', 4-F32T8, 3100+lumen, 1-Advance Bi-Level REL/VEL-4P32-2LS</t>
  </si>
  <si>
    <t>T8HP 4', 3-F32T8, 3100+lumen, 1-Advance Bi-Level REL/VEL-4P32-2LS</t>
  </si>
  <si>
    <t>Ceramic Metal Halide, 1-Bulb 70W, 1-Elec</t>
  </si>
  <si>
    <t>Ceramic Metal Halide, 1-Bulb 50W, 1-Elec</t>
  </si>
  <si>
    <t>T8HP 4', 3-F32T8, 3100+lumen, 1-NLO GE-332-Ultramax-N</t>
  </si>
  <si>
    <t>T8HP 4', 3-F32T8, 3100+lumen, 1-RLO GE-332-Ultramax-L</t>
  </si>
  <si>
    <t>T8HP 4', 3-F32T8, 3100+lumen, 1-HLO GE-332-Ultramax-H</t>
  </si>
  <si>
    <t>T8HP 4', 4-F32T8, 3100+lumen, 1-RLO GE-432-Ultramax-L</t>
  </si>
  <si>
    <t>T8HP 4', 4-F32T8, 3100+lumen, 1-NLO GE-432-Ultramax-N</t>
  </si>
  <si>
    <t>Ceramic Metal Halide, 1-Bulb 100W, 1-Elec</t>
  </si>
  <si>
    <t>Ceramic Metal Halide, 1-Bulb 150W, 1-Elec</t>
  </si>
  <si>
    <t>Ceramic Metal Halide, 1-PAR 70W, 1-Elec</t>
  </si>
  <si>
    <t>Induction, 1-QL 85W, 1-RF Generator</t>
  </si>
  <si>
    <t>Induction, 1-QL 55W, 1-RF Generator</t>
  </si>
  <si>
    <t>Induction, 1-QL 165W, 1-RF Generator</t>
  </si>
  <si>
    <t>Great option for Street &amp; Area lighting - 100,000 hr life</t>
  </si>
  <si>
    <t>Ceramic Metal Halide, 1-PAR 100W, 1-Elec</t>
  </si>
  <si>
    <t>Ceramic Metal Halide, 1-Single End or Double End 39W, 1-Elec</t>
  </si>
  <si>
    <t>Ceramic Metal Halide, 1-Single End or Double End 70W, 1-Elec</t>
  </si>
  <si>
    <t>Ceramic Metal Halide, 1-Single End or Double End 150W, 1-Elec</t>
  </si>
  <si>
    <t>T8HP 4', 1-F32T8, 3100+lumen, 1-NLO Advance Optanium IOP-2S32-SC</t>
  </si>
  <si>
    <t>T8HP 4', 2-F32T8, 3100+lumen, 1-NLO Advance Optanium IOP-2S32-SC</t>
  </si>
  <si>
    <t>Input Watts</t>
  </si>
  <si>
    <t>1.6/1.58/1.55/1.48/1.47</t>
  </si>
  <si>
    <t>1.04/1.05/1.04/0.97/1.0</t>
  </si>
  <si>
    <t>0.79/0.8/0.77/0.76/0.75</t>
  </si>
  <si>
    <t>ISL</t>
  </si>
  <si>
    <t>ISH</t>
  </si>
  <si>
    <t>ISN</t>
  </si>
  <si>
    <t>2.84/1.47/1.00/0.75</t>
  </si>
  <si>
    <t>High Output T5 fluorescent lamp/ballast combinations</t>
  </si>
  <si>
    <t>Standard Electronic T8 lamp/ballast combinations</t>
  </si>
  <si>
    <t>Nelly leap</t>
  </si>
  <si>
    <t>Hallway</t>
  </si>
  <si>
    <t>T8HP 4', 2-F32T8, 3100+lumen, 1-HLO Advance Elec REL/VEL-3P32-HL-SC</t>
  </si>
  <si>
    <t>T8HP 4', 3-F32T8, 3100+lumen, 1-HLO Advance Elec REL/VEL-3P32-HL-SC</t>
  </si>
  <si>
    <t>T8HP 4', 1-F32T8, 3100+lumen, 1-NLO Advance Optanium RCN/VCN-132-MC</t>
  </si>
  <si>
    <t>T8HP 4', 3-F32T8, 3100+lumen, 1-HLO Advance Elec RCN/VCN-4P32-SC</t>
  </si>
  <si>
    <t>T8HP 4', 3-F32T8, 3100+lumen, 1-HLO Advance Centium Intellivolt ICN-4P32-SC</t>
  </si>
  <si>
    <t>T8HP 4', 4-F32T8, 3100+lumen, 1-NLO Advance Centium Intellivolt ICN-4P32-SC</t>
  </si>
  <si>
    <t>T8HP 4', 2-F32T8, 3100+lumen, 1-HLO Advance Centium RCN/VCN-3P32-SC</t>
  </si>
  <si>
    <t>T8HP 4', 2-F32T8, 3100+lumen, 1-RLO Advance Centium RCN/VCN-2P32-LW</t>
  </si>
  <si>
    <t>T8HP 4', 3-F32T8, 3100+lumen, 1-RLO Advance Centium RCN/VCN-3P32-LW-SC</t>
  </si>
  <si>
    <t>T8HP 4', 4-F32T8, 3100+lumen, 1-RLO Advance Centium RCN/VCN-4P32-LW-SC</t>
  </si>
  <si>
    <t>T8HP 4', 2-F32T8, 3100+lumen, 1-HLO Advance Optanium ROP/VOP-4P32-SC</t>
  </si>
  <si>
    <t>T8HP 4', 3-F32T8, 3100+lumen, 1-NLO Advance Optanium ROP/VOP-4P32-SC</t>
  </si>
  <si>
    <t>T8HP 4', 2-F32T8, 3100+lumen, 1-NLO Advance Optanium ROP/VOP-3P32-LW-SC</t>
  </si>
  <si>
    <t>T8HP 4', 2-F32T8, 3100+lumen, 1-NLO Advance Optanium ROP/VOP-4P32-LW-SC</t>
  </si>
  <si>
    <t>T8HP 4', 3-F32T8, 3100+lumen, 1-NLO Advance Optanium ROP/VOP-4P32-LW-SC</t>
  </si>
  <si>
    <t>Use Program-Rapid-Start on frequently switched circuits</t>
  </si>
  <si>
    <t>Use Program-Rapid-Start Ballasts on frequently switched circuits</t>
  </si>
  <si>
    <t>Use Bi-Level Program-Rapid-Start where possible</t>
  </si>
  <si>
    <t>T8HP 4', 4-F32T8, 3100+lumen, 2-HLO Advance Elec REL/VEL-3P32-HL-SC</t>
  </si>
  <si>
    <t xml:space="preserve">Use 2-3 lamp HLO ballasts only if absolutely necessary </t>
  </si>
  <si>
    <t>Use 2-2 lamp HLO ballasts only if absolutely necessary</t>
  </si>
  <si>
    <t xml:space="preserve">Use 2-4 lamp HLO ballasts only if absolutely necessary </t>
  </si>
  <si>
    <t>T8HP 4', 6-F32T8, 3100+lumen, 3-HLO Advance Elec REL/VEL-3P32-HL-SC</t>
  </si>
  <si>
    <t xml:space="preserve">Use 3-3 lamp HLO ballasts only if absolutely necessary </t>
  </si>
  <si>
    <t>Dedicated-Voltage, Optanium,  Centium,  Micro Can</t>
  </si>
  <si>
    <t>T8HP 4', 4-F32T8, 3100+lumen, 1-HLO GE-432-Ultramax-H</t>
  </si>
  <si>
    <t xml:space="preserve">T8HP 4', 2-F32T8, 3100+lumen, 1-RLO Sylvania Extreme/UNV PSX-TC </t>
  </si>
  <si>
    <t>T8HP 4', 4-F32T8, 3100+lumen, 1-RLO Sylvania Extreme/UNV PSX-SC</t>
  </si>
  <si>
    <t>T8HP 4', 4-F32T8, 3100+lumen, 2-RLO Sylvania Extreme/UNV PSX-TC</t>
  </si>
  <si>
    <t>T8HP 4', 1-F32T8, 3100+lumen, 1-RLO Sylvania Quicktronic QHE/UNV ISL-SC</t>
  </si>
  <si>
    <t>T8HP 4', 2-F32T8, 3100+lumen, 1-RLO Sylvania Quicktronic QHE/UNV ISL-SC</t>
  </si>
  <si>
    <t>T8HP 4', 2-F32T8, 3100+lumen, 1-NLO Sylvania Quicktronic QHE/UNV ISN-SC</t>
  </si>
  <si>
    <t>T8HP 4', 3-F32T8, 3100+lumen, 1-RLO Sylvania Quicktronic  QHE/UNV ISL-SC</t>
  </si>
  <si>
    <t>T8HP 4', 3-F32T8, 3100+lumen, 1-NLO Sylvania Quicktronic  QHE/UNV ISN-SC</t>
  </si>
  <si>
    <t>T8HP 4', 4-F32T8, 3100+lumen, 1-RLO Sylvania Quicktronic  QHE/UNV ISL-SC</t>
  </si>
  <si>
    <t>T8HP 4', 4-F32T8, 3100+lumen, 1-NLO Sylvania Quicktronic  QHE/UNV ISN-SC</t>
  </si>
  <si>
    <t>T8HP 4', 4-F32T8, 3100+lumen, 1-NLO Sylvania Quicktronic  QT/120/277ISN-SC</t>
  </si>
  <si>
    <t>T8HP 4', 8-F32T8, 3100+lumen, 2-NLO Sylvania Quicktronic  QT/120/277ISN-SC</t>
  </si>
  <si>
    <t>T8HP 4', 6-F32T8, 3100+lumen, 2-HLO Sylvania Quicktronic  QT/3x32/120/277 Plus</t>
  </si>
  <si>
    <t>T8HP 4', 4-F32T8, 3100+lumen, 1-NLO Sylvania Quicktronic  QTP4x32/UNV-ISN-SC</t>
  </si>
  <si>
    <t>T8HP 4', 3-F32T8, 3100+lumen, 1-HLO Sylvania Quicktronic  QT3X32/120/277/IS Plus</t>
  </si>
  <si>
    <t>T8HP 4', 4-F32T8, 3100+lumen, 1-RLO Sylvania Quicktronic  QT4x32/120/277 LP</t>
  </si>
  <si>
    <t>T8HP 4', 3-F32T8, 3100+lumen, 1-NLO Sylvania Quicktronic  QT3x32/120/277/ISN-SC</t>
  </si>
  <si>
    <t>T8HP 4', 2-F32T8, 3100+lumen, 1-HLO Sylvania Quicktronic  QT2x32/120/277 Plus</t>
  </si>
  <si>
    <t>T8HP 8', 2-F96T8, 6100+lumens, 1-Sylvania Quicktronic 2x59/120 or 277v IS</t>
  </si>
  <si>
    <t>T8HP 8', 2-F96T8, 6100+lumens, 1-Advance Centium RCN/VCN-2P59</t>
  </si>
  <si>
    <t>Dedicated-Voltage, Instant-Start, Normal-Output</t>
  </si>
  <si>
    <t>Dedicated-Voltage, 3 lamp Instant-Start driving 2 lamps</t>
  </si>
  <si>
    <t>Universal-Voltage, 2-lamp Program-Start operating 1 lamp</t>
  </si>
  <si>
    <t>Universal-Voltage, Instant-Start, Low-Output</t>
  </si>
  <si>
    <t>Garage/Shop</t>
  </si>
  <si>
    <t>Office</t>
  </si>
  <si>
    <t>Substation Buiding</t>
  </si>
  <si>
    <t>Garage</t>
  </si>
  <si>
    <t>Exterior Lighting</t>
  </si>
  <si>
    <t>Parking Lot</t>
  </si>
  <si>
    <t>Projet Cost = (493 fixtures*$40) = $19,720</t>
  </si>
  <si>
    <t>Dedicated-Voltage, 4 lamp Instant-Start driving 2 lamps</t>
  </si>
  <si>
    <t>Dedicated-Voltage, standard electronic HLO can be efficient</t>
  </si>
  <si>
    <t>Dedicated-Voltage, 4 lamp Instant-Start driving 3 lamps</t>
  </si>
  <si>
    <t>Best Energy Efficient Choice, Dedicated-Voltage, Instant-Start</t>
  </si>
  <si>
    <t>Incandescent, 4-A 40W, no ballast</t>
  </si>
  <si>
    <t>Incandescent, 4-A 75W, no ballast</t>
  </si>
  <si>
    <t>Incandescent, 4-A 100W, no ballast</t>
  </si>
  <si>
    <t xml:space="preserve">Dedicated-Voltage, standard electronic VHLO ballast </t>
  </si>
  <si>
    <t xml:space="preserve">Great option for general retail lighting </t>
  </si>
  <si>
    <t>Great option for retail display lighting - ie. track or recessed can</t>
  </si>
  <si>
    <t xml:space="preserve">   Description of Proposed Lamp/Ballast Combination</t>
  </si>
  <si>
    <t xml:space="preserve"> Description of Existing Lamp/Ballast Combination  </t>
  </si>
  <si>
    <t>Watt Reduction</t>
  </si>
  <si>
    <t>Existing Lamp/Ballast Combination</t>
  </si>
  <si>
    <t>Proposed Lamp/Ballast Combination</t>
  </si>
  <si>
    <t>Incandescent, 1-A 15W, no ballast</t>
  </si>
  <si>
    <t>Incandescent, 1-A 25W, no ballast</t>
  </si>
  <si>
    <t>Incandescent, 1-A 40W, no ballast</t>
  </si>
  <si>
    <t>Incandescent, 1-A 50W, no ballast</t>
  </si>
  <si>
    <t>Incandescent, 1-A 60W, no ballast</t>
  </si>
  <si>
    <t>Incandescent, 1-A 75W, no ballast</t>
  </si>
  <si>
    <t>Incandescent, 1-A 100W, no ballast</t>
  </si>
  <si>
    <t>Incandescent, 1-A 150W, no ballast</t>
  </si>
  <si>
    <t>Incandescent, 2-A 15W, no ballast</t>
  </si>
  <si>
    <t>Incandescent, 2-A 25W, no ballast</t>
  </si>
  <si>
    <t>Incandescent, 2-A 40W, no ballast</t>
  </si>
  <si>
    <t>Incandescent, 2-A 50W, no ballast</t>
  </si>
  <si>
    <t>Incandescent, 2-A 60W, no ballast</t>
  </si>
  <si>
    <t>Incandescent, 2-A 75W, no ballast</t>
  </si>
  <si>
    <t>Incandescent, 2-A 100W, no ballast</t>
  </si>
  <si>
    <t>Incandescent, 2-A 150W, no ballast</t>
  </si>
  <si>
    <t>Incandescent, 3-A 15W, no ballast</t>
  </si>
  <si>
    <t>Incandescent, 3-A 25W, no ballast</t>
  </si>
  <si>
    <t>Incandescent, 3-A 40W, no ballast</t>
  </si>
  <si>
    <t>Incandescent, 3-A 50W, no ballast</t>
  </si>
  <si>
    <t>Incandescent, 3-A 60W, no ballast</t>
  </si>
  <si>
    <t>Incandescent, 3-A 75W, no ballast</t>
  </si>
  <si>
    <t>Incandescent, 3-A 100W, no ballast</t>
  </si>
  <si>
    <t>Incandescent, 4-A 60W, no ballast</t>
  </si>
  <si>
    <t>Incandescent, 1-R 75W, no ballast</t>
  </si>
  <si>
    <t>Incandescent, 1-R 90W, no ballast</t>
  </si>
  <si>
    <t>Incandescent, 1-R 100W, no ballast</t>
  </si>
  <si>
    <t>Incandescent, 1-R 120W, no ballast</t>
  </si>
  <si>
    <t>Incandescent, 1-R 150W, no ballast</t>
  </si>
  <si>
    <t>Incandescent, 1-PAR 65W, no ballast</t>
  </si>
  <si>
    <t>Incandescent, 1-PAR 75W, no ballast</t>
  </si>
  <si>
    <t>Incandescent, 1-PAR 85W, no ballast</t>
  </si>
  <si>
    <t>Incandescent, 1-PAR 100W, no ballast</t>
  </si>
  <si>
    <t>Incandescent, 1-PAR 150W, no ballast</t>
  </si>
  <si>
    <t>Incandescent, 2-PAR 150W, no ballast</t>
  </si>
  <si>
    <t>Incandescent, 1-PS30 200W, no ballast</t>
  </si>
  <si>
    <t>Incandescent, 1-PS40 500W, no ballast</t>
  </si>
  <si>
    <t>Exit Sign, 2-Inc 11W, no ballast</t>
  </si>
  <si>
    <t>Exit Sign, 2-Inc 15W, no ballast</t>
  </si>
  <si>
    <t>Exit Sign, 2-Inc 20W, no ballast</t>
  </si>
  <si>
    <t>T5HO Fluorescent, 5-F54T5HO 54W, 3-Program Start</t>
  </si>
  <si>
    <t>Screw-In CFL, 1-18W modular-spiral, 1-Mag</t>
  </si>
  <si>
    <t>Screw-In CFL, 1-26W modular-spiral, 1-Mag,  "Wall Pack"</t>
  </si>
  <si>
    <t>Screw-In CFL, 1-32W modular-spiral, 1-Mag,  "Wall Pack"</t>
  </si>
  <si>
    <t>Screw-In CFL, 1-65W spiral, 1-Mag</t>
  </si>
  <si>
    <t>Screw-In CFL, 1-85W spiral, 1-Mag</t>
  </si>
  <si>
    <t>Hard-Wired CFL, 1-bi-ax 13W, 1-Elec</t>
  </si>
  <si>
    <t>Hard-Wired CFL, 1-bi-ax 15W, 1-Mag</t>
  </si>
  <si>
    <t>Hard-Wired CFL, 1-bi-ax 16W, 1-Mag</t>
  </si>
  <si>
    <t>Hard-Wired CFL, 1-bi-ax 18W, 1-Elec</t>
  </si>
  <si>
    <t>Hard-Wired CFL, 1-bi-ax 18W, 1-Mag</t>
  </si>
  <si>
    <t>Hard-Wired CFL, 1-bi-ax 20W, 1-Mag</t>
  </si>
  <si>
    <t>Hard-Wired CFL, 1-bi-ax 22W, 1-Mag</t>
  </si>
  <si>
    <t>Hard-Wired CFL, 1-bi-ax 23W, 1-Mag</t>
  </si>
  <si>
    <t>Hard-Wired CFL, 1-bi-ax 24W, 1-Mag</t>
  </si>
  <si>
    <t>Hard-Wired CFL, 1-bi-ax 26W, 1-Elec</t>
  </si>
  <si>
    <t>Hard-Wired CFL, 1-bi-ax 26W, 1-Mag</t>
  </si>
  <si>
    <t>Hard-Wired CFL, 1-bi-ax 27W, 1-Mag</t>
  </si>
  <si>
    <t>Hard-Wired CFL, 1-bi-ax 28W, 1-Mag</t>
  </si>
  <si>
    <t>Hard-Wired CFL, 1-bi-ax 32W, 1-Elec</t>
  </si>
  <si>
    <t>Hard-Wired CFL, 1-bi-ax 32W, 1-Mag</t>
  </si>
  <si>
    <t>Hard-Wired CFL, 1-bi-ax 42W, 1-Elec</t>
  </si>
  <si>
    <t>Hard-Wired CFL, 1-bi-ax 42W, 1-Mag</t>
  </si>
  <si>
    <t>Hard-Wired CFL, 1-bi-ax 55W, 1-Mag</t>
  </si>
  <si>
    <t>Hard-Wired CFL, 1-bi-ax 65W, 1-Mag</t>
  </si>
  <si>
    <t>Hard-Wired CFL, 1-bi-ax 85W, 1-Mag</t>
  </si>
  <si>
    <t>Hard-Wired CFL, 1-bi-ax 13W, 1-Mag</t>
  </si>
  <si>
    <t>T8HP 4', 1-F32T8, 3100+lumen, 1-NLO Sylvania Quicktronic QHE/UNV ISN-SC</t>
  </si>
  <si>
    <t xml:space="preserve">&lt;&lt;Input a wattage and mean system lumens </t>
  </si>
  <si>
    <r>
      <t xml:space="preserve">Note:  When you add a row, Excel automatically protects this worksheet.  To unprotect the worksheet; click on </t>
    </r>
    <r>
      <rPr>
        <b/>
        <sz val="12"/>
        <rFont val="Arial"/>
        <family val="2"/>
      </rPr>
      <t>tools</t>
    </r>
    <r>
      <rPr>
        <sz val="12"/>
        <rFont val="Arial"/>
        <family val="2"/>
      </rPr>
      <t xml:space="preserve">, </t>
    </r>
    <r>
      <rPr>
        <b/>
        <sz val="12"/>
        <rFont val="Arial"/>
        <family val="2"/>
      </rPr>
      <t>protection</t>
    </r>
    <r>
      <rPr>
        <sz val="12"/>
        <rFont val="Arial"/>
        <family val="2"/>
      </rPr>
      <t xml:space="preserve">, and </t>
    </r>
    <r>
      <rPr>
        <b/>
        <sz val="12"/>
        <rFont val="Arial"/>
        <family val="2"/>
      </rPr>
      <t>unprotect sheet</t>
    </r>
    <r>
      <rPr>
        <sz val="12"/>
        <rFont val="Arial"/>
        <family val="2"/>
      </rPr>
      <t xml:space="preserve">.  There is no password.   The best way to add rows is;  1)  click the "Add A Row" button to add as many rows as you need,  2)  unprotect the sheet,  3)  copy and paste a row into the new empty rows.  If you do it this way, you will copy all the fonts, and other formatting.  If your computer has trouble with this procedure, just add rows like you normally would.  Make sure you copy an existing row into the new rows.  This will retain all the fonts and other formatting.  </t>
    </r>
    <r>
      <rPr>
        <b/>
        <sz val="12"/>
        <color indexed="10"/>
        <rFont val="Arial"/>
        <family val="2"/>
      </rPr>
      <t xml:space="preserve">P.S. the print area is set on this page so that this note box and the Add a Row button does not print.  The print area is set on the other pages as well.   </t>
    </r>
  </si>
  <si>
    <t>T8HP 4', 3-F32T8, 3100+lumen, 1-NLO Universal/GE B332IUNVHP-A</t>
  </si>
  <si>
    <t>Phone Number(s):</t>
  </si>
  <si>
    <t>Date (fills in automatically):</t>
  </si>
  <si>
    <t>T8HP 4', 8-F32T8, 3100+lumen, 2-HLO GE-432-Ultramax-H</t>
  </si>
  <si>
    <t>Hard-Wired CFL, 2-bi-ax 7W, 2-Mag</t>
  </si>
  <si>
    <t>Hard-Wired CFL, 2-bi-ax 9W, 2-Mag</t>
  </si>
  <si>
    <t>Hard-Wired CFL, 2-bi-ax 10W, 2-Mag</t>
  </si>
  <si>
    <t>Hard-Wired CFL, 2-bi-ax 11W, 2-Mag</t>
  </si>
  <si>
    <t>Hard-Wired CFL, 2-bi-ax 13, 1-Elec</t>
  </si>
  <si>
    <t>Hard-Wired CFL, 2-bi-ax 13W, 2-Mag</t>
  </si>
  <si>
    <t>Hard-Wired CFL, 2-bi-ax 15W, 2-Mag</t>
  </si>
  <si>
    <t>Hard-Wired CFL, 2-bi-ax 18W, 1-Elec</t>
  </si>
  <si>
    <t>Hard-Wired CFL, 2-bi-ax 18W, 2-Mag</t>
  </si>
  <si>
    <t>Hard-Wired CFL, 2-bi-ax 20W, 2-Mag</t>
  </si>
  <si>
    <t>Hard-Wired CFL, 2-bi-ax 22W, 2-Mag</t>
  </si>
  <si>
    <t>Hard-Wired CFL, 2-bi-ax 23W, 2-Mag</t>
  </si>
  <si>
    <t>Hard-Wired CFL, 2-bi-ax 24W, 2-Mag</t>
  </si>
  <si>
    <t>Hard-Wired CFL, 2-bi-ax 26W, 1-Elec</t>
  </si>
  <si>
    <t>Hard-Wired CFL, 2-bi-ax 26W, 2-Mag</t>
  </si>
  <si>
    <t>Hard-Wired CFL, 2-bi-ax 16W, 2-Mag</t>
  </si>
  <si>
    <t>Hard-Wired CFL, 2-bi-ax 27W, 2-Mag</t>
  </si>
  <si>
    <t>Hard-Wired CFL, 2-bi-ax 28W, 2-Mag</t>
  </si>
  <si>
    <t>Hard-Wired CFL, 2-bi-ax 32W, 2-Mag</t>
  </si>
  <si>
    <t>Hard-Wired CFL, 2-bi-ax 32W, 1-Elec</t>
  </si>
  <si>
    <t>Hard-Wired CFL, 2-bi-ax 42W, 1-Elec</t>
  </si>
  <si>
    <t>Hard-Wired CFL, 2-bi-ax 5W, 2-Mag</t>
  </si>
  <si>
    <t>Screw-In CFL, 1-28W bi-ax, 1-Mag</t>
  </si>
  <si>
    <t>Screw-In CFL, 1-44W bi-ax, 1-Mag</t>
  </si>
  <si>
    <t>Screw-In CFL, 1-42W spiral, 1-Mag</t>
  </si>
  <si>
    <t>Screw-In CFL, 1-105W bi-ax, 1-Elec</t>
  </si>
  <si>
    <t>Screw-In CFL, 1-24W bi-ax, 1-Mag</t>
  </si>
  <si>
    <t>T8HP 8', 2-F96T8, 5950+lumens GE XL Starcoat, 1-Universal/GE B259I277HE</t>
  </si>
  <si>
    <t>T8HP 8', 2-F96T8, 5950+lumens GE XL Starcoat, 1-Universal/GE B259I120HE</t>
  </si>
  <si>
    <t>Alvey substation</t>
  </si>
  <si>
    <t>T8HP 4', 8-F32T8, 3100+lumen, 2-4 lamp RLO Sylvania Extreme</t>
  </si>
  <si>
    <t>T8HP 4', 3-F32T8, 3100+lumen, 1-NLO GE-432-Ultramax-L</t>
  </si>
  <si>
    <t>Incandescent, 1-PS35 300W, no ballast</t>
  </si>
  <si>
    <t>Incandescent, 1-PS40 620W, no ballast</t>
  </si>
  <si>
    <t>Ceramic Metal Halide, 1-Single End 20W, 1-Elec</t>
  </si>
  <si>
    <t>Ceramic Metal Halide, 1-39W, 1-Elec</t>
  </si>
  <si>
    <t>Ceramic Metal Halide, 1-70W, 1-Elec</t>
  </si>
  <si>
    <t>Ceramic Metal Halide, 1-150W, 1-Elec</t>
  </si>
  <si>
    <t>Ceramic Metal Halide, 1-100W, 1-Elec</t>
  </si>
  <si>
    <t>Ceramic Metal Halide, 1-250W, 1-Elec</t>
  </si>
  <si>
    <t>Ceramic Metal Halide, 1-320W, 1-Elec</t>
  </si>
  <si>
    <t>Ceramic Metal Halide, 1-400W, 1-Elec</t>
  </si>
  <si>
    <t>ballast type</t>
  </si>
  <si>
    <t>PRS</t>
  </si>
  <si>
    <t>T8HP 4', 3-F32T8, 3100+lumen, 1-RLO Maxlite 50014</t>
  </si>
  <si>
    <t>T8HP 4', 2-F32T8, 3100+lumen, 1-RLO Universal/GE B232I120EL or 277EL</t>
  </si>
  <si>
    <t>T8HP 4', 2-F32T8, 3100+lumen, 1-NLO Universal/GE B232I120HE or 277HE</t>
  </si>
  <si>
    <t>Dedicated-Voltage,  Instant-Start, 12 hours per start</t>
  </si>
  <si>
    <t>Best Energy Efficient Choice, 277 Volt, High-Eff Instant-Start</t>
  </si>
  <si>
    <t>Best Energy Efficient Choice, 120 Volt, High-Eff Instant-Start</t>
  </si>
  <si>
    <t>NW Public Power</t>
  </si>
  <si>
    <t>Manie Hats</t>
  </si>
  <si>
    <t>BPA Transmission Business Line</t>
  </si>
  <si>
    <t>Jim Domschot  Resource Mangement Spec.</t>
  </si>
  <si>
    <t>Annual Operating Hours</t>
  </si>
  <si>
    <t>Annual kWh Savings</t>
  </si>
  <si>
    <t>Project Name:</t>
  </si>
  <si>
    <t>None</t>
  </si>
  <si>
    <t>Location</t>
  </si>
  <si>
    <t>Proposed Lamp/Ballast</t>
  </si>
  <si>
    <t>LINE,
LINE,
LINE</t>
  </si>
  <si>
    <t>Select Proposed Lamp/Ballast</t>
  </si>
  <si>
    <t>Existing Lamp/Ballast</t>
  </si>
  <si>
    <t xml:space="preserve">Annual kWh Savings </t>
  </si>
  <si>
    <t xml:space="preserve">Total Proposed Watts </t>
  </si>
  <si>
    <t xml:space="preserve">Total Existing Watts </t>
  </si>
  <si>
    <t>Proposed kWh</t>
  </si>
  <si>
    <t>Change in  Light Level</t>
  </si>
  <si>
    <t>Watts Each</t>
  </si>
  <si>
    <t>Mean Lumens Each</t>
  </si>
  <si>
    <t>Total Watts</t>
  </si>
  <si>
    <t>Q'ty</t>
  </si>
  <si>
    <t xml:space="preserve">Average Annual Hours </t>
  </si>
  <si>
    <t>Total Watt Reduction</t>
  </si>
  <si>
    <t>Screw-In CFL, 1-10W, 1-Mag</t>
  </si>
  <si>
    <t>Screw-In CFL, 1-16W, 1-Mag</t>
  </si>
  <si>
    <t>Screw-In CFL, 1-22W, 1-Mag</t>
  </si>
  <si>
    <t>MH Pulse Start, 1-PS 400W, 1-Elec</t>
  </si>
  <si>
    <t>Ceramic Metal Halide, 1-SE 150W, 1-Elec</t>
  </si>
  <si>
    <t>Ceramic Metal Halide, 1-PAR 39W, 1-Elec</t>
  </si>
  <si>
    <t>MH Pulse Start, 1-PS 450W, 1-RPB handles voltage swings</t>
  </si>
  <si>
    <t>MH Pulse Start, 1-PS 400W, 1-RPB handles voltage swings</t>
  </si>
  <si>
    <t>MH Pulse Start, 1-PS 450W, 1-LLRPSL, 277V only, low voltage swing tolerance</t>
  </si>
  <si>
    <t>MH Pulse Start, 1-PS 400W, 1-LLRPSL, 277V only, low voltage swing tolerance</t>
  </si>
  <si>
    <t>MH Pulse Start, 1-PS 350W, 1-LLRPSL, 277V only, low voltage swing tolerance</t>
  </si>
  <si>
    <t>MH Pulse Start, 1-PS 300W, 1-LLRPSL, 277V only, low voltage swing tolerance</t>
  </si>
  <si>
    <t>MH Pulse Start, 1-PS 320W, 1-LLRPSL, 277V only, low voltage swing tolerance</t>
  </si>
  <si>
    <t>BEF</t>
  </si>
  <si>
    <t>LPW</t>
  </si>
  <si>
    <t>MH Pulse Start, 1-PS 1000W, 1-SCWA is the only option</t>
  </si>
  <si>
    <t>MH Pulse Start, 1-PS 750W, 1-SCWA is the only option</t>
  </si>
  <si>
    <t>MH Pulse Start, 1-PS 875W, 1-SCWA is the only option</t>
  </si>
  <si>
    <t>Screw-In CFL, 1-3W capsule, 1-Mag</t>
  </si>
  <si>
    <t>Screw-In CFL, 1-5W capsule, 1-Mag</t>
  </si>
  <si>
    <t>Screw-In CFL, 1-7W capsule, 1-Mag</t>
  </si>
  <si>
    <t>Screw-In CFL, 1-22W circline, 1-Mag</t>
  </si>
  <si>
    <t>Screw-In CFL, 1-30W circline, 1-Mag</t>
  </si>
  <si>
    <t>Screw-In CFL, 1-36W circline, 1-Mag</t>
  </si>
  <si>
    <t>Screw-In CFL, 1-40W circline, 1-Mag</t>
  </si>
  <si>
    <t>Screw-In CFL, 1-7W spiral, 1-Mag</t>
  </si>
  <si>
    <t>Screw-In CFL, 1-9W spiral, 1-Mag</t>
  </si>
  <si>
    <t>Screw-In CFL, 1-11W spiral, 1-Mag</t>
  </si>
  <si>
    <t>Screw-In CFL, 1-13W spiral, 1-Mag</t>
  </si>
  <si>
    <t>Screw-In CFL, 1-14W spiral, 1-Mag</t>
  </si>
  <si>
    <t>Screw-In CFL, 1-15W spiral, 1-Mag</t>
  </si>
  <si>
    <t>Screw-In CFL, 1-20W spiral, 1-Mag</t>
  </si>
  <si>
    <t>Screw-In CFL, 1-23W spiral, 1-Mag</t>
  </si>
  <si>
    <t>Screw-In CFL, 1-25W spiral, 1-Mag</t>
  </si>
  <si>
    <t>Screw-In CFL, 1-27W spiral, 1-Mag</t>
  </si>
  <si>
    <t>Screw-In CFL, 1-55W spiral, 1-Mag</t>
  </si>
  <si>
    <t>Screw-In CFL, 1-2D 22W, 1-Elec</t>
  </si>
  <si>
    <t>Screw-In CFL, 1-2D 39W, 1-Elec</t>
  </si>
  <si>
    <t>Screw-In CFL, 1-2D 15W, 1-Elec</t>
  </si>
  <si>
    <t>Servicing Utility:</t>
  </si>
  <si>
    <t>Project Number:</t>
  </si>
  <si>
    <t>Utility Representative:</t>
  </si>
  <si>
    <t>Customer:</t>
  </si>
  <si>
    <t>Address:</t>
  </si>
  <si>
    <t>Contact Name:</t>
  </si>
  <si>
    <t>District Office</t>
  </si>
  <si>
    <t>Audit Prepared By:</t>
  </si>
  <si>
    <t>Phone:</t>
  </si>
  <si>
    <t>Decommission (Permanently Remove)  Lighting Fixture</t>
  </si>
  <si>
    <t>Permanently remove unneeded light fixtures</t>
  </si>
  <si>
    <t>MH Pulse Start, 1-PS 350W, 1-SCWA typical ballast</t>
  </si>
  <si>
    <t>MH Pulse Start, 1-PS 320W, 1-SCWA typical ballast</t>
  </si>
  <si>
    <t>MH Pulse Start, 1-PS 300W, 1-SCWA typical ballast</t>
  </si>
  <si>
    <t>MH Pulse Start, 1-PS 400W, 1-SCWA typical ballast</t>
  </si>
  <si>
    <t>MH Pulse Start, 1-PS 450W, 1-SCWA typical ballast</t>
  </si>
  <si>
    <t xml:space="preserve"> Summary Table &gt;&gt;</t>
  </si>
  <si>
    <t>503-230-5865</t>
  </si>
  <si>
    <t>Mean System Lumens</t>
  </si>
  <si>
    <t>TOTAL FIXTURE COUNT</t>
  </si>
  <si>
    <t xml:space="preserve">bf </t>
  </si>
  <si>
    <t># lamps</t>
  </si>
  <si>
    <t>lumen maint</t>
  </si>
  <si>
    <r>
      <t>lumen</t>
    </r>
    <r>
      <rPr>
        <sz val="12"/>
        <rFont val="Times New Roman"/>
        <family val="0"/>
      </rPr>
      <t xml:space="preserve"> lamp</t>
    </r>
  </si>
  <si>
    <t>Metal Halide, 1500W, 1-Std Mag</t>
  </si>
  <si>
    <t>High Pressure Sodium, 35W, 1-Std Mag</t>
  </si>
  <si>
    <t>High Pressure Sodium, 50W, 1-Std Mag</t>
  </si>
  <si>
    <t>High Pressure Sodium, 70W, 1-Std Mag</t>
  </si>
  <si>
    <t>High Pressure Sodium, 100W, 1-Std Mag</t>
  </si>
  <si>
    <t>High Pressure Sodium, 150W, 1-Std Mag</t>
  </si>
  <si>
    <t>High Pressure Sodium,  200W, 1-Std Mag</t>
  </si>
  <si>
    <t>High Pressure Sodium, 250W, 1-Std Mag</t>
  </si>
  <si>
    <t>High Pressure Sodium, 310W, 1-Std Mag</t>
  </si>
  <si>
    <t>High Pressure Sodium, 400W, 1-Std Mag</t>
  </si>
  <si>
    <t>High Pressure Sodium, 1000W, 1-Std Mag</t>
  </si>
  <si>
    <t>Mercury Vapor, 100W, 1-Std Mag</t>
  </si>
  <si>
    <t>Mercury Vapor, 175W, 1-Std Mag</t>
  </si>
  <si>
    <t>Mercury Vapor, 250W, 1-Std Mag</t>
  </si>
  <si>
    <t>Mercury Vapor, 400W, 1-Std Mag</t>
  </si>
  <si>
    <t>Mercury Vapor, 1000W, 1-Std Mag</t>
  </si>
  <si>
    <t>Metal Halide, 50W, 1-Std Mag</t>
  </si>
  <si>
    <t>Metal Halide, 70W, 1-Std Mag</t>
  </si>
  <si>
    <t>Metal Halide, 100W, 1-Std Mag</t>
  </si>
  <si>
    <t>Metal Halide, 150W, 1-Std Mag</t>
  </si>
  <si>
    <t>Metal Halide, 175W, 1-Std Mag</t>
  </si>
  <si>
    <t>Metal Halide, 250W, 1-Std Mag</t>
  </si>
  <si>
    <t>Metal Halide, 400W, 1-Std Mag</t>
  </si>
  <si>
    <t>Metal Halide, 1000W, 1-Std Mag</t>
  </si>
  <si>
    <t>MH Pulse Start, 750W, 1-PS Mag</t>
  </si>
  <si>
    <t>MH Pulse Start, 1000W, 1-PS Mag</t>
  </si>
  <si>
    <t>T12 8' Fluorescent, 4-F96T12HOES 95W, 2-Mag EE</t>
  </si>
  <si>
    <t>T12 8' Fluorescent, 4-F96T12HOES 95W, 2-Mag</t>
  </si>
  <si>
    <t>T12 8' Fluorescent, 4-F96T12HO 110W, 2-Mag EE</t>
  </si>
  <si>
    <t>T12 8' Fluorescent, 4-F96T12HO 110W, 2-Mag</t>
  </si>
  <si>
    <t>T12 8' Fluorescent, 4-F96T12VHOES 185W, 2-Mag</t>
  </si>
  <si>
    <t>T12 8' Fluorescent, 4-F96T12VHO 215W, 2-Mag</t>
  </si>
  <si>
    <t>T12 Other Fluorescent, 1-FC6T9 20W, 1-Mag</t>
  </si>
  <si>
    <t>T12 Other Fluorescent, 1-FC8T9 22W, 1-Mag</t>
  </si>
  <si>
    <t>Energy Rate ($/kWh) &amp; $savings/yr:</t>
  </si>
  <si>
    <t>Demand Rate ($/kW) &amp; $savings/yr:</t>
  </si>
  <si>
    <t>T12 Other Fluorescent, 1-F30T12ES 25W, 1-Mag</t>
  </si>
  <si>
    <t>T12 Other Fluorescent, 1-FC12T9 32W, 1-Mag</t>
  </si>
  <si>
    <t>T12 Other Fluorescent, 1-F30T12 30W, 1-Mag</t>
  </si>
  <si>
    <t>T12 Other Fluorescent, 1-FB40T12 40W, 1-Mag EE</t>
  </si>
  <si>
    <t>T12 Other Fluorescent, 1-FC16T9 40W, 1-Mag</t>
  </si>
  <si>
    <t>T12 Other Fluorescent, 2-F30T12ES 25W, 1-Mag EE</t>
  </si>
  <si>
    <t>Normal-Output</t>
  </si>
  <si>
    <t>Reduced-Output</t>
  </si>
  <si>
    <t>T12 Other Fluorescent, 2-F30T12ES 25W, 1-Mag</t>
  </si>
  <si>
    <t>T12 Other Fluorescent, 2-F30T12 30W, 1-Mag</t>
  </si>
  <si>
    <t>T12 Other Fluorescent, 2-FB40T12 40W, 1-Mag EE</t>
  </si>
  <si>
    <t>T12 4' Fluorescent, 1-F40T12ES 34W, 1-Mag EE</t>
  </si>
  <si>
    <t>T12 4' Fluorescent, 1-F40T12 40W, 1-Mag EE</t>
  </si>
  <si>
    <t>T12 4' Fluorescent, 1-F40T12ES 34W, 1-Mag</t>
  </si>
  <si>
    <t>New Exit Sign, 2 faced LED,  1.5W/face, no ballast</t>
  </si>
  <si>
    <t>New Exit Sign, 2 faced Cold Cathode,  4W/face, no ballast</t>
  </si>
  <si>
    <t>New Exit Sign, 1 face LED,  1.5W, no ballast</t>
  </si>
  <si>
    <t>New Exit Sign, 1 face Cold Cathode,  4W, no ballast</t>
  </si>
  <si>
    <t>New Exit Sign, 2 faced LED with battery back-up,   no ballast</t>
  </si>
  <si>
    <t>Induction, 1-Icetron 100W donut, 1-RF Generator</t>
  </si>
  <si>
    <t xml:space="preserve">        Notes / Alternate Suggestions </t>
  </si>
  <si>
    <t xml:space="preserve">        Suggested Retrofits / Notes</t>
  </si>
  <si>
    <t>T12 4' Fluorescent, 1-F40T12 40W, 1-Mag</t>
  </si>
  <si>
    <t>T12 4' Fluorescent, 2-F40T12ES 34W, 1-Mag EE</t>
  </si>
  <si>
    <t>T12 4' Fluorescent, 2-F40T12ES 34W, 1-Mag</t>
  </si>
  <si>
    <t>T12 4' Fluorescent, 2-F40T12 40W, 1-Mag EE</t>
  </si>
  <si>
    <t>T12 4' Fluorescent, 2-F40T12 40W, 1-Mag</t>
  </si>
  <si>
    <t>T12 4' Fluorescent, 3-F40T12ES 34W, 2-Mag EE</t>
  </si>
  <si>
    <t>T12 4' Fluorescent, 3-F40T12 40W, 2-Mag EE</t>
  </si>
  <si>
    <t>T12 4' Fluorescent, 3-F40T12ES 34W, 2-Mag</t>
  </si>
  <si>
    <t>T12 4' Fluorescent, 3-F40T12 40W, 2-Mag</t>
  </si>
  <si>
    <t>T12 4' Fluorescent, 4-F40T12ES 34W, 2-Mag EE</t>
  </si>
  <si>
    <t>T12 4' Fluorescent, 4-F40T12ES 34W, 2-Mag</t>
  </si>
  <si>
    <t>T12 4' Fluorescent, 4-F40T12 40W, 2-Mag EE</t>
  </si>
  <si>
    <t xml:space="preserve">Storage </t>
  </si>
  <si>
    <t>PSC Shop</t>
  </si>
  <si>
    <t>Break Room</t>
  </si>
  <si>
    <t>S-W Shop</t>
  </si>
  <si>
    <t>N Garage</t>
  </si>
  <si>
    <t>S Garage</t>
  </si>
  <si>
    <t>Shop</t>
  </si>
  <si>
    <t>T12 4' Fluorescent, 4-F40T12 40W, 2-Mag</t>
  </si>
  <si>
    <t>T12 8' Fluorescent, 1-F96T12ES 60W, 1-Mag</t>
  </si>
  <si>
    <r>
      <t xml:space="preserve">IMPORTANT NOTE: Input/select information into cells that have a </t>
    </r>
    <r>
      <rPr>
        <b/>
        <sz val="14"/>
        <color indexed="12"/>
        <rFont val="Arial"/>
        <family val="2"/>
      </rPr>
      <t>blue color</t>
    </r>
    <r>
      <rPr>
        <b/>
        <sz val="14"/>
        <rFont val="Arial"/>
        <family val="2"/>
      </rPr>
      <t xml:space="preserve"> font.  Cells with black color fonts are calculated cells.  </t>
    </r>
  </si>
  <si>
    <t>T12 8' Fluorescent, 1-F96T12 75W, 1-Mag</t>
  </si>
  <si>
    <t>T12 8' Fluorescent, 1-F96T12HOES 95W, 1-Mag</t>
  </si>
  <si>
    <t>T12 8' Fluorescent, 1-F96T12HO 110W, 1-Mag</t>
  </si>
  <si>
    <t>T12 8' Fluorescent, 1-F96T12VHOES 185W, 1-Mag</t>
  </si>
  <si>
    <t>T12 8' Fluorescent, 1-F96T12VHO 215W, 1-Mag</t>
  </si>
  <si>
    <t>T12 8' Fluorescent, 2-F96T12ES 60W, 1-Mag EE</t>
  </si>
  <si>
    <t>Exit Sign, 2-inc 5W, no ballast</t>
  </si>
  <si>
    <t>Exit Sign, 2-inc 8W, no ballast</t>
  </si>
  <si>
    <t>Exit Sign, 2-Inc 10W, no ballast</t>
  </si>
  <si>
    <t>Exit Sign, 2-Inc 25W, no ballast</t>
  </si>
  <si>
    <t>Exit Sign, 2-Inc 40W, no ballast</t>
  </si>
  <si>
    <t>New Exit Sign, 1-LED &lt;5W, 1-None</t>
  </si>
  <si>
    <t>T12 2' Fluorescent, 1-F24T12/CW 20W, 1-Mag</t>
  </si>
  <si>
    <t>T12 3' Fluorescent, 1-F36T12/CW 30W, 1-Mag</t>
  </si>
  <si>
    <t>T12 2'x2' Fluorescent, 1-F40T12 40W U-Tube, 1-Mag</t>
  </si>
  <si>
    <t>T12 2'x2' Fluorescent, 2-F40T12 40W U-Tube, 1-Mag</t>
  </si>
  <si>
    <t>T12 6' Fluorescent, 1-F72T12/CW 56W, 1-Mag</t>
  </si>
  <si>
    <t>T5, 1-F14T5</t>
  </si>
  <si>
    <t>T5, 1-F21T5</t>
  </si>
  <si>
    <t>T5, 2-F14T5</t>
  </si>
  <si>
    <t>T5, 3-F14T5</t>
  </si>
  <si>
    <t>T12 8' Fluorescent, 2-F96T12ES 60W, 1-Mag</t>
  </si>
  <si>
    <t>T12 8' Fluorescent, 2-F96T12 75W, 1-Mag EE</t>
  </si>
  <si>
    <t>T12 8' Fluorescent, 2-F96T12 75W, 1-Mag</t>
  </si>
  <si>
    <t>T12 8' Fluorescent, 2-F96T12HOES 95W, 1-Mag</t>
  </si>
  <si>
    <t>T12 8' Fluorescent, 2-F96T12HO 110W, 1-Mag EE</t>
  </si>
  <si>
    <t>T12 8' Fluorescent, 2-F96T12HO 110W, 1-Mag</t>
  </si>
  <si>
    <t>T12 8' Fluorescent, 2-F96T12VHOES 185W, 1-Mag</t>
  </si>
  <si>
    <t>T12 8' Fluorescent, 2-F96T12VHO 215W, 1-Mag</t>
  </si>
  <si>
    <t>T12 8' Fluorescent, 3-F96T12ES 60W, 2-Mag</t>
  </si>
  <si>
    <t>T12 8' Fluorescent, 3-F96T12 75W, 2-Mag</t>
  </si>
  <si>
    <t>T12 8' Fluorescent, 3-F96T12HOES 95W, 2-Mag</t>
  </si>
  <si>
    <t>T12 8' Fluorescent, 3-F96T12HO 110W, 2-Mag EE</t>
  </si>
  <si>
    <t>T12 8' Fluorescent, 4-F96T12ES 60W, 2-Mag EE</t>
  </si>
  <si>
    <t>T12 8' Fluorescent, 4-F96T12ES 60W, 2-Mag</t>
  </si>
  <si>
    <t>T12 8' Fluorescent, 4-F96T12 75W, 2-Mag EE</t>
  </si>
  <si>
    <t>T12 8' Fluorescent, 4-F96T12 75W, 2-Mag</t>
  </si>
  <si>
    <t>T12 Other Fluorescent, 1-F4T5 4W, 1-Mag Pre</t>
  </si>
  <si>
    <t>T12 Other Fluorescent, 1-F6T5 6W, 1-Mag Pre</t>
  </si>
  <si>
    <t>T12 Other Fluorescent, 1-F8T5 8W, 1-Mag Pre</t>
  </si>
  <si>
    <t>T12 Other Fluorescent, 1-F15T12 15W, 1-Mag Pre</t>
  </si>
  <si>
    <t>T12 Other Fluorescent, 1-F15T8 15W, 1-Mag Pre</t>
  </si>
  <si>
    <t>T12 Other Fluorescent, 1-F20T12 20W, 1-Mag Pre</t>
  </si>
  <si>
    <t>T12 Other Fluorescent, 1-F30T12 30W, 1-Mag Pre</t>
  </si>
  <si>
    <t>T12 Other Fluorescent, 1-F30T8 30W, 1-Mag Pre</t>
  </si>
  <si>
    <t>T12 Other Fluorescent, 2-F20T12 20W, 1-Mag Pre</t>
  </si>
  <si>
    <t>T12 Other Fluorescent, 2-F30T12 30W, 1-Mag Pre EE</t>
  </si>
  <si>
    <t>T12 Other Fluorescent, 2-F30T12 30W, 1-Mag Pre</t>
  </si>
  <si>
    <t>T12 Other Fluorescent, 2-F30T8 30W, 1-Mag Pre</t>
  </si>
  <si>
    <t>T5HO Fluorescent, 4-F54T5HO 54W, 1-Elec</t>
  </si>
  <si>
    <t>Hard-Wired CFL, 2-PL 32W, 1-Elec</t>
  </si>
  <si>
    <t>T8 Fluorescent, 2-F32T8 32W, 1-Elec HLO</t>
  </si>
  <si>
    <t>T5HO Fluorescent, 2-F54T5HO 54W, 1-Elec</t>
  </si>
  <si>
    <t>Hard-Wired CFL, 1-PL 32W, 1-Elec</t>
  </si>
  <si>
    <t>Hard-Wired CFL, 2-PL 26W, 1-Elec</t>
  </si>
  <si>
    <t>Hard-Wired CFL, 2-PL 42W, 1-Elec</t>
  </si>
  <si>
    <t>T8 High Performance, 4-F32T8HP 32W, 1-Elec HP</t>
  </si>
  <si>
    <t>T5HO Fluorescent, 3-F54T5HO 54W, 1-Elec</t>
  </si>
  <si>
    <t>Hard-Wired CFL, 2-2D 28W, 1-Elec</t>
  </si>
  <si>
    <t>Hard-Wired CFL, 2-2D 38W, 1-Elec</t>
  </si>
  <si>
    <t>T8 High Performance, 1-F32T8HP 32W, 1-Elec HP RLO</t>
  </si>
  <si>
    <t>T8 High Performance, 1-F32T8HP 32W, 1-Elec HP</t>
  </si>
  <si>
    <t>T8HP 4', 1-F32T8, 3100+lumen, 1-RLO Universal Triad Ultim8 B132IUNVEL-A</t>
  </si>
  <si>
    <t>Universal-Voltage, Instant-Start, Reduced Output</t>
  </si>
  <si>
    <t>T8HP 4', 1-F32T8, 3100+lumen, 1-NLO Universal Triad Ultim8 B132IUNVHE-A</t>
  </si>
  <si>
    <t>T8 High Performance, 2-F32T8HP 32W, 1-Elec HP RLO</t>
  </si>
  <si>
    <t>T8 High Performance, 2-F32T8HP 32W, 1-Elec HP</t>
  </si>
  <si>
    <t>T8 High Performance, 3-F32T8HP 32W, 1-Elec HP RLO</t>
  </si>
  <si>
    <t>T8 High Performance, 3-F32T8HP 32W, 1-Elec HP</t>
  </si>
  <si>
    <t>T8 High Performance, 4-F32T8HP 32W, 1-Elec HP RLO</t>
  </si>
  <si>
    <t>T8 High Performance, 2-F32T8HP 32W, 1-Elec HP HLO</t>
  </si>
  <si>
    <t>T8 Fluorescent, 1-F96T8 59W, 1-Elec</t>
  </si>
  <si>
    <t>T8 Fluorescent, 4-F32T8 32W, 1-Elec</t>
  </si>
  <si>
    <t>T8 Fluorescent, 4-F32T8 32W, 2-Elec HLO</t>
  </si>
  <si>
    <t>T8 Fluorescent, 2-F96T8HO 86W, 1-Elec</t>
  </si>
  <si>
    <t>T8 Fluorescent, 6-F32T8 32W, 1-Elec</t>
  </si>
  <si>
    <t>T8 Fluorescent, 6-F32T8 32W, 2-Elec HLO</t>
  </si>
  <si>
    <t>Screw-In CFL, 1-CF 9W, 1-Mag</t>
  </si>
  <si>
    <t>Screw-In CFL, 1-CF 11W, 1-Mag</t>
  </si>
  <si>
    <t>Screw-In CFL, 1-CF 15W, 1-Mag</t>
  </si>
  <si>
    <t>Hard-Wired CFL, 1-PL 20W, 1-Mag</t>
  </si>
  <si>
    <t>Hard-Wired CFL, 1-PL 23W, 1-Mag</t>
  </si>
  <si>
    <t>Hard-Wired CFL, 1-PL 26W, 1-Mag</t>
  </si>
  <si>
    <t>Hard-Wired CFL, 1-PL 32W, 1-Mag</t>
  </si>
  <si>
    <t>Hard-Wired CFL, 2-PL 23W, 2-Mag</t>
  </si>
  <si>
    <t>T8 High Performance, 4-F32T8HP 32W, 2-Elec HP HLO</t>
  </si>
  <si>
    <t>T8HP 8', 2-F96T8, 5780+lumens Alto+, 1-Universal/GE B259I277HE</t>
  </si>
  <si>
    <t>T8HP 8', 2-F96T8, 5900+lumens Alto+, 1-Universal/GE B259I120HE</t>
  </si>
  <si>
    <t>T8HP 8', 2-F96T8, 5900+lumens Alto+, 1-Universal/GE B259I277HE</t>
  </si>
  <si>
    <t>T8HP 4', 2-F32T8, 3100+lumen, 1-NLO Universal/GE B332I120EL</t>
  </si>
  <si>
    <t>T8HP 4', 2-F32T8, 3100+lumen, 1-NLO Universal/GE B332I277EL</t>
  </si>
  <si>
    <t>T8HP 4', 2-F32T8, 3100+lumen, 1-HLO Universal/GE B332I120HE</t>
  </si>
  <si>
    <t>T8HP 4', 2-F32T8, 3100+lumen, 1-HLO Universal/GE B332I277HE</t>
  </si>
  <si>
    <t>T8HP 4', 2-F32T8, 3100+lumen, 1-HLO Universal/GE B332PUNVHP-A</t>
  </si>
  <si>
    <t>T8HP 4', 1-F32T8, 3100+lumen, 1-HLO Universal/GE B232PUNVHP-A</t>
  </si>
  <si>
    <t>T8HP 4', 1-F32T8, 3100+lumen, 1-HLO Universal/GE B232I120HE</t>
  </si>
  <si>
    <t>T8HP 4', 3-F32T8, 3100+lumen, 1-RLO Universal/GE B332I277EL</t>
  </si>
  <si>
    <t>T8HP 4', 3-F32T8, 3100+lumen, 1-RLO Universal/GE B332I120EL</t>
  </si>
  <si>
    <t>T8HP 4', 3-F32T8, 3100+lumen, 1-NLO Universal/GE B332I277HE</t>
  </si>
  <si>
    <t>T8HP 4', 3-F32T8, 3100+lumen, 1-NLO Universal/GE B332I120HE</t>
  </si>
  <si>
    <t>T8HP 4', 3-F32T8, 3100+lumen, 1-NLO Universal/GE B432I277EL</t>
  </si>
  <si>
    <t>T8HP 4', 3-F32T8, 3100+lumen, 1-NLO Universal/GE B432I120EL</t>
  </si>
  <si>
    <t>T8HP 4', 3-F32T8, 3100+lumen, 1-NLO Universal/GE B432I277HE</t>
  </si>
  <si>
    <t>T8HP 4', 3-F32T8, 3100+lumen, 1-NLO Universal/GE B432I120HE</t>
  </si>
  <si>
    <t>T8HP 4', 3-F32T8, 3100+lumen, 1-NLO Universal/GE B432PUNVHP-A</t>
  </si>
  <si>
    <t>T8HP 4', 3-F32T8, 3100+lumen, 1-RLO TCP 4/3/2IS32-120U</t>
  </si>
  <si>
    <t>T8HP 4', 3-F32T8, 3100+lumen, 1-HLO Maxlite 50024</t>
  </si>
  <si>
    <t>Use Bi-Level Switching where possible</t>
  </si>
  <si>
    <t>Hard-Wired CFL, 1-2D 16W, 1-Elec</t>
  </si>
  <si>
    <t>Hard-Wired CFL, 1-2D 21W, 1-Elec</t>
  </si>
  <si>
    <t>Hard-Wired CFL, 1-2D 28W, 1-Elec</t>
  </si>
  <si>
    <t>Hard-Wired CFL, 2-2D 16W, 1-Elec</t>
  </si>
  <si>
    <t>Hard-Wired CFL, 1-2D 38W, 1-Elec</t>
  </si>
  <si>
    <t>Hard-Wired CFL, 2-2D 21W, 1-Elec</t>
  </si>
  <si>
    <t>T8 Standard Electronic, 1-F25T8 25W, 1-Elec</t>
  </si>
  <si>
    <t>T8 Standard Electronic, 1-F32T8 32W, 1-Elec RLO</t>
  </si>
  <si>
    <t>T8 Standard Electronic, 1-F32T8 32W, 1-Elec</t>
  </si>
  <si>
    <t>T8 Standard Electronic, 1-F96T8 59W, 1-Elec</t>
  </si>
  <si>
    <t>T8 Standard Electronic, 1-F96T8HO 86W, 1-Elec</t>
  </si>
  <si>
    <t>T8 Standard Electronic, 2-F17T8 17W, 1-Elec</t>
  </si>
  <si>
    <t>T8 Standard Electronic, 2-F25T8 25W, 1-Elec</t>
  </si>
  <si>
    <t>T8 Standard Electronic, 2-F96T8 59W, 1-Elec</t>
  </si>
  <si>
    <t>T8 Standard Electronic, 2-F96T8HO 86W, 1-Elec</t>
  </si>
  <si>
    <t>T8 Standard Electronic, 3-F17T8 17W, 1-Elec</t>
  </si>
  <si>
    <t>T8 Standard Electronic, 3-F25T8 25W, 1-Elec</t>
  </si>
  <si>
    <t>T8 Standard Electronic, 3-F32T8 32W, 1-Elec RLO</t>
  </si>
  <si>
    <t>T8 Standard Electronic, 3-F32T8 32W, 1-Elec</t>
  </si>
  <si>
    <t>T8 Standard Electronic, 4-F17T8 17W, 1-Elec</t>
  </si>
  <si>
    <t>T8 Standard Electronic, 4-F25T8 25W, 1-Elec</t>
  </si>
  <si>
    <t>T8 Standard Electronic, 4-F32T8 32W, 1-Elec RLO</t>
  </si>
  <si>
    <t>T8 Standard Electronic, 4-F32T8 32W, 1-Elec</t>
  </si>
  <si>
    <t>See attached lamp/ballast specification sheet</t>
  </si>
  <si>
    <t>T8 Standard Electronic, 4-F32T8 32W, 2-Elec HLO</t>
  </si>
  <si>
    <t>T8 Standard Electronic, 6-F32T8 32W, 2-Elec HLO</t>
  </si>
  <si>
    <t>T8 Standard Electronic, 1-F17T8 17W, 1-Elec</t>
  </si>
  <si>
    <t>T5HO Fluorescent, 2-F54T5HO 54W, 1-Program Start</t>
  </si>
  <si>
    <t>T5HO Fluorescent, 1-F54T5HO 54W, 1-Program Start</t>
  </si>
  <si>
    <t>T5HO Fluorescent, 4-F54T5HO 54W, 2-Program Start</t>
  </si>
  <si>
    <t>T5HO Fluorescent, 3-F54T5HO 54W, 2-Program Start</t>
  </si>
  <si>
    <t>T5HO Fluorescent, 6-F54T5HO 54W, 3-Program Start</t>
  </si>
  <si>
    <t>T5HO Fluorescent, 8-F54T5HO 54W, 4-Program Start</t>
  </si>
  <si>
    <t>T8HP 4', 4-F32T8, 3100+lumen, 1-NLO Universal/GE B432I277HE</t>
  </si>
  <si>
    <t>T8HP 4', 4-F32T8, 3100+lumen, 1-RLO Universal/GE B432I277EL</t>
  </si>
  <si>
    <t>T8HP 4', 4-F32T8, 3100+lumen, 1-RLO Universal/GE B432I120EL</t>
  </si>
  <si>
    <t>T8HP 4', 4-F32T8, 3100+lumen, 1-NLO Universal/GE B432I120HE</t>
  </si>
  <si>
    <t>Best Energy Efficient Choice with significant light reduction</t>
  </si>
  <si>
    <t>T8HP 4', 4-F32T8, 3100+lumen, 1-RLO TCP 4/3/2IS32-120U</t>
  </si>
  <si>
    <t>T8HP 4', 4-F32T8, 3100+lumen, 1-NLO Maxlite 50006</t>
  </si>
  <si>
    <t>Use Bi-Level ProgStart System on frequently switched circuits</t>
  </si>
  <si>
    <t>T8HP 4', 6-F32T8, 3100+lumen, 1-2 lamp &amp; 1-4 lamp RLO Sylvania Extreme</t>
  </si>
  <si>
    <t>===========================</t>
  </si>
  <si>
    <t>----------------------------</t>
  </si>
  <si>
    <t>=================================</t>
  </si>
  <si>
    <t>Control room</t>
  </si>
  <si>
    <t>Comm Room</t>
  </si>
  <si>
    <t>Yard Lighting</t>
  </si>
  <si>
    <t>Control House</t>
  </si>
  <si>
    <t>Maint. HQ</t>
  </si>
  <si>
    <t>SPM Office</t>
  </si>
  <si>
    <t>T8HP 4', 4-F32T8, 3100+lumen, 1-NLO Advance Optanium ROP/VOP-4P32-SC</t>
  </si>
  <si>
    <t>T8HP 4', 4-F32T8, 3100+lumen, 1-NLO Advance Elec REL/VEL-4P32-SC</t>
  </si>
  <si>
    <t>T8HP 4', 4-F32T8, 3100+lumen, 2-HLO Advance Elec REL/VEL-3P32-SC</t>
  </si>
  <si>
    <t>T8HP 4', 6-F32T8, 3100+lumen, 2-HLO Advance Elec REL/VEL-4P32-HL-SC</t>
  </si>
  <si>
    <t>T8HP 4', 4-F32T8, 3100+lumen, 1-NLO Advance Centium RCN/VCN-4P32-SC</t>
  </si>
  <si>
    <t>T8HP 4', 4-F32T8, 3100+lumen, 1-RLO Advance Optanium ROP/VOP-4P32-LW-SC</t>
  </si>
  <si>
    <t>T8HP 4', 3-F32T8, 3100+lumen, 1-HLO Advance Elec REL/VEL-4P32-SC</t>
  </si>
  <si>
    <t>T8HP 4', 3-F32T8, 3100+lumen, 1-NLO Advance Centium RCN/VCN-3P32-SC</t>
  </si>
  <si>
    <t>T8HP 4', 3-F32T8, 3100+lumen, 1-NLO Advance Centium Intellivolt ICN-3P32</t>
  </si>
  <si>
    <t>T8HP 4', 3-F32T8, 3100+lumen, 1-NLO Advance Elec REL/VEL-3P32-SC</t>
  </si>
  <si>
    <t>T8HP 4', 3-F32T8, 3100+lumen, 1-NLO Advance Optanium ROP/VOP-3P32-SC</t>
  </si>
  <si>
    <t>T8HP 4', 4-F32T8, 3100+lumen, 2-HLO Advance Elec REL/VEL-2P32-HL-SC</t>
  </si>
  <si>
    <t>T8HP 4', 2-F32T8, 3100+lumen, 1-RLO GE-232-Ultramax-L</t>
  </si>
  <si>
    <t>Use Intellivolt Low-THD Centium ballasts only if needed</t>
  </si>
  <si>
    <t>Best Energy Efficient Choice, Universal-Voltage, Low-Output</t>
  </si>
  <si>
    <t>Dedicated-Voltage, Low-THD, Low-Output</t>
  </si>
  <si>
    <t>Universal-Voltage,  Low-Output, 4 lamp ballast driving 3 lamps</t>
  </si>
  <si>
    <t>Dedicated-Voltage, Instant-Start, Low-Output ballast</t>
  </si>
  <si>
    <t>T8HP 4', 1-F32T8, 3100+lumen, 1-NLO GE-132/232-Ultramax-N</t>
  </si>
  <si>
    <t>T8HP 4', 1-F32T8, 3100+lumen, 1-RLO GE-132-Ultramax-L</t>
  </si>
  <si>
    <t>T8HP 4', 2-F32T8, 3100+lumen, 1-NLO GE-232/332-Ultramax-N</t>
  </si>
  <si>
    <t>T8HP 4', 2-F32T8, 3100+lumen, 1-HLO GE-232-Ultramax-H</t>
  </si>
  <si>
    <t>T8HP 4', 3-F32T8, 3100+lumen, 1-NLO GE-432-Ultramax-N</t>
  </si>
  <si>
    <t>T8HP 4', 4-F32T8, 3100+lumen, 2-HLO GE-232-Ultramax-H</t>
  </si>
  <si>
    <t>T8HP 4', 6-F32T8, 3100+lumen, 2-HLO GE-332-Ultramax-H</t>
  </si>
  <si>
    <t>Universal-Voltage, Instant-Start, Normal-Output</t>
  </si>
  <si>
    <t>Universal-Voltage, Instant-Start, High-Output</t>
  </si>
  <si>
    <t>Dedicated-Voltage, Instant-Start, Low-Output</t>
  </si>
  <si>
    <t>Universal-Voltage,  Instant-Start, Low-Output</t>
  </si>
  <si>
    <t>Dedicated-Voltage, standard 3 lamp Instant-Start driving 2 lamps</t>
  </si>
  <si>
    <t>120 Volt, standard 3 lamp Instant-Start driving 2 lamps</t>
  </si>
  <si>
    <t>277 Volt, standard 3 lamp Instant-Start driving 2 lamps</t>
  </si>
  <si>
    <t>Dedicated-Voltage, Centium Low-THD, Low-Output</t>
  </si>
  <si>
    <t>Intellivolt,  Optanium 2-lamp Program-Start operating 1 lamp</t>
  </si>
  <si>
    <t>120 Volt, High-Efficiency, Instant-Start</t>
  </si>
  <si>
    <t>Universal-Voltage,  Instant-Start, Normal Light Output</t>
  </si>
  <si>
    <t>T8 Standard Electronic, 6-F32T8 32W, 2-Elec</t>
  </si>
  <si>
    <t>277 Volt, High-Efficiency Instant-Start</t>
  </si>
  <si>
    <t>277 Volt, standard 4 lamp Instant-Start driving 3 lamps</t>
  </si>
  <si>
    <t>High-Efficiency, Universal-Voltage, Instant-Start, Low-THD</t>
  </si>
  <si>
    <t>120 Volt, High-Efficency 2-lamp Instant-Start operating 1 lamp</t>
  </si>
  <si>
    <t xml:space="preserve">Best Energy Efficient Choice, High-Eff, Univ-Volt, IS, Low-THD </t>
  </si>
  <si>
    <t>Dedicated-Voltage, High-Efficiency Instant-Start, Normal-Output</t>
  </si>
  <si>
    <t>(541) 465 - 6992</t>
  </si>
  <si>
    <t>Entry/Office</t>
  </si>
  <si>
    <t>Battery Room</t>
  </si>
  <si>
    <t>MW Office</t>
  </si>
  <si>
    <t>Hall/Misc</t>
  </si>
  <si>
    <t>Basement</t>
  </si>
  <si>
    <t>Raedy Room</t>
  </si>
  <si>
    <t>Parts/toilet</t>
  </si>
  <si>
    <t>Linemens Room</t>
  </si>
  <si>
    <t xml:space="preserve"> Office</t>
  </si>
  <si>
    <t>Training room</t>
  </si>
  <si>
    <t>Sub. Maint</t>
  </si>
  <si>
    <t>PSC Office</t>
  </si>
  <si>
    <t>277 Volt, High-Efficiency 3 lamp Instant-Start driving 2 lamps</t>
  </si>
  <si>
    <t>120 Volt, High-Efficiency 3 lamp Instant-Start driving 2 lamps</t>
  </si>
  <si>
    <t xml:space="preserve">Intellivolt (120, 230, or 277 Volt), Optanium Program-Start </t>
  </si>
  <si>
    <t>Best Energy Efficient Choice, 277 Volt, standard electronic</t>
  </si>
  <si>
    <t>Best Energy Efficient Choice, 120 Volt, standard electronic</t>
  </si>
  <si>
    <t>120 Volt, standard 4 lamp Instant-Start driving 3 lamps</t>
  </si>
  <si>
    <t xml:space="preserve">Dedicated-Voltage, Instant-Start </t>
  </si>
  <si>
    <t>Dedicated-Voltage, Centium Low-THD</t>
  </si>
  <si>
    <t>Dedicated-Voltage, standard Instant-Start, Normal Light Output</t>
  </si>
  <si>
    <t>277 Volt, High-Efficiency 4 lamp Instant-Start driving 3 lamps</t>
  </si>
  <si>
    <t xml:space="preserve">T8 Standard Electronic, 2-F32T8, 2950+lumen, 1-Elec VRLO  </t>
  </si>
  <si>
    <t xml:space="preserve">T8 Standard Electronic, 2-F32T8, 2950+lumen, 1-Elec RLO  </t>
  </si>
  <si>
    <t>T8 Standard Electronic, 2-F32T8, 2950+lumen, 1-ISElec</t>
  </si>
  <si>
    <t>T8 Standard Electronic, 2-F32T8, 2950+lumen, 1-RSElec</t>
  </si>
  <si>
    <t>T8 Standard Electronic, 2-F32T8, 2950+lumen, 1-Elec HLO</t>
  </si>
  <si>
    <t>120 Volt, High-Efficiency 4 lamp Instant-Start driving 3 lamps</t>
  </si>
  <si>
    <t>Best Energy Efficient Choice,  277 Volt, standard Instant-Start</t>
  </si>
  <si>
    <t>120 Volt, High-Efficiency Instant-Start</t>
  </si>
  <si>
    <t>Univ-Volt,  Normal-Out, 4 lamp Instant-Start driving 3 lamps</t>
  </si>
  <si>
    <t>Dedicated-Voltage, standard Instant-Start</t>
  </si>
  <si>
    <t>Intellivolt, Centium 4 lamp Instant-Start driving 3 lamps</t>
  </si>
  <si>
    <r>
      <t xml:space="preserve">  </t>
    </r>
    <r>
      <rPr>
        <b/>
        <sz val="12"/>
        <color indexed="10"/>
        <rFont val="Times New Roman"/>
        <family val="1"/>
      </rPr>
      <t xml:space="preserve">Updated April 19, 2005.  </t>
    </r>
    <r>
      <rPr>
        <b/>
        <sz val="12"/>
        <rFont val="Times New Roman"/>
        <family val="1"/>
      </rPr>
      <t xml:space="preserve">    This list is not meant to be complete, you can add equipment to this list.</t>
    </r>
  </si>
  <si>
    <t>Halogen, 1-T3  100W, no ballast</t>
  </si>
  <si>
    <t>Halogen, 1-T3  150W, no ballast</t>
  </si>
  <si>
    <t>Halogen, 1-T3  250W, no ballast</t>
  </si>
  <si>
    <t>Halogen, 1-T3  300W, no ballast</t>
  </si>
  <si>
    <t>Halogen, 1-T3  500W, no ballast</t>
  </si>
  <si>
    <t>Halogen, 1-T5  750W, no ballast</t>
  </si>
  <si>
    <t>Halogen, 1-T3  1000W, no ballast</t>
  </si>
  <si>
    <t>Halogen, 1-T3  1500W, no ballast</t>
  </si>
  <si>
    <r>
      <t xml:space="preserve">Expanded Standard Offer+ (ESO+) Program Drop-Down Wattage Reduction Tool - </t>
    </r>
    <r>
      <rPr>
        <b/>
        <sz val="16"/>
        <color indexed="10"/>
        <rFont val="Arial"/>
        <family val="2"/>
      </rPr>
      <t>Updated April 19, 2005</t>
    </r>
  </si>
  <si>
    <r>
      <t xml:space="preserve">  </t>
    </r>
    <r>
      <rPr>
        <b/>
        <sz val="12"/>
        <color indexed="10"/>
        <rFont val="Times New Roman"/>
        <family val="1"/>
      </rPr>
      <t xml:space="preserve">Updated April 19, 2005. </t>
    </r>
    <r>
      <rPr>
        <b/>
        <sz val="12"/>
        <rFont val="Times New Roman"/>
        <family val="1"/>
      </rPr>
      <t xml:space="preserve">  This list is not meant to be complete, you can add qualifying equipment to this list.</t>
    </r>
  </si>
  <si>
    <t>Dedicated-Voltage, standard 4 lamp Instant-Start driving 3 lamps</t>
  </si>
  <si>
    <t>Dedicated-Voltage, Centium 4 lamp Instant-Start driving 3 lamps</t>
  </si>
  <si>
    <t>Use Bi-Level Switching where possible, Program-Start, Univ-Volt</t>
  </si>
  <si>
    <t xml:space="preserve">120 Volt, standard Instant-Start </t>
  </si>
  <si>
    <t>Dedicated-Voltage, standard Instant-Start, Low-Output</t>
  </si>
  <si>
    <t>277 Volt, High Efficiency Instant-Start</t>
  </si>
  <si>
    <t>Universal-Voltage,  Instant-Start, Normal-Output</t>
  </si>
  <si>
    <t>Dedicated-Voltage, standard Instant-Start, Small-Can</t>
  </si>
  <si>
    <t xml:space="preserve">Dedicated-Voltage, Instant-Start, Normal-Output, Small-Can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</si>
</sst>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 h:mm"/>
    <numFmt numFmtId="166" formatCode="@&quot;sss&quot;"/>
    <numFmt numFmtId="167" formatCode="m/d"/>
    <numFmt numFmtId="168" formatCode="_(* #,##0.0_);_(* \(#,##0.0\);_(* &quot;-&quot;??_);_(@_)"/>
    <numFmt numFmtId="169" formatCode="_(* #,##0_);_(* \(#,##0\);_(* &quot;-&quot;??_);_(@_)"/>
    <numFmt numFmtId="170" formatCode="mm/dd/yy"/>
    <numFmt numFmtId="171" formatCode="0.000000"/>
    <numFmt numFmtId="172" formatCode="0.00000"/>
    <numFmt numFmtId="173" formatCode="0.0000"/>
    <numFmt numFmtId="174" formatCode="0.000"/>
    <numFmt numFmtId="175" formatCode="m/d/yy\ h:mm\ AM/PM"/>
    <numFmt numFmtId="176" formatCode="_(&quot;$&quot;* #,##0_);_(&quot;$&quot;* \(#,##0\);_(&quot;$&quot;* &quot;-&quot;??_);_(@_)"/>
    <numFmt numFmtId="177" formatCode="&quot;$&quot;#,##0"/>
    <numFmt numFmtId="178" formatCode="&quot;$&quot;#,##0.00"/>
    <numFmt numFmtId="179" formatCode="mmmm\ d\,\ yyyy"/>
  </numFmts>
  <fonts count="40">
    <font>
      <sz val="12"/>
      <name val="Times New Roman"/>
      <family val="0"/>
    </font>
    <font>
      <b/>
      <sz val="12"/>
      <name val="Times New Roman"/>
      <family val="1"/>
    </font>
    <font>
      <sz val="8"/>
      <name val="Arial"/>
      <family val="2"/>
    </font>
    <font>
      <b/>
      <sz val="10"/>
      <name val="Arial"/>
      <family val="2"/>
    </font>
    <font>
      <b/>
      <sz val="14"/>
      <name val="Arial"/>
      <family val="2"/>
    </font>
    <font>
      <b/>
      <sz val="11"/>
      <name val="Arial"/>
      <family val="2"/>
    </font>
    <font>
      <sz val="11"/>
      <name val="Arial"/>
      <family val="2"/>
    </font>
    <font>
      <sz val="11"/>
      <color indexed="12"/>
      <name val="Arial"/>
      <family val="2"/>
    </font>
    <font>
      <b/>
      <sz val="12"/>
      <name val="Arial"/>
      <family val="2"/>
    </font>
    <font>
      <sz val="12"/>
      <name val="Arial"/>
      <family val="2"/>
    </font>
    <font>
      <sz val="12"/>
      <color indexed="48"/>
      <name val="Arial"/>
      <family val="2"/>
    </font>
    <font>
      <b/>
      <sz val="14"/>
      <name val="Times New Roman"/>
      <family val="1"/>
    </font>
    <font>
      <sz val="14"/>
      <name val="Times New Roman"/>
      <family val="0"/>
    </font>
    <font>
      <sz val="12"/>
      <color indexed="12"/>
      <name val="Arial"/>
      <family val="2"/>
    </font>
    <font>
      <u val="single"/>
      <sz val="12"/>
      <name val="Times New Roman"/>
      <family val="1"/>
    </font>
    <font>
      <sz val="9"/>
      <name val="Arial"/>
      <family val="2"/>
    </font>
    <font>
      <sz val="9"/>
      <name val="Times New Roman"/>
      <family val="0"/>
    </font>
    <font>
      <sz val="8"/>
      <name val="Times New Roman"/>
      <family val="0"/>
    </font>
    <font>
      <sz val="11"/>
      <name val="Times New Roman"/>
      <family val="0"/>
    </font>
    <font>
      <b/>
      <sz val="8"/>
      <name val="Tahoma"/>
      <family val="0"/>
    </font>
    <font>
      <b/>
      <sz val="8"/>
      <color indexed="10"/>
      <name val="Tahoma"/>
      <family val="2"/>
    </font>
    <font>
      <sz val="9"/>
      <color indexed="12"/>
      <name val="Arial"/>
      <family val="2"/>
    </font>
    <font>
      <sz val="8"/>
      <color indexed="12"/>
      <name val="Arial"/>
      <family val="2"/>
    </font>
    <font>
      <sz val="12"/>
      <name val="Tahoma"/>
      <family val="2"/>
    </font>
    <font>
      <sz val="8"/>
      <name val="Tahoma"/>
      <family val="0"/>
    </font>
    <font>
      <b/>
      <sz val="16"/>
      <name val="Arial"/>
      <family val="2"/>
    </font>
    <font>
      <b/>
      <sz val="12"/>
      <color indexed="17"/>
      <name val="Times New Roman"/>
      <family val="1"/>
    </font>
    <font>
      <b/>
      <u val="single"/>
      <sz val="12"/>
      <name val="Times New Roman"/>
      <family val="1"/>
    </font>
    <font>
      <u val="single"/>
      <sz val="12"/>
      <color indexed="12"/>
      <name val="Times New Roman"/>
      <family val="0"/>
    </font>
    <font>
      <u val="single"/>
      <sz val="12"/>
      <color indexed="36"/>
      <name val="Times New Roman"/>
      <family val="0"/>
    </font>
    <font>
      <b/>
      <sz val="12"/>
      <color indexed="8"/>
      <name val="Times New Roman"/>
      <family val="1"/>
    </font>
    <font>
      <b/>
      <sz val="10"/>
      <color indexed="9"/>
      <name val="Arial"/>
      <family val="2"/>
    </font>
    <font>
      <sz val="12"/>
      <color indexed="8"/>
      <name val="Arial"/>
      <family val="2"/>
    </font>
    <font>
      <sz val="12"/>
      <color indexed="8"/>
      <name val="Times New Roman"/>
      <family val="0"/>
    </font>
    <font>
      <b/>
      <sz val="14"/>
      <color indexed="12"/>
      <name val="Arial"/>
      <family val="2"/>
    </font>
    <font>
      <b/>
      <sz val="12"/>
      <color indexed="10"/>
      <name val="Arial"/>
      <family val="2"/>
    </font>
    <font>
      <b/>
      <sz val="16"/>
      <color indexed="10"/>
      <name val="Arial"/>
      <family val="2"/>
    </font>
    <font>
      <b/>
      <sz val="12"/>
      <color indexed="10"/>
      <name val="Times New Roman"/>
      <family val="1"/>
    </font>
    <font>
      <sz val="14"/>
      <color indexed="12"/>
      <name val="Arial"/>
      <family val="2"/>
    </font>
    <font>
      <b/>
      <sz val="8"/>
      <name val="Times New Roman"/>
      <family val="2"/>
    </font>
  </fonts>
  <fills count="17">
    <fill>
      <patternFill/>
    </fill>
    <fill>
      <patternFill patternType="gray125"/>
    </fill>
    <fill>
      <patternFill patternType="solid">
        <fgColor indexed="8"/>
        <bgColor indexed="64"/>
      </patternFill>
    </fill>
    <fill>
      <patternFill patternType="gray125">
        <fgColor indexed="41"/>
      </patternFill>
    </fill>
    <fill>
      <patternFill patternType="solid">
        <fgColor indexed="22"/>
        <bgColor indexed="64"/>
      </patternFill>
    </fill>
    <fill>
      <patternFill patternType="lightGray">
        <fgColor indexed="44"/>
        <bgColor indexed="9"/>
      </patternFill>
    </fill>
    <fill>
      <patternFill patternType="solid">
        <fgColor indexed="41"/>
        <bgColor indexed="64"/>
      </patternFill>
    </fill>
    <fill>
      <patternFill patternType="gray125">
        <fgColor indexed="41"/>
        <bgColor indexed="9"/>
      </patternFill>
    </fill>
    <fill>
      <patternFill patternType="lightGray">
        <fgColor indexed="41"/>
      </patternFill>
    </fill>
    <fill>
      <patternFill patternType="solid">
        <fgColor indexed="47"/>
        <bgColor indexed="64"/>
      </patternFill>
    </fill>
    <fill>
      <patternFill patternType="lightGray">
        <fgColor indexed="26"/>
        <bgColor indexed="43"/>
      </patternFill>
    </fill>
    <fill>
      <patternFill patternType="lightGray">
        <fgColor indexed="26"/>
        <bgColor indexed="26"/>
      </patternFill>
    </fill>
    <fill>
      <patternFill patternType="solid">
        <fgColor indexed="26"/>
        <bgColor indexed="64"/>
      </patternFill>
    </fill>
    <fill>
      <patternFill patternType="lightGray">
        <fgColor indexed="41"/>
        <bgColor indexed="9"/>
      </patternFill>
    </fill>
    <fill>
      <patternFill patternType="solid">
        <fgColor indexed="9"/>
        <bgColor indexed="64"/>
      </patternFill>
    </fill>
    <fill>
      <patternFill patternType="solid">
        <fgColor indexed="43"/>
        <bgColor indexed="64"/>
      </patternFill>
    </fill>
    <fill>
      <patternFill patternType="solid">
        <fgColor indexed="9"/>
        <bgColor indexed="64"/>
      </patternFill>
    </fill>
  </fills>
  <borders count="52">
    <border>
      <left/>
      <right/>
      <top/>
      <bottom/>
      <diagonal/>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double"/>
    </border>
    <border>
      <left style="thin">
        <color indexed="8"/>
      </left>
      <right style="medium"/>
      <top>
        <color indexed="63"/>
      </top>
      <bottom style="thin"/>
    </border>
    <border>
      <left>
        <color indexed="63"/>
      </left>
      <right style="thin"/>
      <top style="thin">
        <color indexed="8"/>
      </top>
      <bottom style="thin"/>
    </border>
    <border>
      <left style="thin">
        <color indexed="8"/>
      </left>
      <right style="thin"/>
      <top>
        <color indexed="63"/>
      </top>
      <bottom style="thin"/>
    </border>
    <border>
      <left style="thin">
        <color indexed="8"/>
      </left>
      <right style="medium"/>
      <top style="thin">
        <color indexed="8"/>
      </top>
      <bottom style="thin"/>
    </border>
    <border>
      <left style="medium"/>
      <right style="thin"/>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style="medium"/>
      <top>
        <color indexed="63"/>
      </top>
      <bottom style="medium"/>
    </border>
    <border>
      <left style="medium"/>
      <right style="thin"/>
      <top>
        <color indexed="63"/>
      </top>
      <bottom>
        <color indexed="63"/>
      </bottom>
    </border>
    <border>
      <left style="medium"/>
      <right style="medium"/>
      <top>
        <color indexed="63"/>
      </top>
      <bottom>
        <color indexed="63"/>
      </bottom>
    </border>
    <border>
      <left>
        <color indexed="63"/>
      </left>
      <right>
        <color indexed="63"/>
      </right>
      <top style="medium"/>
      <bottom style="medium"/>
    </border>
    <border>
      <left style="medium"/>
      <right style="medium"/>
      <top style="thin"/>
      <bottom style="thin"/>
    </border>
    <border>
      <left style="medium"/>
      <right>
        <color indexed="63"/>
      </right>
      <top style="thin"/>
      <bottom style="thin"/>
    </border>
    <border>
      <left style="medium"/>
      <right>
        <color indexed="63"/>
      </right>
      <top style="medium"/>
      <bottom style="medium"/>
    </border>
    <border>
      <left>
        <color indexed="63"/>
      </left>
      <right style="medium"/>
      <top style="medium"/>
      <bottom style="medium"/>
    </border>
    <border>
      <left style="thin"/>
      <right style="thin">
        <color indexed="8"/>
      </right>
      <top style="thin"/>
      <bottom style="thin"/>
    </border>
    <border>
      <left style="thin"/>
      <right style="thin"/>
      <top style="thin"/>
      <bottom style="thin"/>
    </border>
    <border>
      <left style="medium"/>
      <right>
        <color indexed="63"/>
      </right>
      <top>
        <color indexed="63"/>
      </top>
      <bottom style="thin"/>
    </border>
    <border>
      <left>
        <color indexed="63"/>
      </left>
      <right style="thin"/>
      <top style="thin"/>
      <bottom style="thin"/>
    </border>
    <border>
      <left style="medium"/>
      <right style="medium"/>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color indexed="8"/>
      </left>
      <right style="thin"/>
      <top style="thin"/>
      <bottom style="thin"/>
    </border>
    <border>
      <left style="thin">
        <color indexed="8"/>
      </left>
      <right style="medium"/>
      <top style="thin"/>
      <bottom style="thin"/>
    </border>
    <border>
      <left style="thin"/>
      <right style="thin">
        <color indexed="8"/>
      </right>
      <top>
        <color indexed="63"/>
      </top>
      <bottom>
        <color indexed="63"/>
      </bottom>
    </border>
    <border>
      <left style="thin">
        <color indexed="8"/>
      </left>
      <right style="thin"/>
      <top>
        <color indexed="63"/>
      </top>
      <bottom>
        <color indexed="63"/>
      </bottom>
    </border>
    <border>
      <left style="thin">
        <color indexed="8"/>
      </left>
      <right style="medium"/>
      <top>
        <color indexed="63"/>
      </top>
      <bottom>
        <color indexed="63"/>
      </bottom>
    </border>
    <border>
      <left>
        <color indexed="63"/>
      </left>
      <right style="thin"/>
      <top>
        <color indexed="63"/>
      </top>
      <bottom>
        <color indexed="63"/>
      </bottom>
    </border>
    <border>
      <left style="medium"/>
      <right style="medium"/>
      <top>
        <color indexed="63"/>
      </top>
      <bottom style="medium"/>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style="thin"/>
      <top>
        <color indexed="63"/>
      </top>
      <bottom style="medium"/>
    </border>
    <border>
      <left style="thin"/>
      <right style="thin"/>
      <top style="medium"/>
      <bottom style="medium"/>
    </border>
    <border>
      <left style="thin"/>
      <right style="medium"/>
      <top style="medium"/>
      <bottom style="medium"/>
    </border>
    <border>
      <left>
        <color indexed="63"/>
      </left>
      <right style="thin"/>
      <top style="thin"/>
      <bottom>
        <color indexed="63"/>
      </bottom>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medium"/>
      <top>
        <color indexed="63"/>
      </top>
      <bottom>
        <color indexed="63"/>
      </bottom>
    </border>
    <border>
      <left style="thin"/>
      <right style="medium"/>
      <top>
        <color indexed="63"/>
      </top>
      <bottom style="medium"/>
    </border>
    <border>
      <left style="thin"/>
      <right style="thin"/>
      <top>
        <color indexed="63"/>
      </top>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7" fontId="0" fillId="0" borderId="0" applyFont="0" applyFill="0" applyBorder="0" applyProtection="0">
      <alignment horizontal="center"/>
    </xf>
    <xf numFmtId="5" fontId="0" fillId="0" borderId="0" applyFont="0" applyFill="0" applyBorder="0" applyProtection="0">
      <alignment horizontal="center"/>
    </xf>
    <xf numFmtId="165" fontId="0" fillId="0" borderId="0">
      <alignment/>
      <protection/>
    </xf>
    <xf numFmtId="2" fontId="0" fillId="0" borderId="0">
      <alignment horizontal="center"/>
      <protection/>
    </xf>
    <xf numFmtId="0" fontId="29" fillId="0" borderId="0" applyNumberFormat="0" applyFill="0" applyBorder="0" applyAlignment="0" applyProtection="0"/>
    <xf numFmtId="0" fontId="1" fillId="0" borderId="0">
      <alignment horizontal="center" wrapText="1"/>
      <protection/>
    </xf>
    <xf numFmtId="0" fontId="31" fillId="2" borderId="1">
      <alignment horizontal="left"/>
      <protection/>
    </xf>
    <xf numFmtId="0" fontId="28" fillId="0" borderId="0" applyNumberFormat="0" applyFill="0" applyBorder="0" applyAlignment="0" applyProtection="0"/>
    <xf numFmtId="1" fontId="0" fillId="0" borderId="0">
      <alignment horizontal="center"/>
      <protection/>
    </xf>
    <xf numFmtId="9" fontId="0" fillId="0" borderId="0" applyFont="0" applyFill="0" applyBorder="0" applyAlignment="0" applyProtection="0"/>
  </cellStyleXfs>
  <cellXfs count="212">
    <xf numFmtId="0" fontId="0" fillId="0" borderId="0" xfId="0" applyAlignment="1">
      <alignment/>
    </xf>
    <xf numFmtId="0" fontId="0" fillId="0" borderId="0" xfId="0" applyFont="1" applyFill="1" applyAlignment="1">
      <alignment/>
    </xf>
    <xf numFmtId="0" fontId="6" fillId="0" borderId="0" xfId="0" applyFont="1" applyAlignment="1" applyProtection="1">
      <alignment/>
      <protection/>
    </xf>
    <xf numFmtId="0" fontId="0" fillId="3" borderId="2" xfId="0" applyFill="1" applyBorder="1" applyAlignment="1" applyProtection="1">
      <alignment/>
      <protection/>
    </xf>
    <xf numFmtId="0" fontId="0" fillId="3" borderId="3" xfId="0" applyFill="1" applyBorder="1" applyAlignment="1" applyProtection="1">
      <alignment/>
      <protection/>
    </xf>
    <xf numFmtId="0" fontId="0" fillId="3" borderId="4" xfId="0" applyFill="1" applyBorder="1" applyAlignment="1" applyProtection="1">
      <alignment/>
      <protection/>
    </xf>
    <xf numFmtId="0" fontId="0" fillId="0" borderId="0" xfId="0" applyAlignment="1" applyProtection="1">
      <alignment/>
      <protection/>
    </xf>
    <xf numFmtId="0" fontId="5" fillId="3" borderId="0" xfId="0" applyFont="1" applyFill="1" applyBorder="1" applyAlignment="1" applyProtection="1" quotePrefix="1">
      <alignment horizontal="left"/>
      <protection/>
    </xf>
    <xf numFmtId="0" fontId="8" fillId="3" borderId="0" xfId="0" applyFont="1" applyFill="1" applyBorder="1" applyAlignment="1" applyProtection="1">
      <alignment horizontal="right"/>
      <protection/>
    </xf>
    <xf numFmtId="0" fontId="6" fillId="3" borderId="5" xfId="0" applyFont="1" applyFill="1" applyBorder="1" applyAlignment="1" applyProtection="1">
      <alignment/>
      <protection/>
    </xf>
    <xf numFmtId="0" fontId="0" fillId="0" borderId="0" xfId="0" applyFont="1" applyBorder="1" applyAlignment="1" applyProtection="1">
      <alignment/>
      <protection/>
    </xf>
    <xf numFmtId="0" fontId="6" fillId="0" borderId="0" xfId="0" applyFont="1" applyBorder="1" applyAlignment="1" applyProtection="1">
      <alignment/>
      <protection/>
    </xf>
    <xf numFmtId="0" fontId="6" fillId="3" borderId="6" xfId="0" applyFont="1" applyFill="1" applyBorder="1" applyAlignment="1" applyProtection="1">
      <alignment horizontal="left"/>
      <protection/>
    </xf>
    <xf numFmtId="0" fontId="6" fillId="3" borderId="0" xfId="0" applyFont="1" applyFill="1" applyBorder="1" applyAlignment="1" applyProtection="1">
      <alignment horizontal="center"/>
      <protection/>
    </xf>
    <xf numFmtId="0" fontId="6" fillId="3" borderId="0" xfId="0" applyFont="1" applyFill="1" applyBorder="1" applyAlignment="1" applyProtection="1">
      <alignment/>
      <protection/>
    </xf>
    <xf numFmtId="167" fontId="9" fillId="0" borderId="0" xfId="0" applyNumberFormat="1" applyFont="1" applyBorder="1" applyAlignment="1" applyProtection="1">
      <alignment/>
      <protection/>
    </xf>
    <xf numFmtId="0" fontId="6" fillId="4" borderId="0" xfId="0" applyFont="1" applyFill="1" applyBorder="1" applyAlignment="1" applyProtection="1">
      <alignment/>
      <protection/>
    </xf>
    <xf numFmtId="0" fontId="5" fillId="4" borderId="7" xfId="22" applyFont="1" applyFill="1" applyBorder="1" applyProtection="1">
      <alignment horizontal="center" wrapText="1"/>
      <protection/>
    </xf>
    <xf numFmtId="3" fontId="6" fillId="5" borderId="8" xfId="0" applyNumberFormat="1" applyFont="1" applyFill="1" applyBorder="1" applyAlignment="1" applyProtection="1">
      <alignment horizontal="center"/>
      <protection/>
    </xf>
    <xf numFmtId="3" fontId="6" fillId="6" borderId="6" xfId="0" applyNumberFormat="1" applyFont="1" applyFill="1" applyBorder="1" applyAlignment="1" applyProtection="1">
      <alignment horizontal="center"/>
      <protection/>
    </xf>
    <xf numFmtId="3" fontId="6" fillId="7" borderId="9" xfId="0" applyNumberFormat="1" applyFont="1" applyFill="1" applyBorder="1" applyAlignment="1" applyProtection="1">
      <alignment horizontal="center"/>
      <protection/>
    </xf>
    <xf numFmtId="3" fontId="6" fillId="7" borderId="10" xfId="0" applyNumberFormat="1" applyFont="1" applyFill="1" applyBorder="1" applyAlignment="1" applyProtection="1">
      <alignment horizontal="center"/>
      <protection/>
    </xf>
    <xf numFmtId="3" fontId="6" fillId="7" borderId="11" xfId="0" applyNumberFormat="1" applyFont="1" applyFill="1" applyBorder="1" applyAlignment="1" applyProtection="1">
      <alignment horizontal="center"/>
      <protection/>
    </xf>
    <xf numFmtId="3" fontId="6" fillId="7" borderId="12" xfId="0" applyNumberFormat="1" applyFont="1" applyFill="1" applyBorder="1" applyAlignment="1" applyProtection="1">
      <alignment horizontal="center"/>
      <protection/>
    </xf>
    <xf numFmtId="9" fontId="6" fillId="7" borderId="13" xfId="26" applyFont="1" applyFill="1" applyBorder="1" applyAlignment="1" applyProtection="1">
      <alignment horizontal="center"/>
      <protection/>
    </xf>
    <xf numFmtId="9" fontId="6" fillId="7" borderId="8" xfId="26" applyFont="1" applyFill="1" applyBorder="1" applyAlignment="1" applyProtection="1">
      <alignment horizontal="center"/>
      <protection/>
    </xf>
    <xf numFmtId="3" fontId="6" fillId="4" borderId="13" xfId="0" applyNumberFormat="1" applyFont="1" applyFill="1" applyBorder="1" applyAlignment="1" applyProtection="1">
      <alignment horizontal="center"/>
      <protection/>
    </xf>
    <xf numFmtId="0" fontId="6" fillId="0" borderId="0" xfId="0" applyFont="1" applyAlignment="1" applyProtection="1">
      <alignment wrapText="1"/>
      <protection/>
    </xf>
    <xf numFmtId="3" fontId="6" fillId="4" borderId="0" xfId="0" applyNumberFormat="1" applyFont="1" applyFill="1" applyBorder="1" applyAlignment="1" applyProtection="1">
      <alignment horizontal="center"/>
      <protection/>
    </xf>
    <xf numFmtId="3" fontId="7" fillId="0" borderId="0" xfId="0" applyNumberFormat="1" applyFont="1" applyBorder="1" applyAlignment="1" applyProtection="1">
      <alignment horizontal="left"/>
      <protection/>
    </xf>
    <xf numFmtId="3" fontId="7" fillId="0" borderId="0" xfId="0" applyNumberFormat="1" applyFont="1" applyBorder="1" applyAlignment="1" applyProtection="1">
      <alignment horizontal="center"/>
      <protection/>
    </xf>
    <xf numFmtId="0" fontId="7" fillId="0" borderId="0" xfId="0" applyFont="1" applyBorder="1" applyAlignment="1" applyProtection="1">
      <alignment wrapText="1"/>
      <protection/>
    </xf>
    <xf numFmtId="3" fontId="6" fillId="0" borderId="0" xfId="0" applyNumberFormat="1" applyFont="1" applyFill="1" applyBorder="1" applyAlignment="1" applyProtection="1">
      <alignment horizontal="center"/>
      <protection/>
    </xf>
    <xf numFmtId="3" fontId="7" fillId="0" borderId="0" xfId="0" applyNumberFormat="1" applyFont="1" applyFill="1" applyBorder="1" applyAlignment="1" applyProtection="1">
      <alignment horizontal="left" wrapText="1"/>
      <protection/>
    </xf>
    <xf numFmtId="3" fontId="7" fillId="0" borderId="0" xfId="0" applyNumberFormat="1" applyFont="1" applyFill="1" applyBorder="1" applyAlignment="1" applyProtection="1">
      <alignment horizontal="center"/>
      <protection/>
    </xf>
    <xf numFmtId="9" fontId="6" fillId="0" borderId="0" xfId="26" applyFont="1" applyFill="1" applyBorder="1" applyAlignment="1" applyProtection="1">
      <alignment horizontal="center"/>
      <protection/>
    </xf>
    <xf numFmtId="0" fontId="0" fillId="0" borderId="0" xfId="0" applyBorder="1" applyAlignment="1" applyProtection="1">
      <alignment/>
      <protection/>
    </xf>
    <xf numFmtId="3" fontId="6" fillId="0" borderId="0" xfId="0" applyNumberFormat="1" applyFont="1" applyAlignment="1" applyProtection="1">
      <alignment/>
      <protection/>
    </xf>
    <xf numFmtId="0" fontId="6" fillId="0" borderId="0" xfId="0" applyFont="1" applyAlignment="1" applyProtection="1">
      <alignment horizontal="center"/>
      <protection/>
    </xf>
    <xf numFmtId="9" fontId="5" fillId="6" borderId="0" xfId="26" applyFont="1" applyFill="1" applyBorder="1" applyAlignment="1" applyProtection="1">
      <alignment horizontal="center"/>
      <protection/>
    </xf>
    <xf numFmtId="0" fontId="6" fillId="0" borderId="0" xfId="0" applyFont="1" applyAlignment="1" applyProtection="1">
      <alignment horizontal="left"/>
      <protection/>
    </xf>
    <xf numFmtId="0" fontId="5" fillId="8" borderId="14" xfId="0" applyFont="1" applyFill="1" applyBorder="1" applyAlignment="1" applyProtection="1" quotePrefix="1">
      <alignment horizontal="centerContinuous"/>
      <protection/>
    </xf>
    <xf numFmtId="0" fontId="6" fillId="8" borderId="14" xfId="0" applyFont="1" applyFill="1" applyBorder="1" applyAlignment="1" applyProtection="1">
      <alignment horizontal="centerContinuous"/>
      <protection/>
    </xf>
    <xf numFmtId="0" fontId="6" fillId="8" borderId="15" xfId="0" applyFont="1" applyFill="1" applyBorder="1" applyAlignment="1" applyProtection="1">
      <alignment horizontal="centerContinuous"/>
      <protection/>
    </xf>
    <xf numFmtId="0" fontId="6" fillId="8" borderId="16" xfId="0" applyFont="1" applyFill="1" applyBorder="1" applyAlignment="1" applyProtection="1">
      <alignment/>
      <protection/>
    </xf>
    <xf numFmtId="0" fontId="6" fillId="8" borderId="17" xfId="0" applyFont="1" applyFill="1" applyBorder="1" applyAlignment="1" applyProtection="1">
      <alignment/>
      <protection/>
    </xf>
    <xf numFmtId="0" fontId="5" fillId="8" borderId="14" xfId="0" applyFont="1" applyFill="1" applyBorder="1" applyAlignment="1" applyProtection="1">
      <alignment horizontal="centerContinuous"/>
      <protection/>
    </xf>
    <xf numFmtId="0" fontId="0" fillId="0" borderId="0" xfId="0" applyFont="1" applyFill="1" applyAlignment="1">
      <alignment/>
    </xf>
    <xf numFmtId="0" fontId="0" fillId="0" borderId="0" xfId="0" applyFont="1" applyFill="1" applyAlignment="1">
      <alignment horizontal="left"/>
    </xf>
    <xf numFmtId="0" fontId="6" fillId="0" borderId="6" xfId="0" applyFont="1" applyBorder="1" applyAlignment="1" applyProtection="1">
      <alignment horizontal="left"/>
      <protection/>
    </xf>
    <xf numFmtId="0" fontId="3" fillId="9" borderId="18" xfId="0" applyFont="1" applyFill="1" applyBorder="1" applyAlignment="1">
      <alignment horizontal="center" wrapText="1"/>
    </xf>
    <xf numFmtId="0" fontId="0" fillId="0" borderId="0" xfId="0" applyFont="1" applyFill="1" applyAlignment="1">
      <alignment horizontal="right"/>
    </xf>
    <xf numFmtId="0" fontId="0" fillId="0" borderId="0" xfId="0" applyFont="1" applyFill="1" applyBorder="1" applyAlignment="1">
      <alignment/>
    </xf>
    <xf numFmtId="0" fontId="14" fillId="0" borderId="0" xfId="0" applyFont="1" applyFill="1" applyAlignment="1">
      <alignment horizontal="right" wrapText="1"/>
    </xf>
    <xf numFmtId="0" fontId="0" fillId="0" borderId="0" xfId="0" applyFont="1" applyFill="1" applyAlignment="1">
      <alignment horizontal="right" wrapText="1"/>
    </xf>
    <xf numFmtId="2" fontId="0" fillId="0" borderId="0" xfId="0" applyNumberFormat="1" applyFont="1" applyFill="1" applyAlignment="1">
      <alignment/>
    </xf>
    <xf numFmtId="2" fontId="0" fillId="0" borderId="0" xfId="0" applyNumberFormat="1" applyFont="1" applyFill="1" applyAlignment="1">
      <alignment horizontal="right"/>
    </xf>
    <xf numFmtId="2" fontId="0" fillId="0" borderId="0" xfId="0" applyNumberFormat="1" applyFont="1" applyFill="1" applyBorder="1" applyAlignment="1">
      <alignment/>
    </xf>
    <xf numFmtId="3" fontId="7" fillId="0" borderId="19" xfId="0" applyNumberFormat="1" applyFont="1" applyBorder="1" applyAlignment="1" applyProtection="1">
      <alignment horizontal="left" vertical="center" wrapText="1"/>
      <protection locked="0"/>
    </xf>
    <xf numFmtId="0" fontId="7" fillId="0" borderId="20" xfId="0" applyFont="1" applyBorder="1" applyAlignment="1" applyProtection="1">
      <alignment vertical="center" wrapText="1"/>
      <protection locked="0"/>
    </xf>
    <xf numFmtId="3" fontId="7" fillId="0" borderId="12" xfId="0" applyNumberFormat="1" applyFont="1" applyBorder="1" applyAlignment="1" applyProtection="1">
      <alignment horizontal="left" vertical="center" wrapText="1"/>
      <protection locked="0"/>
    </xf>
    <xf numFmtId="0" fontId="16" fillId="0" borderId="0" xfId="0" applyFont="1" applyFill="1" applyAlignment="1">
      <alignment horizontal="left"/>
    </xf>
    <xf numFmtId="0" fontId="17" fillId="0" borderId="0" xfId="0" applyFont="1" applyFill="1" applyAlignment="1">
      <alignment/>
    </xf>
    <xf numFmtId="0" fontId="18" fillId="0" borderId="0" xfId="0" applyFont="1" applyFill="1" applyAlignment="1">
      <alignment/>
    </xf>
    <xf numFmtId="0" fontId="8" fillId="9" borderId="21" xfId="0" applyFont="1" applyFill="1" applyBorder="1" applyAlignment="1">
      <alignment horizontal="left" wrapText="1"/>
    </xf>
    <xf numFmtId="0" fontId="8" fillId="9" borderId="22" xfId="0" applyFont="1" applyFill="1" applyBorder="1" applyAlignment="1">
      <alignment horizontal="left" wrapText="1"/>
    </xf>
    <xf numFmtId="0" fontId="5" fillId="9" borderId="21" xfId="0" applyFont="1" applyFill="1" applyBorder="1" applyAlignment="1">
      <alignment horizontal="left" wrapText="1"/>
    </xf>
    <xf numFmtId="0" fontId="16" fillId="0" borderId="0" xfId="0" applyFont="1" applyFill="1" applyAlignment="1">
      <alignment/>
    </xf>
    <xf numFmtId="3" fontId="13" fillId="0" borderId="19" xfId="0" applyNumberFormat="1" applyFont="1" applyBorder="1" applyAlignment="1" applyProtection="1">
      <alignment horizontal="center" vertical="center"/>
      <protection locked="0"/>
    </xf>
    <xf numFmtId="3" fontId="13" fillId="0" borderId="23" xfId="0" applyNumberFormat="1" applyFont="1" applyBorder="1" applyAlignment="1" applyProtection="1">
      <alignment horizontal="center" vertical="center"/>
      <protection locked="0"/>
    </xf>
    <xf numFmtId="3" fontId="9" fillId="7" borderId="12" xfId="0" applyNumberFormat="1" applyFont="1" applyFill="1" applyBorder="1" applyAlignment="1" applyProtection="1">
      <alignment horizontal="center" vertical="center"/>
      <protection/>
    </xf>
    <xf numFmtId="0" fontId="8" fillId="10" borderId="24" xfId="0" applyFont="1" applyFill="1" applyBorder="1" applyAlignment="1" applyProtection="1">
      <alignment horizontal="center" vertical="center"/>
      <protection/>
    </xf>
    <xf numFmtId="0" fontId="8" fillId="10" borderId="24" xfId="0" applyFont="1" applyFill="1" applyBorder="1" applyAlignment="1" applyProtection="1" quotePrefix="1">
      <alignment horizontal="center" vertical="center"/>
      <protection/>
    </xf>
    <xf numFmtId="0" fontId="9" fillId="10" borderId="0" xfId="0" applyFont="1" applyFill="1" applyBorder="1" applyAlignment="1" applyProtection="1">
      <alignment horizontal="center" vertical="center"/>
      <protection/>
    </xf>
    <xf numFmtId="3" fontId="8" fillId="10" borderId="0" xfId="0" applyNumberFormat="1" applyFont="1" applyFill="1" applyBorder="1" applyAlignment="1" applyProtection="1">
      <alignment horizontal="center" vertical="center"/>
      <protection/>
    </xf>
    <xf numFmtId="0" fontId="9" fillId="10" borderId="1" xfId="0" applyFont="1" applyFill="1" applyBorder="1" applyAlignment="1" applyProtection="1">
      <alignment horizontal="center" vertical="center"/>
      <protection/>
    </xf>
    <xf numFmtId="3" fontId="8" fillId="11" borderId="24" xfId="0" applyNumberFormat="1" applyFont="1" applyFill="1" applyBorder="1" applyAlignment="1" applyProtection="1">
      <alignment horizontal="center" vertical="center"/>
      <protection/>
    </xf>
    <xf numFmtId="0" fontId="9" fillId="11" borderId="0" xfId="0" applyFont="1" applyFill="1" applyBorder="1" applyAlignment="1" applyProtection="1">
      <alignment horizontal="center" vertical="center"/>
      <protection/>
    </xf>
    <xf numFmtId="0" fontId="4" fillId="8" borderId="25" xfId="0" applyFont="1" applyFill="1" applyBorder="1" applyAlignment="1" applyProtection="1" quotePrefix="1">
      <alignment horizontal="centerContinuous"/>
      <protection/>
    </xf>
    <xf numFmtId="0" fontId="4" fillId="8" borderId="25" xfId="0" applyFont="1" applyFill="1" applyBorder="1" applyAlignment="1" applyProtection="1">
      <alignment horizontal="centerContinuous"/>
      <protection/>
    </xf>
    <xf numFmtId="0" fontId="17" fillId="0" borderId="0" xfId="0" applyFont="1" applyFill="1" applyAlignment="1">
      <alignment horizontal="left"/>
    </xf>
    <xf numFmtId="3" fontId="13" fillId="0" borderId="26" xfId="0" applyNumberFormat="1" applyFont="1" applyFill="1" applyBorder="1" applyAlignment="1" applyProtection="1">
      <alignment horizontal="center" vertical="center"/>
      <protection locked="0"/>
    </xf>
    <xf numFmtId="3" fontId="7" fillId="0" borderId="27" xfId="0" applyNumberFormat="1" applyFont="1" applyBorder="1" applyAlignment="1" applyProtection="1">
      <alignment horizontal="center"/>
      <protection locked="0"/>
    </xf>
    <xf numFmtId="0" fontId="7" fillId="0" borderId="25" xfId="0" applyFont="1" applyBorder="1" applyAlignment="1" applyProtection="1">
      <alignment wrapText="1"/>
      <protection locked="0"/>
    </xf>
    <xf numFmtId="3" fontId="7" fillId="0" borderId="27" xfId="0" applyNumberFormat="1" applyFont="1" applyBorder="1" applyAlignment="1" applyProtection="1">
      <alignment horizontal="left" vertical="center" wrapText="1"/>
      <protection locked="0"/>
    </xf>
    <xf numFmtId="3" fontId="7" fillId="0" borderId="28" xfId="0" applyNumberFormat="1" applyFont="1" applyBorder="1" applyAlignment="1" applyProtection="1">
      <alignment horizontal="left" wrapText="1"/>
      <protection locked="0"/>
    </xf>
    <xf numFmtId="0" fontId="15" fillId="12" borderId="28" xfId="0" applyFont="1" applyFill="1" applyBorder="1" applyAlignment="1">
      <alignment/>
    </xf>
    <xf numFmtId="1" fontId="6" fillId="12" borderId="29" xfId="0" applyNumberFormat="1" applyFont="1" applyFill="1" applyBorder="1" applyAlignment="1">
      <alignment horizontal="center"/>
    </xf>
    <xf numFmtId="0" fontId="15" fillId="12" borderId="30" xfId="0" applyFont="1" applyFill="1" applyBorder="1" applyAlignment="1">
      <alignment horizontal="left"/>
    </xf>
    <xf numFmtId="0" fontId="15" fillId="12" borderId="12" xfId="0" applyFont="1" applyFill="1" applyBorder="1" applyAlignment="1">
      <alignment/>
    </xf>
    <xf numFmtId="1" fontId="6" fillId="12" borderId="24" xfId="0" applyNumberFormat="1" applyFont="1" applyFill="1" applyBorder="1" applyAlignment="1">
      <alignment horizontal="center"/>
    </xf>
    <xf numFmtId="0" fontId="15" fillId="12" borderId="31" xfId="0" applyFont="1" applyFill="1" applyBorder="1" applyAlignment="1">
      <alignment horizontal="left"/>
    </xf>
    <xf numFmtId="0" fontId="15" fillId="12" borderId="31" xfId="0" applyFont="1" applyFill="1" applyBorder="1" applyAlignment="1" quotePrefix="1">
      <alignment horizontal="left"/>
    </xf>
    <xf numFmtId="0" fontId="15" fillId="12" borderId="12" xfId="0" applyFont="1" applyFill="1" applyBorder="1" applyAlignment="1" quotePrefix="1">
      <alignment/>
    </xf>
    <xf numFmtId="0" fontId="2" fillId="12" borderId="30" xfId="0" applyFont="1" applyFill="1" applyBorder="1" applyAlignment="1">
      <alignment horizontal="left"/>
    </xf>
    <xf numFmtId="0" fontId="2" fillId="12" borderId="31" xfId="0" applyFont="1" applyFill="1" applyBorder="1" applyAlignment="1">
      <alignment horizontal="left"/>
    </xf>
    <xf numFmtId="0" fontId="2" fillId="12" borderId="31" xfId="0" applyFont="1" applyFill="1" applyBorder="1" applyAlignment="1" quotePrefix="1">
      <alignment horizontal="left"/>
    </xf>
    <xf numFmtId="0" fontId="15" fillId="12" borderId="12" xfId="0" applyFont="1" applyFill="1" applyBorder="1" applyAlignment="1" quotePrefix="1">
      <alignment horizontal="left"/>
    </xf>
    <xf numFmtId="0" fontId="21" fillId="0" borderId="12" xfId="0" applyFont="1" applyFill="1" applyBorder="1" applyAlignment="1" applyProtection="1">
      <alignment/>
      <protection locked="0"/>
    </xf>
    <xf numFmtId="1" fontId="7" fillId="0" borderId="24" xfId="0" applyNumberFormat="1" applyFont="1" applyFill="1" applyBorder="1" applyAlignment="1" applyProtection="1">
      <alignment horizontal="center"/>
      <protection locked="0"/>
    </xf>
    <xf numFmtId="0" fontId="22" fillId="0" borderId="31" xfId="0" applyFont="1" applyFill="1" applyBorder="1" applyAlignment="1" applyProtection="1">
      <alignment horizontal="left"/>
      <protection locked="0"/>
    </xf>
    <xf numFmtId="0" fontId="21" fillId="0" borderId="12" xfId="0" applyFont="1" applyFill="1" applyBorder="1" applyAlignment="1" applyProtection="1" quotePrefix="1">
      <alignment horizontal="left"/>
      <protection locked="0"/>
    </xf>
    <xf numFmtId="0" fontId="21" fillId="0" borderId="31" xfId="0" applyFont="1" applyFill="1" applyBorder="1" applyAlignment="1" applyProtection="1">
      <alignment horizontal="left"/>
      <protection locked="0"/>
    </xf>
    <xf numFmtId="0" fontId="21" fillId="0" borderId="12" xfId="0" applyFont="1" applyFill="1" applyBorder="1" applyAlignment="1" applyProtection="1" quotePrefix="1">
      <alignment/>
      <protection locked="0"/>
    </xf>
    <xf numFmtId="0" fontId="21" fillId="0" borderId="31" xfId="0" applyFont="1" applyFill="1" applyBorder="1" applyAlignment="1" applyProtection="1" quotePrefix="1">
      <alignment horizontal="left"/>
      <protection locked="0"/>
    </xf>
    <xf numFmtId="0" fontId="11" fillId="0" borderId="0" xfId="0" applyFont="1" applyFill="1" applyAlignment="1">
      <alignment horizontal="left" vertical="center"/>
    </xf>
    <xf numFmtId="0" fontId="1" fillId="0" borderId="0" xfId="0" applyFont="1" applyFill="1" applyAlignment="1" quotePrefix="1">
      <alignment horizontal="left" vertical="center"/>
    </xf>
    <xf numFmtId="2" fontId="0" fillId="0" borderId="0" xfId="0" applyNumberFormat="1" applyFont="1" applyFill="1" applyAlignment="1">
      <alignment/>
    </xf>
    <xf numFmtId="0" fontId="0" fillId="0" borderId="0" xfId="0" applyFont="1" applyFill="1" applyBorder="1" applyAlignment="1">
      <alignment/>
    </xf>
    <xf numFmtId="2" fontId="26" fillId="0" borderId="0" xfId="0" applyNumberFormat="1" applyFont="1" applyFill="1" applyAlignment="1">
      <alignment horizontal="center"/>
    </xf>
    <xf numFmtId="2" fontId="1" fillId="0" borderId="0" xfId="0" applyNumberFormat="1" applyFont="1" applyFill="1" applyAlignment="1">
      <alignment horizontal="center"/>
    </xf>
    <xf numFmtId="2" fontId="1" fillId="0" borderId="0" xfId="0" applyNumberFormat="1" applyFont="1" applyFill="1" applyBorder="1" applyAlignment="1">
      <alignment horizontal="center"/>
    </xf>
    <xf numFmtId="2" fontId="27" fillId="0" borderId="0" xfId="0" applyNumberFormat="1" applyFont="1" applyFill="1" applyAlignment="1">
      <alignment horizontal="center"/>
    </xf>
    <xf numFmtId="2" fontId="30" fillId="0" borderId="0" xfId="0" applyNumberFormat="1" applyFont="1" applyFill="1" applyAlignment="1">
      <alignment horizontal="center"/>
    </xf>
    <xf numFmtId="0" fontId="6" fillId="0" borderId="0" xfId="0" applyFont="1" applyBorder="1" applyAlignment="1" applyProtection="1">
      <alignment/>
      <protection/>
    </xf>
    <xf numFmtId="3" fontId="13" fillId="0" borderId="23" xfId="0" applyNumberFormat="1" applyFont="1" applyFill="1" applyBorder="1" applyAlignment="1" applyProtection="1">
      <alignment horizontal="center" vertical="center"/>
      <protection locked="0"/>
    </xf>
    <xf numFmtId="3" fontId="9" fillId="7" borderId="32" xfId="0" applyNumberFormat="1" applyFont="1" applyFill="1" applyBorder="1" applyAlignment="1" applyProtection="1">
      <alignment horizontal="center" vertical="center"/>
      <protection/>
    </xf>
    <xf numFmtId="3" fontId="6" fillId="5" borderId="33" xfId="0" applyNumberFormat="1" applyFont="1" applyFill="1" applyBorder="1" applyAlignment="1" applyProtection="1">
      <alignment horizontal="center" vertical="center"/>
      <protection/>
    </xf>
    <xf numFmtId="3" fontId="6" fillId="6" borderId="20" xfId="0" applyNumberFormat="1" applyFont="1" applyFill="1" applyBorder="1" applyAlignment="1" applyProtection="1">
      <alignment horizontal="center" vertical="center"/>
      <protection/>
    </xf>
    <xf numFmtId="3" fontId="9" fillId="7" borderId="26" xfId="0" applyNumberFormat="1" applyFont="1" applyFill="1" applyBorder="1" applyAlignment="1" applyProtection="1">
      <alignment horizontal="center" vertical="center"/>
      <protection/>
    </xf>
    <xf numFmtId="3" fontId="9" fillId="7" borderId="33" xfId="0" applyNumberFormat="1" applyFont="1" applyFill="1" applyBorder="1" applyAlignment="1" applyProtection="1">
      <alignment horizontal="center" vertical="center"/>
      <protection/>
    </xf>
    <xf numFmtId="9" fontId="9" fillId="7" borderId="26" xfId="26" applyFont="1" applyFill="1" applyBorder="1" applyAlignment="1" applyProtection="1">
      <alignment horizontal="center" vertical="center"/>
      <protection/>
    </xf>
    <xf numFmtId="9" fontId="9" fillId="7" borderId="33" xfId="26" applyFont="1" applyFill="1" applyBorder="1" applyAlignment="1" applyProtection="1">
      <alignment horizontal="center" vertical="center"/>
      <protection/>
    </xf>
    <xf numFmtId="3" fontId="7" fillId="0" borderId="17" xfId="0" applyNumberFormat="1" applyFont="1" applyBorder="1" applyAlignment="1" applyProtection="1">
      <alignment horizontal="left"/>
      <protection locked="0"/>
    </xf>
    <xf numFmtId="3" fontId="7" fillId="0" borderId="17" xfId="0" applyNumberFormat="1" applyFont="1" applyBorder="1" applyAlignment="1" applyProtection="1">
      <alignment horizontal="center"/>
      <protection locked="0"/>
    </xf>
    <xf numFmtId="0" fontId="7" fillId="0" borderId="6" xfId="0" applyFont="1" applyBorder="1" applyAlignment="1" applyProtection="1">
      <alignment wrapText="1"/>
      <protection locked="0"/>
    </xf>
    <xf numFmtId="3" fontId="7" fillId="0" borderId="34" xfId="0" applyNumberFormat="1" applyFont="1" applyBorder="1" applyAlignment="1" applyProtection="1">
      <alignment horizontal="center"/>
      <protection locked="0"/>
    </xf>
    <xf numFmtId="3" fontId="6" fillId="7" borderId="35" xfId="0" applyNumberFormat="1" applyFont="1" applyFill="1" applyBorder="1" applyAlignment="1" applyProtection="1">
      <alignment horizontal="center"/>
      <protection/>
    </xf>
    <xf numFmtId="3" fontId="6" fillId="5" borderId="36" xfId="0" applyNumberFormat="1" applyFont="1" applyFill="1" applyBorder="1" applyAlignment="1" applyProtection="1">
      <alignment horizontal="center"/>
      <protection/>
    </xf>
    <xf numFmtId="3" fontId="7" fillId="0" borderId="16" xfId="0" applyNumberFormat="1" applyFont="1" applyBorder="1" applyAlignment="1" applyProtection="1">
      <alignment horizontal="left" wrapText="1"/>
      <protection locked="0"/>
    </xf>
    <xf numFmtId="9" fontId="6" fillId="7" borderId="37" xfId="26" applyFont="1" applyFill="1" applyBorder="1" applyAlignment="1" applyProtection="1">
      <alignment horizontal="center"/>
      <protection/>
    </xf>
    <xf numFmtId="9" fontId="6" fillId="7" borderId="36" xfId="26" applyFont="1" applyFill="1" applyBorder="1" applyAlignment="1" applyProtection="1">
      <alignment horizontal="center"/>
      <protection/>
    </xf>
    <xf numFmtId="3" fontId="13" fillId="0" borderId="37" xfId="0" applyNumberFormat="1" applyFont="1" applyFill="1" applyBorder="1" applyAlignment="1" applyProtection="1">
      <alignment horizontal="center" vertical="center"/>
      <protection locked="0"/>
    </xf>
    <xf numFmtId="3" fontId="6" fillId="7" borderId="37" xfId="0" applyNumberFormat="1" applyFont="1" applyFill="1" applyBorder="1" applyAlignment="1" applyProtection="1">
      <alignment horizontal="center"/>
      <protection/>
    </xf>
    <xf numFmtId="3" fontId="6" fillId="7" borderId="36" xfId="0" applyNumberFormat="1" applyFont="1" applyFill="1" applyBorder="1" applyAlignment="1" applyProtection="1">
      <alignment horizontal="center"/>
      <protection/>
    </xf>
    <xf numFmtId="3" fontId="6" fillId="7" borderId="16" xfId="0" applyNumberFormat="1" applyFont="1" applyFill="1" applyBorder="1" applyAlignment="1" applyProtection="1">
      <alignment horizontal="center"/>
      <protection/>
    </xf>
    <xf numFmtId="0" fontId="5" fillId="8" borderId="38" xfId="0" applyFont="1" applyFill="1" applyBorder="1" applyAlignment="1" applyProtection="1">
      <alignment horizontal="left" wrapText="1"/>
      <protection/>
    </xf>
    <xf numFmtId="0" fontId="5" fillId="8" borderId="38" xfId="0" applyFont="1" applyFill="1" applyBorder="1" applyAlignment="1" applyProtection="1">
      <alignment horizontal="center" wrapText="1"/>
      <protection/>
    </xf>
    <xf numFmtId="0" fontId="8" fillId="8" borderId="39" xfId="0" applyFont="1" applyFill="1" applyBorder="1" applyAlignment="1" applyProtection="1" quotePrefix="1">
      <alignment horizontal="left" wrapText="1"/>
      <protection/>
    </xf>
    <xf numFmtId="0" fontId="5" fillId="8" borderId="40" xfId="0" applyFont="1" applyFill="1" applyBorder="1" applyAlignment="1" applyProtection="1">
      <alignment horizontal="center" wrapText="1"/>
      <protection/>
    </xf>
    <xf numFmtId="0" fontId="5" fillId="13" borderId="40" xfId="0" applyFont="1" applyFill="1" applyBorder="1" applyAlignment="1" applyProtection="1" quotePrefix="1">
      <alignment horizontal="center" wrapText="1"/>
      <protection/>
    </xf>
    <xf numFmtId="0" fontId="5" fillId="8" borderId="15" xfId="0" applyFont="1" applyFill="1" applyBorder="1" applyAlignment="1" applyProtection="1" quotePrefix="1">
      <alignment horizontal="center" wrapText="1"/>
      <protection/>
    </xf>
    <xf numFmtId="0" fontId="5" fillId="8" borderId="41" xfId="0" applyFont="1" applyFill="1" applyBorder="1" applyAlignment="1" applyProtection="1">
      <alignment horizontal="left" wrapText="1"/>
      <protection/>
    </xf>
    <xf numFmtId="0" fontId="8" fillId="8" borderId="42" xfId="22" applyFont="1" applyFill="1" applyBorder="1" applyAlignment="1" applyProtection="1">
      <alignment horizontal="left" wrapText="1"/>
      <protection/>
    </xf>
    <xf numFmtId="0" fontId="5" fillId="8" borderId="40" xfId="0" applyFont="1" applyFill="1" applyBorder="1" applyAlignment="1" applyProtection="1" quotePrefix="1">
      <alignment horizontal="center" wrapText="1"/>
      <protection/>
    </xf>
    <xf numFmtId="0" fontId="5" fillId="8" borderId="42" xfId="22" applyFont="1" applyFill="1" applyBorder="1" applyProtection="1">
      <alignment horizontal="center" wrapText="1"/>
      <protection/>
    </xf>
    <xf numFmtId="0" fontId="6" fillId="14" borderId="39" xfId="0" applyFont="1" applyFill="1" applyBorder="1" applyAlignment="1" applyProtection="1">
      <alignment horizontal="left"/>
      <protection/>
    </xf>
    <xf numFmtId="0" fontId="6" fillId="14" borderId="41" xfId="0" applyFont="1" applyFill="1" applyBorder="1" applyAlignment="1" applyProtection="1">
      <alignment horizontal="center"/>
      <protection/>
    </xf>
    <xf numFmtId="0" fontId="6" fillId="14" borderId="41" xfId="0" applyFont="1" applyFill="1" applyBorder="1" applyAlignment="1" applyProtection="1">
      <alignment/>
      <protection/>
    </xf>
    <xf numFmtId="0" fontId="8" fillId="14" borderId="41" xfId="0" applyFont="1" applyFill="1" applyBorder="1" applyAlignment="1" applyProtection="1">
      <alignment horizontal="right"/>
      <protection/>
    </xf>
    <xf numFmtId="0" fontId="8" fillId="14" borderId="15" xfId="0" applyFont="1" applyFill="1" applyBorder="1" applyAlignment="1" applyProtection="1">
      <alignment horizontal="right"/>
      <protection/>
    </xf>
    <xf numFmtId="0" fontId="3" fillId="9" borderId="43" xfId="0" applyFont="1" applyFill="1" applyBorder="1" applyAlignment="1">
      <alignment horizontal="center" wrapText="1"/>
    </xf>
    <xf numFmtId="0" fontId="8" fillId="9" borderId="44" xfId="0" applyFont="1" applyFill="1" applyBorder="1" applyAlignment="1">
      <alignment horizontal="left" wrapText="1"/>
    </xf>
    <xf numFmtId="0" fontId="0" fillId="0" borderId="0" xfId="0" applyBorder="1" applyAlignment="1">
      <alignment horizontal="left" indent="1"/>
    </xf>
    <xf numFmtId="2" fontId="27" fillId="0" borderId="0" xfId="0" applyNumberFormat="1" applyFont="1" applyFill="1" applyAlignment="1">
      <alignment horizontal="right"/>
    </xf>
    <xf numFmtId="0" fontId="15" fillId="12" borderId="12" xfId="0" applyFont="1" applyFill="1" applyBorder="1" applyAlignment="1" quotePrefix="1">
      <alignment vertical="center"/>
    </xf>
    <xf numFmtId="0" fontId="3" fillId="12" borderId="12" xfId="0" applyFont="1" applyFill="1" applyBorder="1" applyAlignment="1">
      <alignment/>
    </xf>
    <xf numFmtId="0" fontId="3" fillId="12" borderId="12" xfId="0" applyFont="1" applyFill="1" applyBorder="1" applyAlignment="1">
      <alignment horizontal="left"/>
    </xf>
    <xf numFmtId="0" fontId="15" fillId="12" borderId="12" xfId="0" applyFont="1" applyFill="1" applyBorder="1" applyAlignment="1" quotePrefix="1">
      <alignment horizontal="left" vertical="center"/>
    </xf>
    <xf numFmtId="0" fontId="4" fillId="14" borderId="0" xfId="0" applyFont="1" applyFill="1" applyBorder="1" applyAlignment="1" applyProtection="1">
      <alignment horizontal="centerContinuous"/>
      <protection/>
    </xf>
    <xf numFmtId="0" fontId="4" fillId="14" borderId="0" xfId="0" applyFont="1" applyFill="1" applyBorder="1" applyAlignment="1" applyProtection="1">
      <alignment horizontal="centerContinuous" vertical="center"/>
      <protection/>
    </xf>
    <xf numFmtId="0" fontId="25" fillId="14" borderId="21" xfId="0" applyFont="1" applyFill="1" applyBorder="1" applyAlignment="1" applyProtection="1">
      <alignment horizontal="centerContinuous" vertical="center"/>
      <protection/>
    </xf>
    <xf numFmtId="0" fontId="4" fillId="14" borderId="18" xfId="0" applyFont="1" applyFill="1" applyBorder="1" applyAlignment="1" applyProtection="1">
      <alignment horizontal="centerContinuous" vertical="center"/>
      <protection/>
    </xf>
    <xf numFmtId="0" fontId="4" fillId="14" borderId="22" xfId="0" applyFont="1" applyFill="1" applyBorder="1" applyAlignment="1" applyProtection="1">
      <alignment horizontal="centerContinuous" vertical="center"/>
      <protection/>
    </xf>
    <xf numFmtId="0" fontId="6" fillId="0" borderId="0" xfId="0" applyFont="1" applyAlignment="1" applyProtection="1">
      <alignment vertical="center"/>
      <protection/>
    </xf>
    <xf numFmtId="0" fontId="6" fillId="0" borderId="0" xfId="0" applyFont="1" applyBorder="1" applyAlignment="1" applyProtection="1">
      <alignment vertical="center"/>
      <protection/>
    </xf>
    <xf numFmtId="3" fontId="13" fillId="0" borderId="27" xfId="0" applyNumberFormat="1" applyFont="1" applyBorder="1" applyAlignment="1" applyProtection="1">
      <alignment horizontal="center" vertical="center"/>
      <protection locked="0"/>
    </xf>
    <xf numFmtId="3" fontId="38" fillId="0" borderId="17" xfId="0" applyNumberFormat="1" applyFont="1" applyBorder="1" applyAlignment="1" applyProtection="1">
      <alignment horizontal="left"/>
      <protection locked="0"/>
    </xf>
    <xf numFmtId="3" fontId="38" fillId="0" borderId="27" xfId="0" applyNumberFormat="1" applyFont="1" applyBorder="1" applyAlignment="1" applyProtection="1">
      <alignment horizontal="left" vertical="center" wrapText="1"/>
      <protection locked="0"/>
    </xf>
    <xf numFmtId="0" fontId="7" fillId="0" borderId="25" xfId="0" applyFont="1" applyBorder="1" applyAlignment="1" applyProtection="1">
      <alignment vertical="center" wrapText="1"/>
      <protection locked="0"/>
    </xf>
    <xf numFmtId="3" fontId="6" fillId="5" borderId="8" xfId="0" applyNumberFormat="1" applyFont="1" applyFill="1" applyBorder="1" applyAlignment="1" applyProtection="1">
      <alignment horizontal="center" vertical="center"/>
      <protection/>
    </xf>
    <xf numFmtId="3" fontId="6" fillId="6" borderId="6" xfId="0" applyNumberFormat="1" applyFont="1" applyFill="1" applyBorder="1" applyAlignment="1" applyProtection="1">
      <alignment horizontal="center" vertical="center"/>
      <protection/>
    </xf>
    <xf numFmtId="3" fontId="7" fillId="0" borderId="28" xfId="0" applyNumberFormat="1" applyFont="1" applyBorder="1" applyAlignment="1" applyProtection="1">
      <alignment horizontal="left" vertical="center" wrapText="1"/>
      <protection locked="0"/>
    </xf>
    <xf numFmtId="3" fontId="9" fillId="7" borderId="8" xfId="0" applyNumberFormat="1" applyFont="1" applyFill="1" applyBorder="1" applyAlignment="1" applyProtection="1">
      <alignment horizontal="center" vertical="center"/>
      <protection/>
    </xf>
    <xf numFmtId="9" fontId="9" fillId="7" borderId="8" xfId="26" applyFont="1" applyFill="1" applyBorder="1" applyAlignment="1" applyProtection="1">
      <alignment horizontal="center" vertical="center"/>
      <protection/>
    </xf>
    <xf numFmtId="0" fontId="12" fillId="15" borderId="45" xfId="0" applyFont="1" applyFill="1" applyBorder="1" applyAlignment="1">
      <alignment/>
    </xf>
    <xf numFmtId="9" fontId="8" fillId="11" borderId="46" xfId="26" applyFont="1" applyFill="1" applyBorder="1" applyAlignment="1" applyProtection="1">
      <alignment horizontal="center" vertical="center"/>
      <protection/>
    </xf>
    <xf numFmtId="0" fontId="0" fillId="0" borderId="1" xfId="0" applyFont="1" applyBorder="1" applyAlignment="1">
      <alignment vertical="center"/>
    </xf>
    <xf numFmtId="0" fontId="0" fillId="0" borderId="47" xfId="0" applyFont="1" applyBorder="1" applyAlignment="1">
      <alignment vertical="center"/>
    </xf>
    <xf numFmtId="0" fontId="4" fillId="15" borderId="48" xfId="0" applyFont="1" applyFill="1" applyBorder="1" applyAlignment="1" quotePrefix="1">
      <alignment horizontal="left" vertical="center"/>
    </xf>
    <xf numFmtId="177" fontId="1" fillId="14" borderId="1" xfId="0" applyNumberFormat="1" applyFont="1" applyFill="1" applyBorder="1" applyAlignment="1" applyProtection="1">
      <alignment horizontal="center"/>
      <protection locked="0"/>
    </xf>
    <xf numFmtId="177" fontId="1" fillId="0" borderId="1" xfId="0" applyNumberFormat="1" applyFont="1" applyBorder="1" applyAlignment="1">
      <alignment horizontal="center"/>
    </xf>
    <xf numFmtId="177" fontId="1" fillId="0" borderId="26" xfId="0" applyNumberFormat="1" applyFont="1" applyBorder="1" applyAlignment="1">
      <alignment horizontal="center"/>
    </xf>
    <xf numFmtId="0" fontId="10" fillId="16" borderId="46" xfId="0" applyFont="1" applyFill="1" applyBorder="1" applyAlignment="1" applyProtection="1">
      <alignment horizontal="left" indent="1"/>
      <protection locked="0"/>
    </xf>
    <xf numFmtId="0" fontId="0" fillId="0" borderId="1" xfId="0" applyBorder="1" applyAlignment="1">
      <alignment horizontal="left" indent="1"/>
    </xf>
    <xf numFmtId="0" fontId="0" fillId="0" borderId="26" xfId="0" applyBorder="1" applyAlignment="1">
      <alignment horizontal="left" indent="1"/>
    </xf>
    <xf numFmtId="0" fontId="10" fillId="14" borderId="46" xfId="0" applyFont="1" applyFill="1" applyBorder="1" applyAlignment="1" applyProtection="1">
      <alignment horizontal="left" indent="1"/>
      <protection locked="0"/>
    </xf>
    <xf numFmtId="0" fontId="9" fillId="0" borderId="0" xfId="0" applyFont="1" applyFill="1" applyBorder="1" applyAlignment="1" applyProtection="1">
      <alignment horizontal="left" wrapText="1"/>
      <protection/>
    </xf>
    <xf numFmtId="0" fontId="0" fillId="0" borderId="0" xfId="0" applyFont="1" applyAlignment="1">
      <alignment horizontal="left" wrapText="1"/>
    </xf>
    <xf numFmtId="0" fontId="0" fillId="0" borderId="0" xfId="0" applyAlignment="1">
      <alignment wrapText="1"/>
    </xf>
    <xf numFmtId="0" fontId="0" fillId="14" borderId="1" xfId="0" applyFill="1" applyBorder="1" applyAlignment="1" applyProtection="1">
      <alignment horizontal="left" indent="1"/>
      <protection locked="0"/>
    </xf>
    <xf numFmtId="0" fontId="0" fillId="14" borderId="26" xfId="0" applyFill="1" applyBorder="1" applyAlignment="1" applyProtection="1">
      <alignment horizontal="left" indent="1"/>
      <protection locked="0"/>
    </xf>
    <xf numFmtId="170" fontId="10" fillId="14" borderId="46" xfId="0" applyNumberFormat="1" applyFont="1" applyFill="1" applyBorder="1" applyAlignment="1" applyProtection="1">
      <alignment horizontal="left" indent="1"/>
      <protection locked="0"/>
    </xf>
    <xf numFmtId="170" fontId="10" fillId="14" borderId="1" xfId="0" applyNumberFormat="1" applyFont="1" applyFill="1" applyBorder="1" applyAlignment="1" applyProtection="1">
      <alignment horizontal="left" indent="1"/>
      <protection locked="0"/>
    </xf>
    <xf numFmtId="170" fontId="10" fillId="14" borderId="26" xfId="0" applyNumberFormat="1" applyFont="1" applyFill="1" applyBorder="1" applyAlignment="1" applyProtection="1">
      <alignment horizontal="left" indent="1"/>
      <protection locked="0"/>
    </xf>
    <xf numFmtId="0" fontId="8" fillId="10" borderId="46" xfId="0" applyFont="1" applyFill="1" applyBorder="1" applyAlignment="1" applyProtection="1" quotePrefix="1">
      <alignment horizontal="center" vertical="center"/>
      <protection/>
    </xf>
    <xf numFmtId="0" fontId="0" fillId="15" borderId="1" xfId="0" applyFont="1" applyFill="1" applyBorder="1" applyAlignment="1">
      <alignment vertical="center"/>
    </xf>
    <xf numFmtId="0" fontId="0" fillId="15" borderId="47" xfId="0" applyFont="1" applyFill="1" applyBorder="1" applyAlignment="1">
      <alignment vertical="center"/>
    </xf>
    <xf numFmtId="0" fontId="5" fillId="8" borderId="49" xfId="22" applyFont="1" applyFill="1" applyBorder="1" applyAlignment="1" applyProtection="1">
      <alignment horizontal="center" wrapText="1"/>
      <protection/>
    </xf>
    <xf numFmtId="0" fontId="0" fillId="8" borderId="50" xfId="0" applyFill="1" applyBorder="1" applyAlignment="1" applyProtection="1">
      <alignment wrapText="1"/>
      <protection/>
    </xf>
    <xf numFmtId="0" fontId="5" fillId="8" borderId="51" xfId="22" applyFont="1" applyFill="1" applyBorder="1" applyAlignment="1" applyProtection="1">
      <alignment horizontal="center" wrapText="1"/>
      <protection/>
    </xf>
    <xf numFmtId="0" fontId="0" fillId="8" borderId="40" xfId="0" applyFill="1" applyBorder="1" applyAlignment="1" applyProtection="1">
      <alignment wrapText="1"/>
      <protection/>
    </xf>
    <xf numFmtId="175" fontId="32" fillId="14" borderId="46" xfId="0" applyNumberFormat="1" applyFont="1" applyFill="1" applyBorder="1" applyAlignment="1" applyProtection="1">
      <alignment horizontal="left" indent="1"/>
      <protection locked="0"/>
    </xf>
    <xf numFmtId="175" fontId="33" fillId="14" borderId="1" xfId="0" applyNumberFormat="1" applyFont="1" applyFill="1" applyBorder="1" applyAlignment="1" applyProtection="1">
      <alignment horizontal="left" indent="1"/>
      <protection locked="0"/>
    </xf>
    <xf numFmtId="175" fontId="33" fillId="14" borderId="26" xfId="0" applyNumberFormat="1" applyFont="1" applyFill="1" applyBorder="1" applyAlignment="1" applyProtection="1">
      <alignment horizontal="left" indent="1"/>
      <protection locked="0"/>
    </xf>
    <xf numFmtId="0" fontId="12" fillId="15" borderId="25" xfId="0" applyFont="1" applyFill="1" applyBorder="1" applyAlignment="1">
      <alignment/>
    </xf>
    <xf numFmtId="0" fontId="12" fillId="15" borderId="13" xfId="0" applyFont="1" applyFill="1" applyBorder="1" applyAlignment="1">
      <alignment/>
    </xf>
    <xf numFmtId="0" fontId="8" fillId="10" borderId="24" xfId="0" applyFont="1" applyFill="1" applyBorder="1" applyAlignment="1" applyProtection="1" quotePrefix="1">
      <alignment horizontal="center" vertical="center"/>
      <protection/>
    </xf>
    <xf numFmtId="0" fontId="0" fillId="10" borderId="24" xfId="0" applyFont="1" applyFill="1" applyBorder="1" applyAlignment="1" applyProtection="1">
      <alignment vertical="center"/>
      <protection/>
    </xf>
    <xf numFmtId="3" fontId="8" fillId="11" borderId="24" xfId="0" applyNumberFormat="1" applyFont="1" applyFill="1" applyBorder="1" applyAlignment="1" applyProtection="1">
      <alignment horizontal="center" vertical="center"/>
      <protection/>
    </xf>
    <xf numFmtId="0" fontId="0" fillId="11" borderId="24" xfId="0" applyFont="1" applyFill="1" applyBorder="1" applyAlignment="1" applyProtection="1">
      <alignment horizontal="center" vertical="center"/>
      <protection/>
    </xf>
    <xf numFmtId="0" fontId="0" fillId="11" borderId="24" xfId="0" applyFont="1" applyFill="1" applyBorder="1" applyAlignment="1" applyProtection="1">
      <alignment vertical="center"/>
      <protection/>
    </xf>
  </cellXfs>
  <cellStyles count="13">
    <cellStyle name="Normal" xfId="0"/>
    <cellStyle name="Comma" xfId="15"/>
    <cellStyle name="Comma [0]" xfId="16"/>
    <cellStyle name="Currency" xfId="17"/>
    <cellStyle name="Currency [0]" xfId="18"/>
    <cellStyle name="Date/Time" xfId="19"/>
    <cellStyle name="Decimal" xfId="20"/>
    <cellStyle name="Followed Hyperlink" xfId="21"/>
    <cellStyle name="Heading" xfId="22"/>
    <cellStyle name="Heading 2" xfId="23"/>
    <cellStyle name="Hyperlink" xfId="24"/>
    <cellStyle name="Integer" xfId="25"/>
    <cellStyle name="Percent" xfId="26"/>
  </cellStyles>
  <dxfs count="2">
    <dxf>
      <font>
        <color rgb="FFCCFFFF"/>
      </font>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B1:W73"/>
  <sheetViews>
    <sheetView showGridLines="0" zoomScale="75" zoomScaleNormal="75" workbookViewId="0" topLeftCell="B1">
      <selection activeCell="G5" sqref="G5"/>
    </sheetView>
  </sheetViews>
  <sheetFormatPr defaultColWidth="9.00390625" defaultRowHeight="15.75"/>
  <cols>
    <col min="1" max="1" width="1.00390625" style="2" customWidth="1"/>
    <col min="2" max="2" width="14.75390625" style="40" customWidth="1"/>
    <col min="3" max="3" width="9.75390625" style="38" bestFit="1" customWidth="1"/>
    <col min="4" max="4" width="31.875" style="2" customWidth="1"/>
    <col min="5" max="6" width="6.50390625" style="2" customWidth="1"/>
    <col min="7" max="7" width="9.00390625" style="2" customWidth="1"/>
    <col min="8" max="8" width="9.50390625" style="2" hidden="1" customWidth="1"/>
    <col min="9" max="9" width="32.625" style="2" hidden="1" customWidth="1"/>
    <col min="10" max="10" width="32.25390625" style="2" customWidth="1"/>
    <col min="11" max="12" width="6.50390625" style="2" customWidth="1"/>
    <col min="13" max="13" width="8.875" style="2" customWidth="1"/>
    <col min="14" max="14" width="10.125" style="2" hidden="1" customWidth="1"/>
    <col min="15" max="15" width="11.75390625" style="2" customWidth="1"/>
    <col min="16" max="16" width="8.125" style="2" customWidth="1"/>
    <col min="17" max="17" width="7.875" style="2" customWidth="1"/>
    <col min="18" max="18" width="10.00390625" style="2" hidden="1" customWidth="1"/>
    <col min="19" max="19" width="5.875" style="2" hidden="1" customWidth="1"/>
    <col min="20" max="20" width="9.00390625" style="2" customWidth="1"/>
    <col min="21" max="23" width="9.00390625" style="114" customWidth="1"/>
    <col min="24" max="16384" width="9.00390625" style="2" customWidth="1"/>
  </cols>
  <sheetData>
    <row r="1" spans="2:17" ht="30" customHeight="1" thickBot="1">
      <c r="B1" s="160" t="s">
        <v>410</v>
      </c>
      <c r="C1" s="159"/>
      <c r="D1" s="159"/>
      <c r="E1" s="159"/>
      <c r="F1" s="159"/>
      <c r="G1" s="159"/>
      <c r="H1" s="159"/>
      <c r="I1" s="159"/>
      <c r="J1" s="159"/>
      <c r="K1" s="159"/>
      <c r="L1" s="159"/>
      <c r="M1" s="159"/>
      <c r="N1" s="159"/>
      <c r="O1" s="159"/>
      <c r="P1" s="159"/>
      <c r="Q1" s="159"/>
    </row>
    <row r="2" spans="2:23" s="164" customFormat="1" ht="30.75" customHeight="1" thickBot="1">
      <c r="B2" s="161" t="s">
        <v>656</v>
      </c>
      <c r="C2" s="162"/>
      <c r="D2" s="162"/>
      <c r="E2" s="162"/>
      <c r="F2" s="162"/>
      <c r="G2" s="162"/>
      <c r="H2" s="162"/>
      <c r="I2" s="162"/>
      <c r="J2" s="162"/>
      <c r="K2" s="162"/>
      <c r="L2" s="162"/>
      <c r="M2" s="162"/>
      <c r="N2" s="162"/>
      <c r="O2" s="162"/>
      <c r="P2" s="162"/>
      <c r="Q2" s="163"/>
      <c r="U2" s="165"/>
      <c r="V2" s="165"/>
      <c r="W2" s="165"/>
    </row>
    <row r="3" spans="2:23" s="6" customFormat="1" ht="9" customHeight="1">
      <c r="B3" s="3"/>
      <c r="C3" s="4"/>
      <c r="D3" s="4"/>
      <c r="E3" s="4"/>
      <c r="F3" s="4"/>
      <c r="G3" s="4"/>
      <c r="H3" s="4"/>
      <c r="I3" s="4"/>
      <c r="J3" s="4"/>
      <c r="K3" s="4"/>
      <c r="L3" s="4"/>
      <c r="M3" s="4"/>
      <c r="N3" s="4"/>
      <c r="O3" s="4"/>
      <c r="P3" s="4"/>
      <c r="Q3" s="5"/>
      <c r="U3" s="36"/>
      <c r="V3" s="36"/>
      <c r="W3" s="36"/>
    </row>
    <row r="4" spans="2:19" ht="15.75">
      <c r="B4" s="49"/>
      <c r="C4" s="8" t="s">
        <v>250</v>
      </c>
      <c r="D4" s="183" t="s">
        <v>223</v>
      </c>
      <c r="E4" s="184"/>
      <c r="F4" s="185"/>
      <c r="G4" s="153"/>
      <c r="H4" s="7"/>
      <c r="I4" s="7"/>
      <c r="J4" s="8" t="s">
        <v>307</v>
      </c>
      <c r="K4" s="186" t="s">
        <v>244</v>
      </c>
      <c r="L4" s="190"/>
      <c r="M4" s="190"/>
      <c r="N4" s="190"/>
      <c r="O4" s="191"/>
      <c r="P4" s="8"/>
      <c r="Q4" s="9"/>
      <c r="R4" s="10"/>
      <c r="S4" s="11"/>
    </row>
    <row r="5" spans="2:18" ht="15.75">
      <c r="B5" s="49"/>
      <c r="C5" s="8" t="s">
        <v>308</v>
      </c>
      <c r="D5" s="183"/>
      <c r="E5" s="184"/>
      <c r="F5" s="185"/>
      <c r="G5" s="153"/>
      <c r="H5" s="14"/>
      <c r="I5" s="14"/>
      <c r="J5" s="8" t="s">
        <v>309</v>
      </c>
      <c r="K5" s="192" t="s">
        <v>245</v>
      </c>
      <c r="L5" s="193"/>
      <c r="M5" s="193"/>
      <c r="N5" s="193"/>
      <c r="O5" s="194"/>
      <c r="P5" s="8"/>
      <c r="Q5" s="9"/>
      <c r="R5" s="15"/>
    </row>
    <row r="6" spans="2:18" ht="15.75">
      <c r="B6" s="49"/>
      <c r="C6" s="8" t="s">
        <v>310</v>
      </c>
      <c r="D6" s="183" t="s">
        <v>246</v>
      </c>
      <c r="E6" s="184"/>
      <c r="F6" s="185"/>
      <c r="G6" s="153"/>
      <c r="H6" s="14"/>
      <c r="I6" s="14"/>
      <c r="J6" s="8" t="s">
        <v>365</v>
      </c>
      <c r="K6" s="186">
        <v>0.045</v>
      </c>
      <c r="L6" s="185"/>
      <c r="M6" s="180">
        <f>J13*K6</f>
        <v>4779.220499999999</v>
      </c>
      <c r="N6" s="181"/>
      <c r="O6" s="182"/>
      <c r="P6" s="8"/>
      <c r="Q6" s="9"/>
      <c r="R6" s="15"/>
    </row>
    <row r="7" spans="2:18" ht="15.75">
      <c r="B7" s="49"/>
      <c r="C7" s="8" t="s">
        <v>311</v>
      </c>
      <c r="D7" s="183"/>
      <c r="E7" s="184"/>
      <c r="F7" s="185"/>
      <c r="G7" s="153"/>
      <c r="H7" s="14"/>
      <c r="I7" s="14"/>
      <c r="J7" s="8" t="s">
        <v>366</v>
      </c>
      <c r="K7" s="186">
        <v>2.5</v>
      </c>
      <c r="L7" s="185"/>
      <c r="M7" s="180">
        <f>(D13-E13)/1000*K7*12</f>
        <v>1194.09</v>
      </c>
      <c r="N7" s="181"/>
      <c r="O7" s="182"/>
      <c r="P7" s="8"/>
      <c r="Q7" s="9"/>
      <c r="R7" s="15"/>
    </row>
    <row r="8" spans="2:18" ht="15.75">
      <c r="B8" s="49"/>
      <c r="C8" s="8" t="s">
        <v>312</v>
      </c>
      <c r="D8" s="183" t="s">
        <v>247</v>
      </c>
      <c r="E8" s="184"/>
      <c r="F8" s="185"/>
      <c r="G8" s="153"/>
      <c r="H8" s="14"/>
      <c r="I8" s="14"/>
      <c r="J8" s="8" t="s">
        <v>314</v>
      </c>
      <c r="K8" s="192" t="s">
        <v>46</v>
      </c>
      <c r="L8" s="193"/>
      <c r="M8" s="193"/>
      <c r="N8" s="193"/>
      <c r="O8" s="194"/>
      <c r="P8" s="8"/>
      <c r="Q8" s="9"/>
      <c r="R8" s="15"/>
    </row>
    <row r="9" spans="2:18" ht="15.75">
      <c r="B9" s="49"/>
      <c r="C9" s="8" t="s">
        <v>315</v>
      </c>
      <c r="D9" s="183" t="s">
        <v>613</v>
      </c>
      <c r="E9" s="184"/>
      <c r="F9" s="185"/>
      <c r="G9" s="153"/>
      <c r="H9" s="14"/>
      <c r="I9" s="14"/>
      <c r="J9" s="8" t="s">
        <v>191</v>
      </c>
      <c r="K9" s="186" t="s">
        <v>324</v>
      </c>
      <c r="L9" s="190"/>
      <c r="M9" s="190"/>
      <c r="N9" s="190"/>
      <c r="O9" s="191"/>
      <c r="P9" s="8"/>
      <c r="Q9" s="9"/>
      <c r="R9" s="15"/>
    </row>
    <row r="10" spans="2:18" ht="15.75">
      <c r="B10" s="12"/>
      <c r="C10" s="13"/>
      <c r="D10" s="14"/>
      <c r="E10" s="14"/>
      <c r="F10" s="14"/>
      <c r="G10" s="14"/>
      <c r="H10" s="14"/>
      <c r="I10" s="14"/>
      <c r="J10" s="8" t="s">
        <v>192</v>
      </c>
      <c r="K10" s="202">
        <f ca="1">NOW()</f>
        <v>38545.626797916666</v>
      </c>
      <c r="L10" s="203"/>
      <c r="M10" s="203"/>
      <c r="N10" s="203"/>
      <c r="O10" s="204"/>
      <c r="P10" s="8"/>
      <c r="Q10" s="9"/>
      <c r="R10" s="15"/>
    </row>
    <row r="11" spans="2:18" ht="9" customHeight="1">
      <c r="B11" s="12"/>
      <c r="C11" s="13"/>
      <c r="D11" s="14"/>
      <c r="E11" s="14"/>
      <c r="F11" s="14"/>
      <c r="G11" s="14"/>
      <c r="H11" s="14"/>
      <c r="I11" s="14"/>
      <c r="J11" s="8"/>
      <c r="K11" s="8"/>
      <c r="L11" s="8"/>
      <c r="M11" s="8"/>
      <c r="N11" s="8"/>
      <c r="O11" s="8"/>
      <c r="P11" s="8"/>
      <c r="Q11" s="9"/>
      <c r="R11" s="15"/>
    </row>
    <row r="12" spans="2:18" ht="19.5" customHeight="1">
      <c r="B12" s="179" t="s">
        <v>323</v>
      </c>
      <c r="C12" s="175"/>
      <c r="D12" s="71" t="s">
        <v>259</v>
      </c>
      <c r="E12" s="207" t="s">
        <v>258</v>
      </c>
      <c r="F12" s="208"/>
      <c r="G12" s="208"/>
      <c r="H12" s="73"/>
      <c r="I12" s="74"/>
      <c r="J12" s="72" t="s">
        <v>257</v>
      </c>
      <c r="K12" s="207" t="s">
        <v>266</v>
      </c>
      <c r="L12" s="208"/>
      <c r="M12" s="208"/>
      <c r="N12" s="75"/>
      <c r="O12" s="195" t="s">
        <v>267</v>
      </c>
      <c r="P12" s="196"/>
      <c r="Q12" s="197"/>
      <c r="R12" s="15"/>
    </row>
    <row r="13" spans="2:18" ht="19.5" customHeight="1">
      <c r="B13" s="205"/>
      <c r="C13" s="206"/>
      <c r="D13" s="76">
        <f>SUM(H17:H57)</f>
        <v>60173</v>
      </c>
      <c r="E13" s="209">
        <f>SUM(N17:N57)</f>
        <v>20370</v>
      </c>
      <c r="F13" s="210"/>
      <c r="G13" s="210"/>
      <c r="H13" s="77"/>
      <c r="I13" s="77"/>
      <c r="J13" s="76">
        <f>SUM(O17:O57)</f>
        <v>106204.9</v>
      </c>
      <c r="K13" s="209">
        <f>J13/O13/(D13/1000)</f>
        <v>2668.2636987161773</v>
      </c>
      <c r="L13" s="211"/>
      <c r="M13" s="211"/>
      <c r="N13" s="77"/>
      <c r="O13" s="176">
        <f>(D13-E13)/D13</f>
        <v>0.6614760773104216</v>
      </c>
      <c r="P13" s="177"/>
      <c r="Q13" s="178"/>
      <c r="R13" s="15"/>
    </row>
    <row r="14" spans="2:18" ht="19.5" customHeight="1" thickBot="1">
      <c r="B14" s="146" t="s">
        <v>104</v>
      </c>
      <c r="C14" s="147"/>
      <c r="D14" s="148"/>
      <c r="E14" s="148"/>
      <c r="F14" s="148"/>
      <c r="G14" s="148"/>
      <c r="H14" s="148"/>
      <c r="I14" s="148"/>
      <c r="J14" s="149"/>
      <c r="K14" s="149"/>
      <c r="L14" s="149"/>
      <c r="M14" s="149"/>
      <c r="N14" s="149"/>
      <c r="O14" s="149"/>
      <c r="P14" s="149"/>
      <c r="Q14" s="150"/>
      <c r="R14" s="15"/>
    </row>
    <row r="15" spans="2:18" ht="19.5" customHeight="1" thickBot="1">
      <c r="B15" s="45"/>
      <c r="C15" s="45"/>
      <c r="D15" s="78" t="s">
        <v>118</v>
      </c>
      <c r="E15" s="41"/>
      <c r="F15" s="46"/>
      <c r="G15" s="46"/>
      <c r="H15" s="43"/>
      <c r="I15" s="42"/>
      <c r="J15" s="79" t="s">
        <v>119</v>
      </c>
      <c r="K15" s="41"/>
      <c r="L15" s="42"/>
      <c r="M15" s="42"/>
      <c r="N15" s="43"/>
      <c r="O15" s="44"/>
      <c r="P15" s="200" t="s">
        <v>117</v>
      </c>
      <c r="Q15" s="198" t="s">
        <v>261</v>
      </c>
      <c r="R15" s="16"/>
    </row>
    <row r="16" spans="2:18" ht="46.5" customHeight="1" thickBot="1">
      <c r="B16" s="136" t="s">
        <v>252</v>
      </c>
      <c r="C16" s="137" t="s">
        <v>248</v>
      </c>
      <c r="D16" s="138" t="s">
        <v>256</v>
      </c>
      <c r="E16" s="139" t="s">
        <v>265</v>
      </c>
      <c r="F16" s="140" t="s">
        <v>262</v>
      </c>
      <c r="G16" s="140" t="s">
        <v>263</v>
      </c>
      <c r="H16" s="141" t="s">
        <v>264</v>
      </c>
      <c r="I16" s="142" t="s">
        <v>255</v>
      </c>
      <c r="J16" s="143" t="s">
        <v>253</v>
      </c>
      <c r="K16" s="139" t="s">
        <v>265</v>
      </c>
      <c r="L16" s="144" t="s">
        <v>262</v>
      </c>
      <c r="M16" s="144" t="s">
        <v>263</v>
      </c>
      <c r="N16" s="141" t="s">
        <v>264</v>
      </c>
      <c r="O16" s="145" t="s">
        <v>249</v>
      </c>
      <c r="P16" s="201"/>
      <c r="Q16" s="199"/>
      <c r="R16" s="17" t="s">
        <v>260</v>
      </c>
    </row>
    <row r="17" spans="2:19" ht="27.75" customHeight="1" hidden="1" thickTop="1">
      <c r="B17" s="123"/>
      <c r="C17" s="124"/>
      <c r="D17" s="125"/>
      <c r="E17" s="126"/>
      <c r="F17" s="127" t="str">
        <f>IF(ISBLANK(D17),CHAR(32),VLOOKUP(D17,Existing,2,FALSE))</f>
        <v> </v>
      </c>
      <c r="G17" s="127" t="str">
        <f aca="true" t="shared" si="0" ref="G17:G41">IF(ISBLANK(D17),CHAR(32),VLOOKUP(D17,Existing,3,FALSE))</f>
        <v> </v>
      </c>
      <c r="H17" s="128" t="str">
        <f aca="true" t="shared" si="1" ref="H17:H58">IF(OR(ISBLANK(D17),ISBLANK(E17),ISBLANK(F17)),CHAR(32),E17*F17)</f>
        <v> </v>
      </c>
      <c r="I17" s="19" t="e">
        <f>VLOOKUP(D17,Existing,4,FALSE)</f>
        <v>#N/A</v>
      </c>
      <c r="J17" s="129"/>
      <c r="K17" s="132">
        <f aca="true" t="shared" si="2" ref="K17:K23">E17</f>
        <v>0</v>
      </c>
      <c r="L17" s="133" t="str">
        <f aca="true" t="shared" si="3" ref="L17:L58">IF(OR(ISBLANK(J17),ISBLANK(K17)),CHAR(32),VLOOKUP(J17,Proposed,2,FALSE))</f>
        <v> </v>
      </c>
      <c r="M17" s="127" t="str">
        <f>IF(OR(ISBLANK(J17),ISBLANK(K17)),CHAR(32),VLOOKUP(J17,Proposed,3,FALSE))</f>
        <v> </v>
      </c>
      <c r="N17" s="134" t="str">
        <f>IF(OR(ISBLANK(J17),ISBLANK(K17)),CHAR(32),L17*K17)</f>
        <v> </v>
      </c>
      <c r="O17" s="135" t="str">
        <f>IF(OR(ISBLANK(E17),ISBLANK(K17),ISBLANK(C17)),CHAR(32),(H17-N17)*C17/1000)</f>
        <v> </v>
      </c>
      <c r="P17" s="130" t="str">
        <f>IF(OR(ISBLANK(F17),ISBLANK(L17),ISBLANK(D17)),CHAR(32),(H17-N17)/H17)</f>
        <v> </v>
      </c>
      <c r="Q17" s="131" t="str">
        <f aca="true" t="shared" si="4" ref="Q17:Q58">IF(OR(ISBLANK(E17),ISBLANK(K17),ISBLANK(C17)),CHAR(32),((M17*K17)-(G17*E17))/(G17*E17))</f>
        <v> </v>
      </c>
      <c r="R17" s="26" t="str">
        <f>IF(AND(ISNUMBER(N17),ISNUMBER(C17)),N17*C17/1000,CHAR(32))</f>
        <v> </v>
      </c>
      <c r="S17" s="27" t="s">
        <v>254</v>
      </c>
    </row>
    <row r="18" spans="2:19" ht="27.75" customHeight="1">
      <c r="B18" s="167" t="s">
        <v>567</v>
      </c>
      <c r="C18" s="124"/>
      <c r="D18" s="125"/>
      <c r="E18" s="126"/>
      <c r="F18" s="127"/>
      <c r="G18" s="127"/>
      <c r="H18" s="128"/>
      <c r="I18" s="19"/>
      <c r="J18" s="129"/>
      <c r="K18" s="132"/>
      <c r="L18" s="133"/>
      <c r="M18" s="127"/>
      <c r="N18" s="134"/>
      <c r="O18" s="135"/>
      <c r="P18" s="130"/>
      <c r="Q18" s="131"/>
      <c r="R18" s="28"/>
      <c r="S18" s="27"/>
    </row>
    <row r="19" spans="2:19" ht="42" customHeight="1">
      <c r="B19" s="58" t="s">
        <v>564</v>
      </c>
      <c r="C19" s="68">
        <v>2500</v>
      </c>
      <c r="D19" s="59" t="s">
        <v>395</v>
      </c>
      <c r="E19" s="69">
        <v>48</v>
      </c>
      <c r="F19" s="116">
        <v>192</v>
      </c>
      <c r="G19" s="116">
        <f t="shared" si="0"/>
        <v>7301.7</v>
      </c>
      <c r="H19" s="117">
        <f t="shared" si="1"/>
        <v>9216</v>
      </c>
      <c r="I19" s="118" t="str">
        <f aca="true" t="shared" si="5" ref="I19:I28">VLOOKUP(D19,Existing,4,FALSE)</f>
        <v>T8 High Performance, 3-F32T8HP 32W, 1-Elec HP RLO</v>
      </c>
      <c r="J19" s="60" t="s">
        <v>5</v>
      </c>
      <c r="K19" s="81">
        <f t="shared" si="2"/>
        <v>48</v>
      </c>
      <c r="L19" s="119">
        <f t="shared" si="3"/>
        <v>73</v>
      </c>
      <c r="M19" s="116">
        <f aca="true" t="shared" si="6" ref="M19:M28">IF(OR(ISBLANK(J19),ISBLANK(K19)),CHAR(32),VLOOKUP(J19,Proposed,3,FALSE))</f>
        <v>6891.299999999999</v>
      </c>
      <c r="N19" s="120">
        <f aca="true" t="shared" si="7" ref="N19:N28">IF(OR(ISBLANK(J19),ISBLANK(K19)),CHAR(32),L19*K19)</f>
        <v>3504</v>
      </c>
      <c r="O19" s="70">
        <f aca="true" t="shared" si="8" ref="O19:O28">IF(OR(ISBLANK(E19),ISBLANK(K19),ISBLANK(C19)),CHAR(32),(H19-N19)*C19/1000)</f>
        <v>14280</v>
      </c>
      <c r="P19" s="121">
        <f aca="true" t="shared" si="9" ref="P19:P28">IF(OR(ISBLANK(F19),ISBLANK(L19),ISBLANK(D19)),CHAR(32),(H19-N19)/H19)</f>
        <v>0.6197916666666666</v>
      </c>
      <c r="Q19" s="122">
        <f t="shared" si="4"/>
        <v>-0.056206088992974274</v>
      </c>
      <c r="R19" s="28"/>
      <c r="S19" s="27"/>
    </row>
    <row r="20" spans="2:19" ht="42" customHeight="1">
      <c r="B20" s="58" t="s">
        <v>614</v>
      </c>
      <c r="C20" s="68">
        <v>2500</v>
      </c>
      <c r="D20" s="59" t="s">
        <v>393</v>
      </c>
      <c r="E20" s="69">
        <v>3</v>
      </c>
      <c r="F20" s="116">
        <f>IF(ISBLANK(D20),CHAR(32),VLOOKUP(D20,Existing,2,FALSE))</f>
        <v>96</v>
      </c>
      <c r="G20" s="116">
        <f t="shared" si="0"/>
        <v>4867.8</v>
      </c>
      <c r="H20" s="117">
        <f t="shared" si="1"/>
        <v>288</v>
      </c>
      <c r="I20" s="118" t="str">
        <f t="shared" si="5"/>
        <v>T8 High Performance, 2-F32T8HP 32W, 1-Elec HP RLO</v>
      </c>
      <c r="J20" s="60" t="s">
        <v>13</v>
      </c>
      <c r="K20" s="81">
        <f t="shared" si="2"/>
        <v>3</v>
      </c>
      <c r="L20" s="119">
        <f t="shared" si="3"/>
        <v>48</v>
      </c>
      <c r="M20" s="116">
        <f t="shared" si="6"/>
        <v>4594.2</v>
      </c>
      <c r="N20" s="120">
        <f t="shared" si="7"/>
        <v>144</v>
      </c>
      <c r="O20" s="70">
        <f t="shared" si="8"/>
        <v>360</v>
      </c>
      <c r="P20" s="121">
        <f t="shared" si="9"/>
        <v>0.5</v>
      </c>
      <c r="Q20" s="122">
        <f t="shared" si="4"/>
        <v>-0.05620608899297443</v>
      </c>
      <c r="R20" s="28"/>
      <c r="S20" s="27"/>
    </row>
    <row r="21" spans="2:19" ht="42.75">
      <c r="B21" s="58" t="s">
        <v>565</v>
      </c>
      <c r="C21" s="68">
        <v>2500</v>
      </c>
      <c r="D21" s="59" t="s">
        <v>393</v>
      </c>
      <c r="E21" s="69">
        <v>10</v>
      </c>
      <c r="F21" s="116">
        <f>IF(ISBLANK(D21),CHAR(32),VLOOKUP(D21,Existing,2,FALSE))</f>
        <v>96</v>
      </c>
      <c r="G21" s="116">
        <f t="shared" si="0"/>
        <v>4867.8</v>
      </c>
      <c r="H21" s="117">
        <f t="shared" si="1"/>
        <v>960</v>
      </c>
      <c r="I21" s="118" t="str">
        <f t="shared" si="5"/>
        <v>T8 High Performance, 2-F32T8HP 32W, 1-Elec HP RLO</v>
      </c>
      <c r="J21" s="60" t="s">
        <v>58</v>
      </c>
      <c r="K21" s="81">
        <f t="shared" si="2"/>
        <v>10</v>
      </c>
      <c r="L21" s="119">
        <f t="shared" si="3"/>
        <v>66</v>
      </c>
      <c r="M21" s="116">
        <f t="shared" si="6"/>
        <v>6125.599999999999</v>
      </c>
      <c r="N21" s="120">
        <f t="shared" si="7"/>
        <v>660</v>
      </c>
      <c r="O21" s="70">
        <f t="shared" si="8"/>
        <v>750</v>
      </c>
      <c r="P21" s="121">
        <f t="shared" si="9"/>
        <v>0.3125</v>
      </c>
      <c r="Q21" s="122">
        <f t="shared" si="4"/>
        <v>0.25839188134270086</v>
      </c>
      <c r="R21" s="26">
        <f aca="true" t="shared" si="10" ref="R21:R38">IF(AND(ISNUMBER(N21),ISNUMBER(C21)),N21*C21/1000,CHAR(32))</f>
        <v>1650</v>
      </c>
      <c r="S21" s="27" t="s">
        <v>254</v>
      </c>
    </row>
    <row r="22" spans="2:19" ht="42.75">
      <c r="B22" s="58" t="s">
        <v>615</v>
      </c>
      <c r="C22" s="68">
        <v>2500</v>
      </c>
      <c r="D22" s="59" t="s">
        <v>142</v>
      </c>
      <c r="E22" s="69">
        <v>8</v>
      </c>
      <c r="F22" s="116">
        <v>192</v>
      </c>
      <c r="G22" s="116">
        <f t="shared" si="0"/>
        <v>4644</v>
      </c>
      <c r="H22" s="117">
        <f t="shared" si="1"/>
        <v>1536</v>
      </c>
      <c r="I22" s="118" t="str">
        <f t="shared" si="5"/>
        <v>Hard-Wired CFL, 2-2D 38W, 1-Elec</v>
      </c>
      <c r="J22" s="60" t="s">
        <v>165</v>
      </c>
      <c r="K22" s="81">
        <f t="shared" si="2"/>
        <v>8</v>
      </c>
      <c r="L22" s="119">
        <f t="shared" si="3"/>
        <v>85</v>
      </c>
      <c r="M22" s="116">
        <f t="shared" si="6"/>
        <v>4675</v>
      </c>
      <c r="N22" s="120">
        <f t="shared" si="7"/>
        <v>680</v>
      </c>
      <c r="O22" s="70">
        <f t="shared" si="8"/>
        <v>2140</v>
      </c>
      <c r="P22" s="121">
        <f t="shared" si="9"/>
        <v>0.5572916666666666</v>
      </c>
      <c r="Q22" s="122">
        <f t="shared" si="4"/>
        <v>0.006675279931093884</v>
      </c>
      <c r="R22" s="26">
        <f t="shared" si="10"/>
        <v>1700</v>
      </c>
      <c r="S22" s="27" t="s">
        <v>254</v>
      </c>
    </row>
    <row r="23" spans="2:19" ht="42.75">
      <c r="B23" s="58" t="s">
        <v>616</v>
      </c>
      <c r="C23" s="68">
        <v>2500</v>
      </c>
      <c r="D23" s="59" t="s">
        <v>126</v>
      </c>
      <c r="E23" s="69">
        <v>1</v>
      </c>
      <c r="F23" s="116">
        <f aca="true" t="shared" si="11" ref="F23:F57">IF(ISBLANK(D23),CHAR(32),VLOOKUP(D23,Existing,2,FALSE))</f>
        <v>100</v>
      </c>
      <c r="G23" s="116">
        <f t="shared" si="0"/>
        <v>1548</v>
      </c>
      <c r="H23" s="117">
        <f t="shared" si="1"/>
        <v>100</v>
      </c>
      <c r="I23" s="118" t="str">
        <f t="shared" si="5"/>
        <v>Hard-Wired CFL, 1-PL 26W, 1-Mag</v>
      </c>
      <c r="J23" s="60" t="s">
        <v>302</v>
      </c>
      <c r="K23" s="81">
        <f t="shared" si="2"/>
        <v>1</v>
      </c>
      <c r="L23" s="119">
        <f t="shared" si="3"/>
        <v>27</v>
      </c>
      <c r="M23" s="116">
        <f t="shared" si="6"/>
        <v>1488</v>
      </c>
      <c r="N23" s="120">
        <f t="shared" si="7"/>
        <v>27</v>
      </c>
      <c r="O23" s="70">
        <f t="shared" si="8"/>
        <v>182.5</v>
      </c>
      <c r="P23" s="121">
        <f t="shared" si="9"/>
        <v>0.73</v>
      </c>
      <c r="Q23" s="122">
        <f t="shared" si="4"/>
        <v>-0.03875968992248062</v>
      </c>
      <c r="R23" s="26">
        <f t="shared" si="10"/>
        <v>67.5</v>
      </c>
      <c r="S23" s="27" t="s">
        <v>254</v>
      </c>
    </row>
    <row r="24" spans="2:19" ht="42.75">
      <c r="B24" s="58" t="s">
        <v>617</v>
      </c>
      <c r="C24" s="68">
        <v>2500</v>
      </c>
      <c r="D24" s="59" t="s">
        <v>126</v>
      </c>
      <c r="E24" s="69">
        <v>11</v>
      </c>
      <c r="F24" s="116">
        <f t="shared" si="11"/>
        <v>100</v>
      </c>
      <c r="G24" s="116">
        <f t="shared" si="0"/>
        <v>1548</v>
      </c>
      <c r="H24" s="117">
        <f t="shared" si="1"/>
        <v>1100</v>
      </c>
      <c r="I24" s="118" t="str">
        <f t="shared" si="5"/>
        <v>Hard-Wired CFL, 1-PL 26W, 1-Mag</v>
      </c>
      <c r="J24" s="60" t="s">
        <v>302</v>
      </c>
      <c r="K24" s="81">
        <v>11</v>
      </c>
      <c r="L24" s="119">
        <f t="shared" si="3"/>
        <v>27</v>
      </c>
      <c r="M24" s="116">
        <f t="shared" si="6"/>
        <v>1488</v>
      </c>
      <c r="N24" s="120">
        <f t="shared" si="7"/>
        <v>297</v>
      </c>
      <c r="O24" s="70">
        <f t="shared" si="8"/>
        <v>2007.5</v>
      </c>
      <c r="P24" s="121">
        <f t="shared" si="9"/>
        <v>0.73</v>
      </c>
      <c r="Q24" s="122">
        <f t="shared" si="4"/>
        <v>-0.03875968992248062</v>
      </c>
      <c r="R24" s="26">
        <f t="shared" si="10"/>
        <v>742.5</v>
      </c>
      <c r="S24" s="27" t="s">
        <v>254</v>
      </c>
    </row>
    <row r="25" spans="2:19" ht="42.75">
      <c r="B25" s="58"/>
      <c r="C25" s="68">
        <v>2500</v>
      </c>
      <c r="D25" s="59" t="s">
        <v>393</v>
      </c>
      <c r="E25" s="69">
        <v>8</v>
      </c>
      <c r="F25" s="116">
        <f t="shared" si="11"/>
        <v>96</v>
      </c>
      <c r="G25" s="116">
        <f t="shared" si="0"/>
        <v>4867.8</v>
      </c>
      <c r="H25" s="117">
        <f t="shared" si="1"/>
        <v>768</v>
      </c>
      <c r="I25" s="118" t="str">
        <f t="shared" si="5"/>
        <v>T8 High Performance, 2-F32T8HP 32W, 1-Elec HP RLO</v>
      </c>
      <c r="J25" s="60" t="s">
        <v>13</v>
      </c>
      <c r="K25" s="81">
        <f>E25</f>
        <v>8</v>
      </c>
      <c r="L25" s="119">
        <f t="shared" si="3"/>
        <v>48</v>
      </c>
      <c r="M25" s="116">
        <f t="shared" si="6"/>
        <v>4594.2</v>
      </c>
      <c r="N25" s="120">
        <f t="shared" si="7"/>
        <v>384</v>
      </c>
      <c r="O25" s="70">
        <f t="shared" si="8"/>
        <v>960</v>
      </c>
      <c r="P25" s="121">
        <f t="shared" si="9"/>
        <v>0.5</v>
      </c>
      <c r="Q25" s="122">
        <f t="shared" si="4"/>
        <v>-0.05620608899297431</v>
      </c>
      <c r="R25" s="26">
        <f t="shared" si="10"/>
        <v>960</v>
      </c>
      <c r="S25" s="27" t="s">
        <v>254</v>
      </c>
    </row>
    <row r="26" spans="2:19" ht="42.75">
      <c r="B26" s="58" t="s">
        <v>618</v>
      </c>
      <c r="C26" s="68">
        <v>2500</v>
      </c>
      <c r="D26" s="59" t="s">
        <v>126</v>
      </c>
      <c r="E26" s="69">
        <v>70</v>
      </c>
      <c r="F26" s="116">
        <f t="shared" si="11"/>
        <v>100</v>
      </c>
      <c r="G26" s="116">
        <f t="shared" si="0"/>
        <v>1548</v>
      </c>
      <c r="H26" s="117">
        <f t="shared" si="1"/>
        <v>7000</v>
      </c>
      <c r="I26" s="118" t="str">
        <f t="shared" si="5"/>
        <v>Hard-Wired CFL, 1-PL 26W, 1-Mag</v>
      </c>
      <c r="J26" s="60" t="s">
        <v>302</v>
      </c>
      <c r="K26" s="81">
        <f>E26</f>
        <v>70</v>
      </c>
      <c r="L26" s="119">
        <f t="shared" si="3"/>
        <v>27</v>
      </c>
      <c r="M26" s="116">
        <f t="shared" si="6"/>
        <v>1488</v>
      </c>
      <c r="N26" s="120">
        <f t="shared" si="7"/>
        <v>1890</v>
      </c>
      <c r="O26" s="70">
        <f t="shared" si="8"/>
        <v>12775</v>
      </c>
      <c r="P26" s="121">
        <f t="shared" si="9"/>
        <v>0.73</v>
      </c>
      <c r="Q26" s="122">
        <f t="shared" si="4"/>
        <v>-0.03875968992248062</v>
      </c>
      <c r="R26" s="26">
        <f t="shared" si="10"/>
        <v>4725</v>
      </c>
      <c r="S26" s="27" t="s">
        <v>254</v>
      </c>
    </row>
    <row r="27" spans="2:19" ht="42.75">
      <c r="B27" s="58"/>
      <c r="C27" s="68">
        <v>2500</v>
      </c>
      <c r="D27" s="59" t="s">
        <v>393</v>
      </c>
      <c r="E27" s="69">
        <v>24</v>
      </c>
      <c r="F27" s="116">
        <f t="shared" si="11"/>
        <v>96</v>
      </c>
      <c r="G27" s="116">
        <f t="shared" si="0"/>
        <v>4867.8</v>
      </c>
      <c r="H27" s="117">
        <f t="shared" si="1"/>
        <v>2304</v>
      </c>
      <c r="I27" s="118" t="str">
        <f t="shared" si="5"/>
        <v>T8 High Performance, 2-F32T8HP 32W, 1-Elec HP RLO</v>
      </c>
      <c r="J27" s="60" t="s">
        <v>13</v>
      </c>
      <c r="K27" s="81">
        <f>E27</f>
        <v>24</v>
      </c>
      <c r="L27" s="119">
        <f t="shared" si="3"/>
        <v>48</v>
      </c>
      <c r="M27" s="116">
        <f t="shared" si="6"/>
        <v>4594.2</v>
      </c>
      <c r="N27" s="120">
        <f t="shared" si="7"/>
        <v>1152</v>
      </c>
      <c r="O27" s="70">
        <f t="shared" si="8"/>
        <v>2880</v>
      </c>
      <c r="P27" s="121">
        <f t="shared" si="9"/>
        <v>0.5</v>
      </c>
      <c r="Q27" s="122">
        <f t="shared" si="4"/>
        <v>-0.05620608899297443</v>
      </c>
      <c r="R27" s="26">
        <f t="shared" si="10"/>
        <v>2880</v>
      </c>
      <c r="S27" s="27" t="s">
        <v>254</v>
      </c>
    </row>
    <row r="28" spans="2:19" ht="42.75">
      <c r="B28" s="58" t="s">
        <v>566</v>
      </c>
      <c r="C28" s="68">
        <v>8760</v>
      </c>
      <c r="D28" s="59" t="s">
        <v>135</v>
      </c>
      <c r="E28" s="69">
        <v>6</v>
      </c>
      <c r="F28" s="116">
        <f t="shared" si="11"/>
        <v>300</v>
      </c>
      <c r="G28" s="116">
        <f t="shared" si="0"/>
        <v>5073</v>
      </c>
      <c r="H28" s="117">
        <f t="shared" si="1"/>
        <v>1800</v>
      </c>
      <c r="I28" s="118" t="str">
        <f t="shared" si="5"/>
        <v>Hard-Wired CFL, 2-2D 38W, 1-Elec</v>
      </c>
      <c r="J28" s="60" t="s">
        <v>165</v>
      </c>
      <c r="K28" s="81">
        <f>E28</f>
        <v>6</v>
      </c>
      <c r="L28" s="119">
        <f t="shared" si="3"/>
        <v>85</v>
      </c>
      <c r="M28" s="116">
        <f t="shared" si="6"/>
        <v>4675</v>
      </c>
      <c r="N28" s="120">
        <f t="shared" si="7"/>
        <v>510</v>
      </c>
      <c r="O28" s="70">
        <f t="shared" si="8"/>
        <v>11300.4</v>
      </c>
      <c r="P28" s="121">
        <f t="shared" si="9"/>
        <v>0.7166666666666667</v>
      </c>
      <c r="Q28" s="122">
        <f t="shared" si="4"/>
        <v>-0.07845456337472896</v>
      </c>
      <c r="R28" s="26">
        <f t="shared" si="10"/>
        <v>4467.6</v>
      </c>
      <c r="S28" s="27" t="s">
        <v>254</v>
      </c>
    </row>
    <row r="29" spans="2:19" ht="18">
      <c r="B29" s="168" t="s">
        <v>568</v>
      </c>
      <c r="C29" s="68"/>
      <c r="D29" s="59"/>
      <c r="E29" s="69"/>
      <c r="F29" s="116"/>
      <c r="G29" s="116"/>
      <c r="H29" s="117"/>
      <c r="I29" s="118"/>
      <c r="J29" s="60"/>
      <c r="K29" s="81"/>
      <c r="L29" s="119"/>
      <c r="M29" s="116"/>
      <c r="N29" s="120"/>
      <c r="O29" s="70"/>
      <c r="P29" s="121"/>
      <c r="Q29" s="122"/>
      <c r="R29" s="26"/>
      <c r="S29" s="27"/>
    </row>
    <row r="30" spans="2:19" ht="42.75">
      <c r="B30" s="84" t="s">
        <v>619</v>
      </c>
      <c r="C30" s="166">
        <v>2500</v>
      </c>
      <c r="D30" s="59" t="s">
        <v>395</v>
      </c>
      <c r="E30" s="69">
        <v>5</v>
      </c>
      <c r="F30" s="116">
        <f aca="true" t="shared" si="12" ref="F30:F36">IF(ISBLANK(D30),CHAR(32),VLOOKUP(D30,Existing,2,FALSE))</f>
        <v>126</v>
      </c>
      <c r="G30" s="116">
        <f aca="true" t="shared" si="13" ref="G30:G39">IF(ISBLANK(D30),CHAR(32),VLOOKUP(D30,Existing,3,FALSE))</f>
        <v>7301.7</v>
      </c>
      <c r="H30" s="117">
        <f aca="true" t="shared" si="14" ref="H30:H39">IF(OR(ISBLANK(D30),ISBLANK(E30),ISBLANK(F30)),CHAR(32),E30*F30)</f>
        <v>630</v>
      </c>
      <c r="I30" s="118" t="str">
        <f aca="true" t="shared" si="15" ref="I30:I39">VLOOKUP(D30,Existing,4,FALSE)</f>
        <v>T8 High Performance, 3-F32T8HP 32W, 1-Elec HP RLO</v>
      </c>
      <c r="J30" s="60" t="s">
        <v>5</v>
      </c>
      <c r="K30" s="81">
        <f aca="true" t="shared" si="16" ref="K30:K57">E30</f>
        <v>5</v>
      </c>
      <c r="L30" s="119">
        <f aca="true" t="shared" si="17" ref="L30:L36">IF(OR(ISBLANK(J30),ISBLANK(K30)),CHAR(32),VLOOKUP(J30,Proposed,2,FALSE))</f>
        <v>73</v>
      </c>
      <c r="M30" s="116">
        <f aca="true" t="shared" si="18" ref="M30:M39">IF(OR(ISBLANK(J30),ISBLANK(K30)),CHAR(32),VLOOKUP(J30,Proposed,3,FALSE))</f>
        <v>6891.299999999999</v>
      </c>
      <c r="N30" s="120">
        <f aca="true" t="shared" si="19" ref="N30:N39">IF(OR(ISBLANK(J30),ISBLANK(K30)),CHAR(32),L30*K30)</f>
        <v>365</v>
      </c>
      <c r="O30" s="70">
        <f aca="true" t="shared" si="20" ref="O30:O39">IF(OR(ISBLANK(E30),ISBLANK(K30),ISBLANK(C30)),CHAR(32),(H30-N30)*C30/1000)</f>
        <v>662.5</v>
      </c>
      <c r="P30" s="121">
        <f aca="true" t="shared" si="21" ref="P30:P39">IF(OR(ISBLANK(F30),ISBLANK(L30),ISBLANK(D30)),CHAR(32),(H30-N30)/H30)</f>
        <v>0.42063492063492064</v>
      </c>
      <c r="Q30" s="122">
        <f aca="true" t="shared" si="22" ref="Q30:Q39">IF(OR(ISBLANK(E30),ISBLANK(K30),ISBLANK(C30)),CHAR(32),((M30*K30)-(G30*E30))/(G30*E30))</f>
        <v>-0.05620608899297424</v>
      </c>
      <c r="R30" s="26">
        <f t="shared" si="10"/>
        <v>912.5</v>
      </c>
      <c r="S30" s="27" t="s">
        <v>254</v>
      </c>
    </row>
    <row r="31" spans="2:19" ht="28.5">
      <c r="B31" s="84" t="s">
        <v>620</v>
      </c>
      <c r="C31" s="166">
        <v>2500</v>
      </c>
      <c r="D31" s="59" t="s">
        <v>434</v>
      </c>
      <c r="E31" s="69">
        <v>27</v>
      </c>
      <c r="F31" s="116">
        <f t="shared" si="12"/>
        <v>173</v>
      </c>
      <c r="G31" s="116">
        <f t="shared" si="13"/>
        <v>10290.18</v>
      </c>
      <c r="H31" s="117">
        <f t="shared" si="14"/>
        <v>4671</v>
      </c>
      <c r="I31" s="118" t="str">
        <f t="shared" si="15"/>
        <v>T8 Fluorescent, 4-F32T8 32W, 1-Elec</v>
      </c>
      <c r="J31" s="60" t="s">
        <v>499</v>
      </c>
      <c r="K31" s="81">
        <f t="shared" si="16"/>
        <v>27</v>
      </c>
      <c r="L31" s="119">
        <f t="shared" si="17"/>
        <v>108</v>
      </c>
      <c r="M31" s="116">
        <f t="shared" si="18"/>
        <v>9864.8</v>
      </c>
      <c r="N31" s="120">
        <f t="shared" si="19"/>
        <v>2916</v>
      </c>
      <c r="O31" s="70">
        <f t="shared" si="20"/>
        <v>4387.5</v>
      </c>
      <c r="P31" s="121">
        <f t="shared" si="21"/>
        <v>0.37572254335260113</v>
      </c>
      <c r="Q31" s="122">
        <f t="shared" si="22"/>
        <v>-0.041338441115704526</v>
      </c>
      <c r="R31" s="26">
        <f t="shared" si="10"/>
        <v>7290</v>
      </c>
      <c r="S31" s="27"/>
    </row>
    <row r="32" spans="2:19" ht="42.75">
      <c r="B32" s="84"/>
      <c r="C32" s="166">
        <v>2500</v>
      </c>
      <c r="D32" s="59" t="s">
        <v>393</v>
      </c>
      <c r="E32" s="69">
        <v>12</v>
      </c>
      <c r="F32" s="116">
        <f t="shared" si="12"/>
        <v>96</v>
      </c>
      <c r="G32" s="116">
        <f t="shared" si="13"/>
        <v>4867.8</v>
      </c>
      <c r="H32" s="117">
        <f t="shared" si="14"/>
        <v>1152</v>
      </c>
      <c r="I32" s="118" t="str">
        <f t="shared" si="15"/>
        <v>T8 High Performance, 2-F32T8HP 32W, 1-Elec HP RLO</v>
      </c>
      <c r="J32" s="60" t="s">
        <v>58</v>
      </c>
      <c r="K32" s="81">
        <f t="shared" si="16"/>
        <v>12</v>
      </c>
      <c r="L32" s="119">
        <f t="shared" si="17"/>
        <v>66</v>
      </c>
      <c r="M32" s="116">
        <f t="shared" si="18"/>
        <v>6125.599999999999</v>
      </c>
      <c r="N32" s="120">
        <f t="shared" si="19"/>
        <v>792</v>
      </c>
      <c r="O32" s="70">
        <f t="shared" si="20"/>
        <v>900</v>
      </c>
      <c r="P32" s="121">
        <f t="shared" si="21"/>
        <v>0.3125</v>
      </c>
      <c r="Q32" s="122">
        <f t="shared" si="22"/>
        <v>0.25839188134270086</v>
      </c>
      <c r="R32" s="26">
        <f t="shared" si="10"/>
        <v>1980</v>
      </c>
      <c r="S32" s="27"/>
    </row>
    <row r="33" spans="2:19" ht="42.75">
      <c r="B33" s="84" t="s">
        <v>621</v>
      </c>
      <c r="C33" s="166">
        <v>2500</v>
      </c>
      <c r="D33" s="59" t="s">
        <v>395</v>
      </c>
      <c r="E33" s="69">
        <v>6</v>
      </c>
      <c r="F33" s="116">
        <f t="shared" si="12"/>
        <v>126</v>
      </c>
      <c r="G33" s="116">
        <f t="shared" si="13"/>
        <v>7301.7</v>
      </c>
      <c r="H33" s="117">
        <f t="shared" si="14"/>
        <v>756</v>
      </c>
      <c r="I33" s="118" t="str">
        <f t="shared" si="15"/>
        <v>T8 High Performance, 3-F32T8HP 32W, 1-Elec HP RLO</v>
      </c>
      <c r="J33" s="60" t="s">
        <v>5</v>
      </c>
      <c r="K33" s="81">
        <f t="shared" si="16"/>
        <v>6</v>
      </c>
      <c r="L33" s="119">
        <f t="shared" si="17"/>
        <v>73</v>
      </c>
      <c r="M33" s="116">
        <f t="shared" si="18"/>
        <v>6891.299999999999</v>
      </c>
      <c r="N33" s="120">
        <f t="shared" si="19"/>
        <v>438</v>
      </c>
      <c r="O33" s="70">
        <f t="shared" si="20"/>
        <v>795</v>
      </c>
      <c r="P33" s="121">
        <f t="shared" si="21"/>
        <v>0.42063492063492064</v>
      </c>
      <c r="Q33" s="122">
        <f t="shared" si="22"/>
        <v>-0.056206088992974274</v>
      </c>
      <c r="R33" s="26">
        <f t="shared" si="10"/>
        <v>1095</v>
      </c>
      <c r="S33" s="27"/>
    </row>
    <row r="34" spans="2:19" ht="42.75">
      <c r="B34" s="84" t="s">
        <v>47</v>
      </c>
      <c r="C34" s="166">
        <v>2500</v>
      </c>
      <c r="D34" s="59" t="s">
        <v>393</v>
      </c>
      <c r="E34" s="69">
        <v>11</v>
      </c>
      <c r="F34" s="116">
        <f t="shared" si="12"/>
        <v>96</v>
      </c>
      <c r="G34" s="116">
        <f t="shared" si="13"/>
        <v>4867.8</v>
      </c>
      <c r="H34" s="117">
        <f t="shared" si="14"/>
        <v>1056</v>
      </c>
      <c r="I34" s="118" t="str">
        <f t="shared" si="15"/>
        <v>T8 High Performance, 2-F32T8HP 32W, 1-Elec HP RLO</v>
      </c>
      <c r="J34" s="60" t="s">
        <v>58</v>
      </c>
      <c r="K34" s="81">
        <f t="shared" si="16"/>
        <v>11</v>
      </c>
      <c r="L34" s="119">
        <f t="shared" si="17"/>
        <v>66</v>
      </c>
      <c r="M34" s="116">
        <f t="shared" si="18"/>
        <v>6125.599999999999</v>
      </c>
      <c r="N34" s="120">
        <f t="shared" si="19"/>
        <v>726</v>
      </c>
      <c r="O34" s="70">
        <f t="shared" si="20"/>
        <v>825</v>
      </c>
      <c r="P34" s="121">
        <f t="shared" si="21"/>
        <v>0.3125</v>
      </c>
      <c r="Q34" s="122">
        <f t="shared" si="22"/>
        <v>0.2583918813427008</v>
      </c>
      <c r="R34" s="26">
        <f t="shared" si="10"/>
        <v>1815</v>
      </c>
      <c r="S34" s="27"/>
    </row>
    <row r="35" spans="2:19" ht="42.75">
      <c r="B35" s="84" t="s">
        <v>622</v>
      </c>
      <c r="C35" s="166">
        <v>2500</v>
      </c>
      <c r="D35" s="59" t="s">
        <v>393</v>
      </c>
      <c r="E35" s="69">
        <v>4</v>
      </c>
      <c r="F35" s="116">
        <f t="shared" si="12"/>
        <v>96</v>
      </c>
      <c r="G35" s="116">
        <f t="shared" si="13"/>
        <v>4867.8</v>
      </c>
      <c r="H35" s="117">
        <f t="shared" si="14"/>
        <v>384</v>
      </c>
      <c r="I35" s="118" t="str">
        <f t="shared" si="15"/>
        <v>T8 High Performance, 2-F32T8HP 32W, 1-Elec HP RLO</v>
      </c>
      <c r="J35" s="60" t="s">
        <v>58</v>
      </c>
      <c r="K35" s="81">
        <f t="shared" si="16"/>
        <v>4</v>
      </c>
      <c r="L35" s="119">
        <f t="shared" si="17"/>
        <v>66</v>
      </c>
      <c r="M35" s="116">
        <f t="shared" si="18"/>
        <v>6125.599999999999</v>
      </c>
      <c r="N35" s="120">
        <f t="shared" si="19"/>
        <v>264</v>
      </c>
      <c r="O35" s="70">
        <f t="shared" si="20"/>
        <v>300</v>
      </c>
      <c r="P35" s="121">
        <f t="shared" si="21"/>
        <v>0.3125</v>
      </c>
      <c r="Q35" s="122">
        <f t="shared" si="22"/>
        <v>0.25839188134270086</v>
      </c>
      <c r="R35" s="26">
        <f t="shared" si="10"/>
        <v>660</v>
      </c>
      <c r="S35" s="27"/>
    </row>
    <row r="36" spans="2:19" ht="42.75">
      <c r="B36" s="84" t="s">
        <v>623</v>
      </c>
      <c r="C36" s="166">
        <v>2500</v>
      </c>
      <c r="D36" s="59" t="s">
        <v>395</v>
      </c>
      <c r="E36" s="69">
        <v>8</v>
      </c>
      <c r="F36" s="116">
        <f t="shared" si="12"/>
        <v>126</v>
      </c>
      <c r="G36" s="116">
        <f t="shared" si="13"/>
        <v>7301.7</v>
      </c>
      <c r="H36" s="117">
        <f t="shared" si="14"/>
        <v>1008</v>
      </c>
      <c r="I36" s="118" t="str">
        <f t="shared" si="15"/>
        <v>T8 High Performance, 3-F32T8HP 32W, 1-Elec HP RLO</v>
      </c>
      <c r="J36" s="60" t="s">
        <v>5</v>
      </c>
      <c r="K36" s="81">
        <f t="shared" si="16"/>
        <v>8</v>
      </c>
      <c r="L36" s="119">
        <f t="shared" si="17"/>
        <v>73</v>
      </c>
      <c r="M36" s="116">
        <f t="shared" si="18"/>
        <v>6891.299999999999</v>
      </c>
      <c r="N36" s="120">
        <f t="shared" si="19"/>
        <v>584</v>
      </c>
      <c r="O36" s="70">
        <f t="shared" si="20"/>
        <v>1060</v>
      </c>
      <c r="P36" s="121">
        <f t="shared" si="21"/>
        <v>0.42063492063492064</v>
      </c>
      <c r="Q36" s="122">
        <f t="shared" si="22"/>
        <v>-0.056206088992974315</v>
      </c>
      <c r="R36" s="26">
        <f t="shared" si="10"/>
        <v>1460</v>
      </c>
      <c r="S36" s="27"/>
    </row>
    <row r="37" spans="2:19" ht="42.75">
      <c r="B37" s="84" t="s">
        <v>624</v>
      </c>
      <c r="C37" s="166">
        <v>2500</v>
      </c>
      <c r="D37" s="59" t="s">
        <v>393</v>
      </c>
      <c r="E37" s="69">
        <v>10</v>
      </c>
      <c r="F37" s="116">
        <v>96</v>
      </c>
      <c r="G37" s="116">
        <f t="shared" si="13"/>
        <v>4867.8</v>
      </c>
      <c r="H37" s="117">
        <f t="shared" si="14"/>
        <v>960</v>
      </c>
      <c r="I37" s="118" t="str">
        <f t="shared" si="15"/>
        <v>T8 High Performance, 2-F32T8HP 32W, 1-Elec HP RLO</v>
      </c>
      <c r="J37" s="60" t="s">
        <v>6</v>
      </c>
      <c r="K37" s="81">
        <f t="shared" si="16"/>
        <v>10</v>
      </c>
      <c r="L37" s="119">
        <v>48</v>
      </c>
      <c r="M37" s="116">
        <f t="shared" si="18"/>
        <v>7068</v>
      </c>
      <c r="N37" s="120">
        <f t="shared" si="19"/>
        <v>480</v>
      </c>
      <c r="O37" s="70">
        <f t="shared" si="20"/>
        <v>1200</v>
      </c>
      <c r="P37" s="121">
        <f t="shared" si="21"/>
        <v>0.5</v>
      </c>
      <c r="Q37" s="122">
        <f t="shared" si="22"/>
        <v>0.4519906323185012</v>
      </c>
      <c r="R37" s="26">
        <f t="shared" si="10"/>
        <v>1200</v>
      </c>
      <c r="S37" s="27"/>
    </row>
    <row r="38" spans="2:19" ht="42.75">
      <c r="B38" s="84" t="s">
        <v>625</v>
      </c>
      <c r="C38" s="166">
        <v>2500</v>
      </c>
      <c r="D38" s="59" t="s">
        <v>395</v>
      </c>
      <c r="E38" s="69">
        <v>18</v>
      </c>
      <c r="F38" s="116">
        <f>IF(ISBLANK(D38),CHAR(32),VLOOKUP(D38,Existing,2,FALSE))</f>
        <v>126</v>
      </c>
      <c r="G38" s="116">
        <f t="shared" si="13"/>
        <v>7301.7</v>
      </c>
      <c r="H38" s="117">
        <f t="shared" si="14"/>
        <v>2268</v>
      </c>
      <c r="I38" s="118" t="str">
        <f t="shared" si="15"/>
        <v>T8 High Performance, 3-F32T8HP 32W, 1-Elec HP RLO</v>
      </c>
      <c r="J38" s="60" t="s">
        <v>5</v>
      </c>
      <c r="K38" s="81">
        <f t="shared" si="16"/>
        <v>18</v>
      </c>
      <c r="L38" s="119">
        <f>IF(OR(ISBLANK(J38),ISBLANK(K38)),CHAR(32),VLOOKUP(J38,Proposed,2,FALSE))</f>
        <v>73</v>
      </c>
      <c r="M38" s="116">
        <f t="shared" si="18"/>
        <v>6891.299999999999</v>
      </c>
      <c r="N38" s="120">
        <f t="shared" si="19"/>
        <v>1314</v>
      </c>
      <c r="O38" s="70">
        <f t="shared" si="20"/>
        <v>2385</v>
      </c>
      <c r="P38" s="121">
        <f t="shared" si="21"/>
        <v>0.42063492063492064</v>
      </c>
      <c r="Q38" s="122">
        <f t="shared" si="22"/>
        <v>-0.05620608899297432</v>
      </c>
      <c r="R38" s="26">
        <f t="shared" si="10"/>
        <v>3285</v>
      </c>
      <c r="S38" s="27"/>
    </row>
    <row r="39" spans="2:19" ht="42.75">
      <c r="B39" s="84" t="s">
        <v>569</v>
      </c>
      <c r="C39" s="68">
        <v>2500</v>
      </c>
      <c r="D39" s="59" t="s">
        <v>395</v>
      </c>
      <c r="E39" s="69">
        <v>12</v>
      </c>
      <c r="F39" s="116">
        <f>IF(ISBLANK(D39),CHAR(32),VLOOKUP(D39,Existing,2,FALSE))</f>
        <v>126</v>
      </c>
      <c r="G39" s="116">
        <f t="shared" si="13"/>
        <v>7301.7</v>
      </c>
      <c r="H39" s="117">
        <f t="shared" si="14"/>
        <v>1512</v>
      </c>
      <c r="I39" s="118" t="str">
        <f t="shared" si="15"/>
        <v>T8 High Performance, 3-F32T8HP 32W, 1-Elec HP RLO</v>
      </c>
      <c r="J39" s="60" t="s">
        <v>5</v>
      </c>
      <c r="K39" s="81">
        <f t="shared" si="16"/>
        <v>12</v>
      </c>
      <c r="L39" s="119">
        <f>IF(OR(ISBLANK(J39),ISBLANK(K39)),CHAR(32),VLOOKUP(J39,Proposed,2,FALSE))</f>
        <v>73</v>
      </c>
      <c r="M39" s="116">
        <f t="shared" si="18"/>
        <v>6891.299999999999</v>
      </c>
      <c r="N39" s="120">
        <f t="shared" si="19"/>
        <v>876</v>
      </c>
      <c r="O39" s="70">
        <f t="shared" si="20"/>
        <v>1590</v>
      </c>
      <c r="P39" s="121">
        <f t="shared" si="21"/>
        <v>0.42063492063492064</v>
      </c>
      <c r="Q39" s="122">
        <f t="shared" si="22"/>
        <v>-0.056206088992974274</v>
      </c>
      <c r="R39" s="26"/>
      <c r="S39" s="27"/>
    </row>
    <row r="40" spans="2:19" ht="42.75">
      <c r="B40" s="84" t="s">
        <v>313</v>
      </c>
      <c r="C40" s="68">
        <v>2500</v>
      </c>
      <c r="D40" s="59" t="s">
        <v>395</v>
      </c>
      <c r="E40" s="69">
        <v>12</v>
      </c>
      <c r="F40" s="116">
        <f t="shared" si="11"/>
        <v>126</v>
      </c>
      <c r="G40" s="116">
        <f t="shared" si="0"/>
        <v>7301.7</v>
      </c>
      <c r="H40" s="117">
        <f t="shared" si="1"/>
        <v>1512</v>
      </c>
      <c r="I40" s="118" t="str">
        <f>VLOOKUP(D40,Existing,4,FALSE)</f>
        <v>T8 High Performance, 3-F32T8HP 32W, 1-Elec HP RLO</v>
      </c>
      <c r="J40" s="60" t="s">
        <v>5</v>
      </c>
      <c r="K40" s="81">
        <f t="shared" si="16"/>
        <v>12</v>
      </c>
      <c r="L40" s="119">
        <f t="shared" si="3"/>
        <v>73</v>
      </c>
      <c r="M40" s="116">
        <f>IF(OR(ISBLANK(J40),ISBLANK(K40)),CHAR(32),VLOOKUP(J40,Proposed,3,FALSE))</f>
        <v>6891.299999999999</v>
      </c>
      <c r="N40" s="120">
        <f>IF(OR(ISBLANK(J40),ISBLANK(K40)),CHAR(32),L40*K40)</f>
        <v>876</v>
      </c>
      <c r="O40" s="70">
        <f>IF(OR(ISBLANK(E40),ISBLANK(K40),ISBLANK(C40)),CHAR(32),(H40-N40)*C40/1000)</f>
        <v>1590</v>
      </c>
      <c r="P40" s="121">
        <f>IF(OR(ISBLANK(F40),ISBLANK(L40),ISBLANK(D40)),CHAR(32),(H40-N40)/H40)</f>
        <v>0.42063492063492064</v>
      </c>
      <c r="Q40" s="122">
        <f t="shared" si="4"/>
        <v>-0.056206088992974274</v>
      </c>
      <c r="R40" s="26"/>
      <c r="S40" s="27"/>
    </row>
    <row r="41" spans="2:19" ht="42.75">
      <c r="B41" s="84" t="s">
        <v>401</v>
      </c>
      <c r="C41" s="68">
        <v>2500</v>
      </c>
      <c r="D41" s="59" t="s">
        <v>393</v>
      </c>
      <c r="E41" s="69">
        <v>6</v>
      </c>
      <c r="F41" s="116">
        <f t="shared" si="11"/>
        <v>96</v>
      </c>
      <c r="G41" s="116">
        <f t="shared" si="0"/>
        <v>4867.8</v>
      </c>
      <c r="H41" s="117">
        <f t="shared" si="1"/>
        <v>576</v>
      </c>
      <c r="I41" s="118" t="str">
        <f>VLOOKUP(D41,Existing,4,FALSE)</f>
        <v>T8 High Performance, 2-F32T8HP 32W, 1-Elec HP RLO</v>
      </c>
      <c r="J41" s="60" t="s">
        <v>58</v>
      </c>
      <c r="K41" s="81">
        <f t="shared" si="16"/>
        <v>6</v>
      </c>
      <c r="L41" s="119">
        <f t="shared" si="3"/>
        <v>66</v>
      </c>
      <c r="M41" s="116">
        <f>IF(OR(ISBLANK(J41),ISBLANK(K41)),CHAR(32),VLOOKUP(J41,Proposed,3,FALSE))</f>
        <v>6125.599999999999</v>
      </c>
      <c r="N41" s="120">
        <f>IF(OR(ISBLANK(J41),ISBLANK(K41)),CHAR(32),L41*K41)</f>
        <v>396</v>
      </c>
      <c r="O41" s="70">
        <f>IF(OR(ISBLANK(E41),ISBLANK(K41),ISBLANK(C41)),CHAR(32),(H41-N41)*C41/1000)</f>
        <v>450</v>
      </c>
      <c r="P41" s="121">
        <f>IF(OR(ISBLANK(F41),ISBLANK(L41),ISBLANK(D41)),CHAR(32),(H41-N41)/H41)</f>
        <v>0.3125</v>
      </c>
      <c r="Q41" s="122">
        <f t="shared" si="4"/>
        <v>0.25839188134270086</v>
      </c>
      <c r="R41" s="26"/>
      <c r="S41" s="27"/>
    </row>
    <row r="42" spans="2:19" ht="42.75">
      <c r="B42" s="84" t="s">
        <v>402</v>
      </c>
      <c r="C42" s="166">
        <v>2500</v>
      </c>
      <c r="D42" s="59" t="s">
        <v>395</v>
      </c>
      <c r="E42" s="69">
        <v>15</v>
      </c>
      <c r="F42" s="116">
        <f t="shared" si="11"/>
        <v>126</v>
      </c>
      <c r="G42" s="116">
        <f>IF(ISBLANK(D42),CHAR(32),VLOOKUP(D42,Existing,3,FALSE))</f>
        <v>7301.7</v>
      </c>
      <c r="H42" s="170">
        <f t="shared" si="1"/>
        <v>1890</v>
      </c>
      <c r="I42" s="171"/>
      <c r="J42" s="60" t="s">
        <v>5</v>
      </c>
      <c r="K42" s="81">
        <f t="shared" si="16"/>
        <v>15</v>
      </c>
      <c r="L42" s="119">
        <f t="shared" si="3"/>
        <v>73</v>
      </c>
      <c r="M42" s="116">
        <f>IF(OR(ISBLANK(J42),ISBLANK(K42)),CHAR(32),VLOOKUP(J42,Proposed,3,FALSE))</f>
        <v>6891.299999999999</v>
      </c>
      <c r="N42" s="173">
        <f>IF(OR(ISBLANK(J42),ISBLANK(K42)),CHAR(32),L42*K42)</f>
        <v>1095</v>
      </c>
      <c r="O42" s="70">
        <f>IF(OR(ISBLANK(E42),ISBLANK(K42),ISBLANK(C42)),CHAR(32),(H42-N42)*C42/1000)</f>
        <v>1987.5</v>
      </c>
      <c r="P42" s="121">
        <f>IF(OR(ISBLANK(F42),ISBLANK(L42),ISBLANK(D42)),CHAR(32),(H42-N42)/H42)</f>
        <v>0.42063492063492064</v>
      </c>
      <c r="Q42" s="174">
        <f t="shared" si="4"/>
        <v>-0.05620608899297437</v>
      </c>
      <c r="R42" s="26"/>
      <c r="S42" s="27"/>
    </row>
    <row r="43" spans="2:19" ht="42.75">
      <c r="B43" s="84" t="s">
        <v>403</v>
      </c>
      <c r="C43" s="166">
        <v>2500</v>
      </c>
      <c r="D43" s="59" t="s">
        <v>395</v>
      </c>
      <c r="E43" s="69">
        <v>6</v>
      </c>
      <c r="F43" s="116">
        <f t="shared" si="11"/>
        <v>126</v>
      </c>
      <c r="G43" s="116">
        <f aca="true" t="shared" si="23" ref="G43:G58">IF(ISBLANK(D43),CHAR(32),VLOOKUP(D43,Existing,3,FALSE))</f>
        <v>7301.7</v>
      </c>
      <c r="H43" s="170">
        <f t="shared" si="1"/>
        <v>756</v>
      </c>
      <c r="I43" s="171"/>
      <c r="J43" s="60" t="s">
        <v>5</v>
      </c>
      <c r="K43" s="81">
        <f t="shared" si="16"/>
        <v>6</v>
      </c>
      <c r="L43" s="119">
        <f t="shared" si="3"/>
        <v>73</v>
      </c>
      <c r="M43" s="116">
        <f aca="true" t="shared" si="24" ref="M43:M57">IF(OR(ISBLANK(J43),ISBLANK(K43)),CHAR(32),VLOOKUP(J43,Proposed,3,FALSE))</f>
        <v>6891.299999999999</v>
      </c>
      <c r="N43" s="173"/>
      <c r="O43" s="70">
        <v>994</v>
      </c>
      <c r="P43" s="121"/>
      <c r="Q43" s="174">
        <f t="shared" si="4"/>
        <v>-0.056206088992974274</v>
      </c>
      <c r="R43" s="26"/>
      <c r="S43" s="27"/>
    </row>
    <row r="44" spans="2:19" ht="42.75">
      <c r="B44" s="84" t="s">
        <v>404</v>
      </c>
      <c r="C44" s="166">
        <v>2500</v>
      </c>
      <c r="D44" s="169" t="s">
        <v>395</v>
      </c>
      <c r="E44" s="69">
        <v>15</v>
      </c>
      <c r="F44" s="116">
        <f t="shared" si="11"/>
        <v>126</v>
      </c>
      <c r="G44" s="116">
        <f t="shared" si="23"/>
        <v>7301.7</v>
      </c>
      <c r="H44" s="170">
        <f t="shared" si="1"/>
        <v>1890</v>
      </c>
      <c r="I44" s="171"/>
      <c r="J44" s="172" t="s">
        <v>59</v>
      </c>
      <c r="K44" s="81">
        <f t="shared" si="16"/>
        <v>15</v>
      </c>
      <c r="L44" s="119">
        <f t="shared" si="3"/>
        <v>89</v>
      </c>
      <c r="M44" s="116">
        <f t="shared" si="24"/>
        <v>8128.2</v>
      </c>
      <c r="N44" s="173"/>
      <c r="O44" s="70">
        <v>1988</v>
      </c>
      <c r="P44" s="121"/>
      <c r="Q44" s="174">
        <f t="shared" si="4"/>
        <v>0.1131928181108509</v>
      </c>
      <c r="R44" s="26"/>
      <c r="S44" s="27"/>
    </row>
    <row r="45" spans="2:19" ht="42.75">
      <c r="B45" s="84" t="s">
        <v>405</v>
      </c>
      <c r="C45" s="166">
        <v>2500</v>
      </c>
      <c r="D45" s="59" t="s">
        <v>393</v>
      </c>
      <c r="E45" s="69">
        <v>24</v>
      </c>
      <c r="F45" s="116">
        <f t="shared" si="11"/>
        <v>96</v>
      </c>
      <c r="G45" s="116">
        <f t="shared" si="23"/>
        <v>4867.8</v>
      </c>
      <c r="H45" s="170">
        <f t="shared" si="1"/>
        <v>2304</v>
      </c>
      <c r="I45" s="171"/>
      <c r="J45" s="60" t="s">
        <v>58</v>
      </c>
      <c r="K45" s="81">
        <f t="shared" si="16"/>
        <v>24</v>
      </c>
      <c r="L45" s="119">
        <f t="shared" si="3"/>
        <v>66</v>
      </c>
      <c r="M45" s="116">
        <f t="shared" si="24"/>
        <v>6125.599999999999</v>
      </c>
      <c r="N45" s="173"/>
      <c r="O45" s="70">
        <v>3000</v>
      </c>
      <c r="P45" s="121"/>
      <c r="Q45" s="174">
        <f t="shared" si="4"/>
        <v>0.25839188134270086</v>
      </c>
      <c r="R45" s="26"/>
      <c r="S45" s="27"/>
    </row>
    <row r="46" spans="2:19" ht="42.75">
      <c r="B46" s="84" t="s">
        <v>406</v>
      </c>
      <c r="C46" s="166">
        <v>2500</v>
      </c>
      <c r="D46" s="59" t="s">
        <v>393</v>
      </c>
      <c r="E46" s="69">
        <v>16</v>
      </c>
      <c r="F46" s="116">
        <f t="shared" si="11"/>
        <v>96</v>
      </c>
      <c r="G46" s="116">
        <f t="shared" si="23"/>
        <v>4867.8</v>
      </c>
      <c r="H46" s="170">
        <f t="shared" si="1"/>
        <v>1536</v>
      </c>
      <c r="I46" s="171"/>
      <c r="J46" s="60" t="s">
        <v>58</v>
      </c>
      <c r="K46" s="81">
        <f t="shared" si="16"/>
        <v>16</v>
      </c>
      <c r="L46" s="119">
        <f t="shared" si="3"/>
        <v>66</v>
      </c>
      <c r="M46" s="116">
        <f t="shared" si="24"/>
        <v>6125.599999999999</v>
      </c>
      <c r="N46" s="173"/>
      <c r="O46" s="70">
        <v>2000</v>
      </c>
      <c r="P46" s="121"/>
      <c r="Q46" s="174">
        <f t="shared" si="4"/>
        <v>0.25839188134270086</v>
      </c>
      <c r="R46" s="26"/>
      <c r="S46" s="27"/>
    </row>
    <row r="47" spans="2:19" ht="28.5">
      <c r="B47" s="84" t="s">
        <v>407</v>
      </c>
      <c r="C47" s="166">
        <v>2500</v>
      </c>
      <c r="D47" s="169" t="s">
        <v>352</v>
      </c>
      <c r="E47" s="69">
        <v>32</v>
      </c>
      <c r="F47" s="116">
        <f t="shared" si="11"/>
        <v>295</v>
      </c>
      <c r="G47" s="116">
        <f t="shared" si="23"/>
        <v>11300</v>
      </c>
      <c r="H47" s="170">
        <f t="shared" si="1"/>
        <v>9440</v>
      </c>
      <c r="I47" s="171"/>
      <c r="J47" s="172" t="s">
        <v>533</v>
      </c>
      <c r="K47" s="81">
        <f t="shared" si="16"/>
        <v>32</v>
      </c>
      <c r="L47" s="119">
        <f t="shared" si="3"/>
        <v>155</v>
      </c>
      <c r="M47" s="116">
        <f t="shared" si="24"/>
        <v>12693.6</v>
      </c>
      <c r="N47" s="173"/>
      <c r="O47" s="70">
        <v>11200</v>
      </c>
      <c r="P47" s="121"/>
      <c r="Q47" s="174">
        <f t="shared" si="4"/>
        <v>0.12332743362831862</v>
      </c>
      <c r="R47" s="26"/>
      <c r="S47" s="27"/>
    </row>
    <row r="48" spans="2:19" ht="28.5">
      <c r="B48" s="84" t="s">
        <v>100</v>
      </c>
      <c r="C48" s="166">
        <v>8760</v>
      </c>
      <c r="D48" s="169" t="s">
        <v>159</v>
      </c>
      <c r="E48" s="69">
        <v>20</v>
      </c>
      <c r="F48" s="116">
        <f t="shared" si="11"/>
        <v>40</v>
      </c>
      <c r="G48" s="116">
        <f t="shared" si="23"/>
        <v>2</v>
      </c>
      <c r="H48" s="170">
        <f t="shared" si="1"/>
        <v>800</v>
      </c>
      <c r="I48" s="171"/>
      <c r="J48" s="172" t="s">
        <v>383</v>
      </c>
      <c r="K48" s="81">
        <f t="shared" si="16"/>
        <v>20</v>
      </c>
      <c r="L48" s="119">
        <f t="shared" si="3"/>
        <v>1.5</v>
      </c>
      <c r="M48" s="116">
        <f t="shared" si="24"/>
        <v>2</v>
      </c>
      <c r="N48" s="173"/>
      <c r="O48" s="70">
        <v>6657</v>
      </c>
      <c r="P48" s="121"/>
      <c r="Q48" s="174">
        <f t="shared" si="4"/>
        <v>0</v>
      </c>
      <c r="R48" s="26"/>
      <c r="S48" s="27"/>
    </row>
    <row r="49" spans="2:19" ht="15">
      <c r="B49" s="84" t="s">
        <v>98</v>
      </c>
      <c r="C49" s="166"/>
      <c r="D49" s="59"/>
      <c r="E49" s="69"/>
      <c r="F49" s="116" t="str">
        <f t="shared" si="11"/>
        <v> </v>
      </c>
      <c r="G49" s="116" t="str">
        <f t="shared" si="23"/>
        <v> </v>
      </c>
      <c r="H49" s="170"/>
      <c r="I49" s="171"/>
      <c r="J49" s="172"/>
      <c r="K49" s="81"/>
      <c r="L49" s="119" t="str">
        <f t="shared" si="3"/>
        <v> </v>
      </c>
      <c r="M49" s="116" t="str">
        <f t="shared" si="24"/>
        <v> </v>
      </c>
      <c r="N49" s="173"/>
      <c r="O49" s="70" t="str">
        <f>IF(OR(ISBLANK(E49),ISBLANK(K49),ISBLANK(C49)),CHAR(32),(H49-N49)*C49/1000)</f>
        <v> </v>
      </c>
      <c r="P49" s="121" t="str">
        <f>IF(OR(ISBLANK(F49),ISBLANK(L49),ISBLANK(D49)),CHAR(32),(H49-N49)/H49)</f>
        <v> </v>
      </c>
      <c r="Q49" s="174" t="str">
        <f t="shared" si="4"/>
        <v> </v>
      </c>
      <c r="R49" s="26"/>
      <c r="S49" s="27"/>
    </row>
    <row r="50" spans="2:19" ht="42.75">
      <c r="B50" s="84" t="s">
        <v>99</v>
      </c>
      <c r="C50" s="166">
        <v>2500</v>
      </c>
      <c r="D50" s="59" t="s">
        <v>393</v>
      </c>
      <c r="E50" s="69">
        <v>6</v>
      </c>
      <c r="F50" s="116">
        <f t="shared" si="11"/>
        <v>96</v>
      </c>
      <c r="G50" s="116">
        <f t="shared" si="23"/>
        <v>4867.8</v>
      </c>
      <c r="H50" s="170"/>
      <c r="I50" s="171"/>
      <c r="J50" s="60" t="s">
        <v>58</v>
      </c>
      <c r="K50" s="81">
        <f t="shared" si="16"/>
        <v>6</v>
      </c>
      <c r="L50" s="119">
        <f t="shared" si="3"/>
        <v>66</v>
      </c>
      <c r="M50" s="116">
        <f t="shared" si="24"/>
        <v>6125.599999999999</v>
      </c>
      <c r="N50" s="173"/>
      <c r="O50" s="70">
        <v>450</v>
      </c>
      <c r="P50" s="121"/>
      <c r="Q50" s="174">
        <f t="shared" si="4"/>
        <v>0.25839188134270086</v>
      </c>
      <c r="R50" s="26"/>
      <c r="S50" s="27"/>
    </row>
    <row r="51" spans="2:19" ht="15">
      <c r="B51" s="84" t="s">
        <v>101</v>
      </c>
      <c r="C51" s="166">
        <v>2500</v>
      </c>
      <c r="D51" s="169" t="s">
        <v>344</v>
      </c>
      <c r="E51" s="69">
        <v>12</v>
      </c>
      <c r="F51" s="116">
        <f t="shared" si="11"/>
        <v>285</v>
      </c>
      <c r="G51" s="116">
        <f t="shared" si="23"/>
        <v>10700</v>
      </c>
      <c r="H51" s="170"/>
      <c r="I51" s="171"/>
      <c r="J51" s="172" t="s">
        <v>185</v>
      </c>
      <c r="K51" s="81">
        <f t="shared" si="16"/>
        <v>12</v>
      </c>
      <c r="L51" s="119">
        <f t="shared" si="3"/>
        <v>82</v>
      </c>
      <c r="M51" s="116">
        <f t="shared" si="24"/>
        <v>4207.5</v>
      </c>
      <c r="N51" s="173"/>
      <c r="O51" s="70">
        <v>6000</v>
      </c>
      <c r="P51" s="121"/>
      <c r="Q51" s="174">
        <f t="shared" si="4"/>
        <v>-0.6067757009345794</v>
      </c>
      <c r="R51" s="26"/>
      <c r="S51" s="27"/>
    </row>
    <row r="52" spans="2:19" ht="42.75">
      <c r="B52" s="84"/>
      <c r="C52" s="166">
        <v>2500</v>
      </c>
      <c r="D52" s="59" t="s">
        <v>393</v>
      </c>
      <c r="E52" s="69">
        <v>8</v>
      </c>
      <c r="F52" s="116">
        <f t="shared" si="11"/>
        <v>96</v>
      </c>
      <c r="G52" s="116">
        <f t="shared" si="23"/>
        <v>4867.8</v>
      </c>
      <c r="H52" s="170"/>
      <c r="I52" s="171"/>
      <c r="J52" s="60" t="s">
        <v>58</v>
      </c>
      <c r="K52" s="81">
        <f t="shared" si="16"/>
        <v>8</v>
      </c>
      <c r="L52" s="119">
        <f t="shared" si="3"/>
        <v>66</v>
      </c>
      <c r="M52" s="116">
        <f t="shared" si="24"/>
        <v>6125.599999999999</v>
      </c>
      <c r="N52" s="173"/>
      <c r="O52" s="70">
        <v>600</v>
      </c>
      <c r="P52" s="121"/>
      <c r="Q52" s="174">
        <f t="shared" si="4"/>
        <v>0.25839188134270086</v>
      </c>
      <c r="R52" s="26"/>
      <c r="S52" s="27"/>
    </row>
    <row r="53" spans="2:19" ht="28.5">
      <c r="B53" s="84"/>
      <c r="C53" s="166">
        <v>2500</v>
      </c>
      <c r="D53" s="169" t="s">
        <v>434</v>
      </c>
      <c r="E53" s="69">
        <v>8</v>
      </c>
      <c r="F53" s="116">
        <f t="shared" si="11"/>
        <v>173</v>
      </c>
      <c r="G53" s="116">
        <f t="shared" si="23"/>
        <v>10290.18</v>
      </c>
      <c r="H53" s="170"/>
      <c r="I53" s="171"/>
      <c r="J53" s="172" t="s">
        <v>637</v>
      </c>
      <c r="K53" s="81">
        <f t="shared" si="16"/>
        <v>8</v>
      </c>
      <c r="L53" s="119">
        <f t="shared" si="3"/>
        <v>55</v>
      </c>
      <c r="M53" s="116">
        <f t="shared" si="24"/>
        <v>4371.9</v>
      </c>
      <c r="N53" s="173"/>
      <c r="O53" s="70">
        <v>2360</v>
      </c>
      <c r="P53" s="121"/>
      <c r="Q53" s="174">
        <f t="shared" si="4"/>
        <v>-0.5751386273126418</v>
      </c>
      <c r="R53" s="26"/>
      <c r="S53" s="27"/>
    </row>
    <row r="54" spans="2:19" ht="28.5">
      <c r="B54" s="84"/>
      <c r="C54" s="166">
        <v>2500</v>
      </c>
      <c r="D54" s="169" t="s">
        <v>445</v>
      </c>
      <c r="E54" s="69">
        <v>2</v>
      </c>
      <c r="F54" s="116">
        <f t="shared" si="11"/>
        <v>276</v>
      </c>
      <c r="G54" s="116">
        <f t="shared" si="23"/>
        <v>17034.6</v>
      </c>
      <c r="H54" s="170"/>
      <c r="I54" s="171"/>
      <c r="J54" s="172" t="s">
        <v>93</v>
      </c>
      <c r="K54" s="81">
        <f t="shared" si="16"/>
        <v>2</v>
      </c>
      <c r="L54" s="119">
        <f t="shared" si="3"/>
        <v>110</v>
      </c>
      <c r="M54" s="116">
        <f t="shared" si="24"/>
        <v>10199.199999999999</v>
      </c>
      <c r="N54" s="173"/>
      <c r="O54" s="70">
        <v>830</v>
      </c>
      <c r="P54" s="121"/>
      <c r="Q54" s="174">
        <f t="shared" si="4"/>
        <v>-0.4012656593051789</v>
      </c>
      <c r="R54" s="26"/>
      <c r="S54" s="27"/>
    </row>
    <row r="55" spans="2:19" ht="15">
      <c r="B55" s="84" t="s">
        <v>102</v>
      </c>
      <c r="C55" s="166">
        <v>2500</v>
      </c>
      <c r="D55" s="169" t="s">
        <v>351</v>
      </c>
      <c r="E55" s="69">
        <v>5</v>
      </c>
      <c r="F55" s="116">
        <f t="shared" si="11"/>
        <v>210</v>
      </c>
      <c r="G55" s="116">
        <f t="shared" si="23"/>
        <v>9400</v>
      </c>
      <c r="H55" s="170"/>
      <c r="I55" s="171"/>
      <c r="J55" s="172" t="s">
        <v>185</v>
      </c>
      <c r="K55" s="81">
        <f t="shared" si="16"/>
        <v>5</v>
      </c>
      <c r="L55" s="119">
        <f t="shared" si="3"/>
        <v>82</v>
      </c>
      <c r="M55" s="116">
        <f t="shared" si="24"/>
        <v>4207.5</v>
      </c>
      <c r="N55" s="173"/>
      <c r="O55" s="70">
        <v>1600</v>
      </c>
      <c r="P55" s="121"/>
      <c r="Q55" s="174">
        <f t="shared" si="4"/>
        <v>-0.5523936170212767</v>
      </c>
      <c r="R55" s="26"/>
      <c r="S55" s="27"/>
    </row>
    <row r="56" spans="2:19" ht="28.5">
      <c r="B56" s="84"/>
      <c r="C56" s="166">
        <v>2500</v>
      </c>
      <c r="D56" s="169" t="s">
        <v>445</v>
      </c>
      <c r="E56" s="69">
        <v>2</v>
      </c>
      <c r="F56" s="116">
        <f t="shared" si="11"/>
        <v>276</v>
      </c>
      <c r="G56" s="116">
        <f t="shared" si="23"/>
        <v>17034.6</v>
      </c>
      <c r="H56" s="170"/>
      <c r="I56" s="171"/>
      <c r="J56" s="172" t="s">
        <v>93</v>
      </c>
      <c r="K56" s="81">
        <f t="shared" si="16"/>
        <v>2</v>
      </c>
      <c r="L56" s="119">
        <f t="shared" si="3"/>
        <v>110</v>
      </c>
      <c r="M56" s="116">
        <f t="shared" si="24"/>
        <v>10199.199999999999</v>
      </c>
      <c r="N56" s="173"/>
      <c r="O56" s="70">
        <v>830</v>
      </c>
      <c r="P56" s="121"/>
      <c r="Q56" s="174">
        <f t="shared" si="4"/>
        <v>-0.4012656593051789</v>
      </c>
      <c r="R56" s="26"/>
      <c r="S56" s="27"/>
    </row>
    <row r="57" spans="2:19" ht="28.5">
      <c r="B57" s="84" t="s">
        <v>103</v>
      </c>
      <c r="C57" s="166">
        <v>4000</v>
      </c>
      <c r="D57" s="169" t="s">
        <v>338</v>
      </c>
      <c r="E57" s="69">
        <v>2</v>
      </c>
      <c r="F57" s="116">
        <f t="shared" si="11"/>
        <v>295</v>
      </c>
      <c r="G57" s="116">
        <f t="shared" si="23"/>
        <v>22550</v>
      </c>
      <c r="H57" s="170"/>
      <c r="I57" s="171"/>
      <c r="J57" s="172" t="s">
        <v>183</v>
      </c>
      <c r="K57" s="81">
        <f t="shared" si="16"/>
        <v>2</v>
      </c>
      <c r="L57" s="119">
        <f t="shared" si="3"/>
        <v>54</v>
      </c>
      <c r="M57" s="116">
        <f t="shared" si="24"/>
        <v>2677.5</v>
      </c>
      <c r="N57" s="173"/>
      <c r="O57" s="70">
        <v>1928</v>
      </c>
      <c r="P57" s="121"/>
      <c r="Q57" s="174">
        <f t="shared" si="4"/>
        <v>-0.8812638580931264</v>
      </c>
      <c r="R57" s="26"/>
      <c r="S57" s="27"/>
    </row>
    <row r="58" spans="2:19" ht="36.75" customHeight="1">
      <c r="B58" s="84" t="s">
        <v>326</v>
      </c>
      <c r="C58" s="82"/>
      <c r="D58" s="83"/>
      <c r="E58" s="115">
        <f>SUM(E17:E57)</f>
        <v>493</v>
      </c>
      <c r="F58" s="21" t="str">
        <f>IF(ISBLANK(D58),CHAR(32),VLOOKUP(D58,Existing,2,FALSE))</f>
        <v> </v>
      </c>
      <c r="G58" s="116" t="str">
        <f t="shared" si="23"/>
        <v> </v>
      </c>
      <c r="H58" s="18" t="str">
        <f t="shared" si="1"/>
        <v> </v>
      </c>
      <c r="I58" s="19" t="e">
        <f>VLOOKUP(D58,Existing,4,FALSE)</f>
        <v>#N/A</v>
      </c>
      <c r="J58" s="85"/>
      <c r="K58" s="81">
        <f>SUM(K17:K57)</f>
        <v>493</v>
      </c>
      <c r="L58" s="20" t="str">
        <f t="shared" si="3"/>
        <v> </v>
      </c>
      <c r="M58" s="21" t="str">
        <f>IF(OR(ISBLANK(J58),ISBLANK(K58)),CHAR(32),VLOOKUP(J58,Proposed,3,FALSE))</f>
        <v> </v>
      </c>
      <c r="N58" s="22" t="str">
        <f>IF(OR(ISBLANK(J58),ISBLANK(K58)),CHAR(32),L58*K58)</f>
        <v> </v>
      </c>
      <c r="O58" s="23" t="str">
        <f>IF(OR(ISBLANK(E58),ISBLANK(K58),ISBLANK(C58)),CHAR(32),(H58-N58)*C58/1000)</f>
        <v> </v>
      </c>
      <c r="P58" s="24" t="str">
        <f>IF(OR(ISBLANK(F58),ISBLANK(L58),ISBLANK(D58)),CHAR(32),(H58-N58)/H58)</f>
        <v> </v>
      </c>
      <c r="Q58" s="25" t="str">
        <f t="shared" si="4"/>
        <v> </v>
      </c>
      <c r="R58" s="26" t="str">
        <f>IF(AND(ISNUMBER(N58),ISNUMBER(C58)),N58*C58/1000,CHAR(32))</f>
        <v> </v>
      </c>
      <c r="S58" s="27" t="s">
        <v>254</v>
      </c>
    </row>
    <row r="59" spans="2:19" ht="18.75" customHeight="1">
      <c r="B59" s="29"/>
      <c r="C59" s="30"/>
      <c r="D59" s="31"/>
      <c r="E59" s="30"/>
      <c r="F59" s="32"/>
      <c r="G59" s="32"/>
      <c r="H59" s="32"/>
      <c r="I59" s="32"/>
      <c r="J59" s="33"/>
      <c r="K59" s="34"/>
      <c r="L59" s="32"/>
      <c r="M59" s="32"/>
      <c r="N59" s="32"/>
      <c r="O59" s="32"/>
      <c r="P59" s="32"/>
      <c r="Q59" s="35"/>
      <c r="R59" s="28"/>
      <c r="S59" s="27"/>
    </row>
    <row r="60" spans="4:16" s="36" customFormat="1" ht="93" customHeight="1">
      <c r="D60" s="187" t="s">
        <v>189</v>
      </c>
      <c r="E60" s="188"/>
      <c r="F60" s="188"/>
      <c r="G60" s="188"/>
      <c r="H60" s="188"/>
      <c r="I60" s="188"/>
      <c r="J60" s="188"/>
      <c r="K60" s="189"/>
      <c r="L60" s="189"/>
      <c r="M60" s="189"/>
      <c r="N60" s="189"/>
      <c r="O60" s="189"/>
      <c r="P60" s="189"/>
    </row>
    <row r="61" spans="2:18" ht="14.25">
      <c r="B61" s="2"/>
      <c r="C61" s="2"/>
      <c r="R61" s="37">
        <f>SUM(R19:R60)</f>
        <v>36890.1</v>
      </c>
    </row>
    <row r="62" spans="2:3" ht="14.25">
      <c r="B62" s="2"/>
      <c r="C62" s="2"/>
    </row>
    <row r="63" spans="2:17" ht="15">
      <c r="B63" s="38"/>
      <c r="D63" s="38"/>
      <c r="E63" s="38"/>
      <c r="F63" s="38"/>
      <c r="G63" s="38"/>
      <c r="H63" s="38"/>
      <c r="I63" s="39"/>
      <c r="J63" s="38"/>
      <c r="K63" s="38"/>
      <c r="L63" s="38"/>
      <c r="M63" s="38"/>
      <c r="N63" s="38"/>
      <c r="O63" s="38"/>
      <c r="P63" s="38"/>
      <c r="Q63" s="38"/>
    </row>
    <row r="64" spans="2:17" ht="14.25">
      <c r="B64" s="38"/>
      <c r="D64" s="38"/>
      <c r="E64" s="38"/>
      <c r="F64" s="38"/>
      <c r="G64" s="38"/>
      <c r="H64" s="38"/>
      <c r="I64" s="38"/>
      <c r="J64" s="38"/>
      <c r="K64" s="38"/>
      <c r="L64" s="38"/>
      <c r="M64" s="38"/>
      <c r="N64" s="38"/>
      <c r="O64" s="38"/>
      <c r="P64" s="38"/>
      <c r="Q64" s="38"/>
    </row>
    <row r="67" spans="21:23" s="6" customFormat="1" ht="15.75">
      <c r="U67" s="36"/>
      <c r="V67" s="36"/>
      <c r="W67" s="36"/>
    </row>
    <row r="68" spans="21:23" s="6" customFormat="1" ht="15.75">
      <c r="U68" s="36"/>
      <c r="V68" s="36"/>
      <c r="W68" s="36"/>
    </row>
    <row r="69" spans="21:23" s="6" customFormat="1" ht="15.75">
      <c r="U69" s="36"/>
      <c r="V69" s="36"/>
      <c r="W69" s="36"/>
    </row>
    <row r="70" spans="21:23" s="6" customFormat="1" ht="15.75">
      <c r="U70" s="36"/>
      <c r="V70" s="36"/>
      <c r="W70" s="36"/>
    </row>
    <row r="71" spans="21:23" s="6" customFormat="1" ht="15.75">
      <c r="U71" s="36"/>
      <c r="V71" s="36"/>
      <c r="W71" s="36"/>
    </row>
    <row r="72" spans="21:23" s="6" customFormat="1" ht="15.75">
      <c r="U72" s="36"/>
      <c r="V72" s="36"/>
      <c r="W72" s="36"/>
    </row>
    <row r="73" spans="21:23" s="6" customFormat="1" ht="15.75">
      <c r="U73" s="36"/>
      <c r="V73" s="36"/>
      <c r="W73" s="36"/>
    </row>
  </sheetData>
  <mergeCells count="25">
    <mergeCell ref="B12:C13"/>
    <mergeCell ref="E12:G12"/>
    <mergeCell ref="K12:M12"/>
    <mergeCell ref="E13:G13"/>
    <mergeCell ref="K13:M13"/>
    <mergeCell ref="D60:P60"/>
    <mergeCell ref="K4:O4"/>
    <mergeCell ref="K5:O5"/>
    <mergeCell ref="K8:O8"/>
    <mergeCell ref="O12:Q12"/>
    <mergeCell ref="Q15:Q16"/>
    <mergeCell ref="P15:P16"/>
    <mergeCell ref="K9:O9"/>
    <mergeCell ref="K10:O10"/>
    <mergeCell ref="O13:Q13"/>
    <mergeCell ref="K6:L6"/>
    <mergeCell ref="M6:O6"/>
    <mergeCell ref="D4:F4"/>
    <mergeCell ref="D5:F5"/>
    <mergeCell ref="D6:F6"/>
    <mergeCell ref="M7:O7"/>
    <mergeCell ref="D7:F7"/>
    <mergeCell ref="D8:F8"/>
    <mergeCell ref="D9:F9"/>
    <mergeCell ref="K7:L7"/>
  </mergeCells>
  <conditionalFormatting sqref="I63 I12:I13 D13 L59:P59 F17:I59 L17:O58">
    <cfRule type="cellIs" priority="1" dxfId="0" operator="equal" stopIfTrue="1">
      <formula>#N/A</formula>
    </cfRule>
  </conditionalFormatting>
  <conditionalFormatting sqref="R17:R59">
    <cfRule type="cellIs" priority="2" dxfId="1" operator="lessThanOrEqual" stopIfTrue="1">
      <formula>0</formula>
    </cfRule>
  </conditionalFormatting>
  <conditionalFormatting sqref="Q59">
    <cfRule type="cellIs" priority="3" dxfId="1" operator="lessThan" stopIfTrue="1">
      <formula>0</formula>
    </cfRule>
  </conditionalFormatting>
  <conditionalFormatting sqref="O13">
    <cfRule type="cellIs" priority="4" dxfId="1" operator="lessThan" stopIfTrue="1">
      <formula>0.3</formula>
    </cfRule>
  </conditionalFormatting>
  <conditionalFormatting sqref="Q17:Q58">
    <cfRule type="cellIs" priority="5" dxfId="1" operator="lessThan" stopIfTrue="1">
      <formula>-0.1</formula>
    </cfRule>
    <cfRule type="cellIs" priority="6" dxfId="1" operator="greaterThan" stopIfTrue="1">
      <formula>0.1</formula>
    </cfRule>
  </conditionalFormatting>
  <conditionalFormatting sqref="P17:P18 P58">
    <cfRule type="cellIs" priority="7" dxfId="1" operator="notBetween" stopIfTrue="1">
      <formula>0</formula>
      <formula>0.5</formula>
    </cfRule>
  </conditionalFormatting>
  <conditionalFormatting sqref="P19:P57">
    <cfRule type="cellIs" priority="8" dxfId="1" operator="notBetween" stopIfTrue="1">
      <formula>0.2</formula>
      <formula>0.5</formula>
    </cfRule>
  </conditionalFormatting>
  <dataValidations count="6">
    <dataValidation type="list" allowBlank="1" showInputMessage="1" showErrorMessage="1" prompt="Choose a lamp/ballast combination." sqref="D17:D59">
      <formula1>Existing_Description</formula1>
    </dataValidation>
    <dataValidation allowBlank="1" showInputMessage="1" showErrorMessage="1" prompt="Enter Quanity" sqref="K59 E59 E17:E57"/>
    <dataValidation allowBlank="1" showInputMessage="1" showErrorMessage="1" prompt="Enter annual operating hours." sqref="C17:C59"/>
    <dataValidation type="list" allowBlank="1" showInputMessage="1" prompt="Choose a lamp/ballast combination." sqref="J17:J59">
      <formula1>Proposed_Description</formula1>
    </dataValidation>
    <dataValidation allowBlank="1" showInputMessage="1" showErrorMessage="1" prompt="Enter a location." sqref="B17:B59"/>
    <dataValidation allowBlank="1" showInputMessage="1" showErrorMessage="1" prompt="Enter Quanity if Different than Existing" sqref="E58 K17:K58"/>
  </dataValidations>
  <printOptions horizontalCentered="1"/>
  <pageMargins left="0.5" right="0.5" top="0.5" bottom="0.75" header="0.5" footer="0.5"/>
  <pageSetup fitToHeight="10" fitToWidth="1" horizontalDpi="600" verticalDpi="600" orientation="landscape" scale="76" r:id="rId3"/>
  <headerFooter alignWithMargins="0">
    <oddFooter>&amp;L&amp;F&amp;R&amp;D, &amp;T</oddFooter>
  </headerFooter>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B1:E256"/>
  <sheetViews>
    <sheetView showGridLines="0" workbookViewId="0" topLeftCell="A1">
      <selection activeCell="B12" sqref="B12"/>
    </sheetView>
  </sheetViews>
  <sheetFormatPr defaultColWidth="9.00390625" defaultRowHeight="15.75"/>
  <cols>
    <col min="1" max="1" width="1.625" style="47" customWidth="1"/>
    <col min="2" max="2" width="46.00390625" style="47" customWidth="1"/>
    <col min="3" max="3" width="7.625" style="47" bestFit="1" customWidth="1"/>
    <col min="4" max="4" width="8.00390625" style="47" bestFit="1" customWidth="1"/>
    <col min="5" max="5" width="42.50390625" style="48" bestFit="1" customWidth="1"/>
    <col min="6" max="16384" width="9.00390625" style="47" customWidth="1"/>
  </cols>
  <sheetData>
    <row r="1" ht="25.5" customHeight="1" thickBot="1">
      <c r="B1" s="106" t="s">
        <v>647</v>
      </c>
    </row>
    <row r="2" spans="2:5" ht="49.5" customHeight="1" thickBot="1">
      <c r="B2" s="66" t="s">
        <v>116</v>
      </c>
      <c r="C2" s="151" t="s">
        <v>36</v>
      </c>
      <c r="D2" s="50" t="s">
        <v>325</v>
      </c>
      <c r="E2" s="152" t="s">
        <v>388</v>
      </c>
    </row>
    <row r="3" spans="2:5" ht="15.75">
      <c r="B3" s="86"/>
      <c r="C3" s="87"/>
      <c r="D3" s="87"/>
      <c r="E3" s="88"/>
    </row>
    <row r="4" spans="2:5" ht="15.75">
      <c r="B4" s="86" t="s">
        <v>120</v>
      </c>
      <c r="C4" s="87">
        <v>15</v>
      </c>
      <c r="D4" s="87">
        <v>95.45</v>
      </c>
      <c r="E4" s="88" t="s">
        <v>488</v>
      </c>
    </row>
    <row r="5" spans="2:5" ht="15.75">
      <c r="B5" s="89" t="s">
        <v>121</v>
      </c>
      <c r="C5" s="90">
        <v>25</v>
      </c>
      <c r="D5" s="90">
        <v>169.85</v>
      </c>
      <c r="E5" s="91" t="s">
        <v>488</v>
      </c>
    </row>
    <row r="6" spans="2:5" ht="15.75">
      <c r="B6" s="89" t="s">
        <v>122</v>
      </c>
      <c r="C6" s="90">
        <v>40</v>
      </c>
      <c r="D6" s="90">
        <v>402.5</v>
      </c>
      <c r="E6" s="91" t="s">
        <v>488</v>
      </c>
    </row>
    <row r="7" spans="2:5" ht="15.75">
      <c r="B7" s="89" t="s">
        <v>123</v>
      </c>
      <c r="C7" s="90">
        <v>50</v>
      </c>
      <c r="D7" s="90">
        <v>428.75</v>
      </c>
      <c r="E7" s="91" t="s">
        <v>489</v>
      </c>
    </row>
    <row r="8" spans="2:5" ht="15.75">
      <c r="B8" s="89" t="s">
        <v>124</v>
      </c>
      <c r="C8" s="90">
        <v>60</v>
      </c>
      <c r="D8" s="90">
        <v>799.8</v>
      </c>
      <c r="E8" s="91" t="s">
        <v>490</v>
      </c>
    </row>
    <row r="9" spans="2:5" ht="15.75">
      <c r="B9" s="89" t="s">
        <v>125</v>
      </c>
      <c r="C9" s="90">
        <v>75</v>
      </c>
      <c r="D9" s="90">
        <v>1085.6</v>
      </c>
      <c r="E9" s="91" t="s">
        <v>491</v>
      </c>
    </row>
    <row r="10" spans="2:5" ht="15.75">
      <c r="B10" s="89" t="s">
        <v>126</v>
      </c>
      <c r="C10" s="90">
        <v>100</v>
      </c>
      <c r="D10" s="90">
        <v>1548</v>
      </c>
      <c r="E10" s="91" t="s">
        <v>493</v>
      </c>
    </row>
    <row r="11" spans="2:5" ht="15.75">
      <c r="B11" s="89" t="s">
        <v>127</v>
      </c>
      <c r="C11" s="90">
        <v>150</v>
      </c>
      <c r="D11" s="90">
        <v>2536.5</v>
      </c>
      <c r="E11" s="91" t="s">
        <v>495</v>
      </c>
    </row>
    <row r="12" spans="2:5" ht="15.75">
      <c r="B12" s="97" t="s">
        <v>562</v>
      </c>
      <c r="C12" s="90"/>
      <c r="D12" s="90"/>
      <c r="E12" s="91"/>
    </row>
    <row r="13" spans="2:5" ht="15.75">
      <c r="B13" s="89" t="s">
        <v>128</v>
      </c>
      <c r="C13" s="90">
        <v>30</v>
      </c>
      <c r="D13" s="90">
        <v>190.9</v>
      </c>
      <c r="E13" s="91" t="s">
        <v>488</v>
      </c>
    </row>
    <row r="14" spans="2:5" ht="15.75">
      <c r="B14" s="89" t="s">
        <v>129</v>
      </c>
      <c r="C14" s="90">
        <v>50</v>
      </c>
      <c r="D14" s="90">
        <v>339.7</v>
      </c>
      <c r="E14" s="91" t="s">
        <v>489</v>
      </c>
    </row>
    <row r="15" spans="2:5" ht="15.75">
      <c r="B15" s="89" t="s">
        <v>130</v>
      </c>
      <c r="C15" s="90">
        <v>80</v>
      </c>
      <c r="D15" s="90">
        <v>805</v>
      </c>
      <c r="E15" s="91" t="s">
        <v>492</v>
      </c>
    </row>
    <row r="16" spans="2:5" ht="15.75">
      <c r="B16" s="89" t="s">
        <v>131</v>
      </c>
      <c r="C16" s="90">
        <v>100</v>
      </c>
      <c r="D16" s="90">
        <v>857.5</v>
      </c>
      <c r="E16" s="91" t="s">
        <v>493</v>
      </c>
    </row>
    <row r="17" spans="2:5" ht="15.75">
      <c r="B17" s="89" t="s">
        <v>132</v>
      </c>
      <c r="C17" s="90">
        <v>120</v>
      </c>
      <c r="D17" s="90">
        <v>1599.6</v>
      </c>
      <c r="E17" s="91" t="s">
        <v>494</v>
      </c>
    </row>
    <row r="18" spans="2:5" ht="15.75">
      <c r="B18" s="89" t="s">
        <v>133</v>
      </c>
      <c r="C18" s="90">
        <v>150</v>
      </c>
      <c r="D18" s="90">
        <v>2171.2</v>
      </c>
      <c r="E18" s="91" t="s">
        <v>495</v>
      </c>
    </row>
    <row r="19" spans="2:5" ht="15.75">
      <c r="B19" s="89" t="s">
        <v>134</v>
      </c>
      <c r="C19" s="90">
        <v>200</v>
      </c>
      <c r="D19" s="90">
        <v>3096</v>
      </c>
      <c r="E19" s="91" t="s">
        <v>469</v>
      </c>
    </row>
    <row r="20" spans="2:5" ht="15.75">
      <c r="B20" s="89" t="s">
        <v>135</v>
      </c>
      <c r="C20" s="90">
        <v>300</v>
      </c>
      <c r="D20" s="90">
        <v>5073</v>
      </c>
      <c r="E20" s="91" t="s">
        <v>470</v>
      </c>
    </row>
    <row r="21" spans="2:5" ht="15.75">
      <c r="B21" s="97" t="s">
        <v>562</v>
      </c>
      <c r="C21" s="90"/>
      <c r="D21" s="90"/>
      <c r="E21" s="91"/>
    </row>
    <row r="22" spans="2:5" ht="15.75">
      <c r="B22" s="89" t="s">
        <v>136</v>
      </c>
      <c r="C22" s="90">
        <v>45</v>
      </c>
      <c r="D22" s="90">
        <v>286.35</v>
      </c>
      <c r="E22" s="91" t="s">
        <v>488</v>
      </c>
    </row>
    <row r="23" spans="2:5" ht="15.75">
      <c r="B23" s="89" t="s">
        <v>137</v>
      </c>
      <c r="C23" s="90">
        <v>75</v>
      </c>
      <c r="D23" s="90">
        <v>509.55</v>
      </c>
      <c r="E23" s="91" t="s">
        <v>491</v>
      </c>
    </row>
    <row r="24" spans="2:5" ht="15.75">
      <c r="B24" s="89" t="s">
        <v>138</v>
      </c>
      <c r="C24" s="90">
        <v>120</v>
      </c>
      <c r="D24" s="90">
        <v>1207.5</v>
      </c>
      <c r="E24" s="91" t="s">
        <v>494</v>
      </c>
    </row>
    <row r="25" spans="2:5" ht="15.75">
      <c r="B25" s="89" t="s">
        <v>139</v>
      </c>
      <c r="C25" s="90">
        <v>150</v>
      </c>
      <c r="D25" s="90">
        <v>1286.25</v>
      </c>
      <c r="E25" s="91" t="s">
        <v>495</v>
      </c>
    </row>
    <row r="26" spans="2:5" ht="15.75">
      <c r="B26" s="89" t="s">
        <v>140</v>
      </c>
      <c r="C26" s="90">
        <v>180</v>
      </c>
      <c r="D26" s="90">
        <v>2399.4</v>
      </c>
      <c r="E26" s="91" t="s">
        <v>495</v>
      </c>
    </row>
    <row r="27" spans="2:5" ht="15.75">
      <c r="B27" s="89" t="s">
        <v>141</v>
      </c>
      <c r="C27" s="90">
        <v>225</v>
      </c>
      <c r="D27" s="90">
        <v>3256.8</v>
      </c>
      <c r="E27" s="91" t="s">
        <v>469</v>
      </c>
    </row>
    <row r="28" spans="2:5" ht="15.75">
      <c r="B28" s="89" t="s">
        <v>142</v>
      </c>
      <c r="C28" s="90">
        <v>300</v>
      </c>
      <c r="D28" s="90">
        <v>4644</v>
      </c>
      <c r="E28" s="91" t="s">
        <v>470</v>
      </c>
    </row>
    <row r="29" spans="2:5" ht="15.75">
      <c r="B29" s="97" t="s">
        <v>562</v>
      </c>
      <c r="C29" s="90"/>
      <c r="D29" s="90"/>
      <c r="E29" s="91"/>
    </row>
    <row r="30" spans="2:5" ht="15.75">
      <c r="B30" s="89" t="s">
        <v>109</v>
      </c>
      <c r="C30" s="90">
        <f>C6*4</f>
        <v>160</v>
      </c>
      <c r="D30" s="90">
        <f>D6*4</f>
        <v>1610</v>
      </c>
      <c r="E30" s="91" t="s">
        <v>469</v>
      </c>
    </row>
    <row r="31" spans="2:5" ht="15.75">
      <c r="B31" s="89" t="s">
        <v>143</v>
      </c>
      <c r="C31" s="90">
        <f aca="true" t="shared" si="0" ref="C31:D33">C8*4</f>
        <v>240</v>
      </c>
      <c r="D31" s="90">
        <f t="shared" si="0"/>
        <v>3199.2</v>
      </c>
      <c r="E31" s="91" t="s">
        <v>469</v>
      </c>
    </row>
    <row r="32" spans="2:5" ht="15.75">
      <c r="B32" s="89" t="s">
        <v>110</v>
      </c>
      <c r="C32" s="90">
        <f t="shared" si="0"/>
        <v>300</v>
      </c>
      <c r="D32" s="90">
        <f t="shared" si="0"/>
        <v>4342.4</v>
      </c>
      <c r="E32" s="91" t="s">
        <v>469</v>
      </c>
    </row>
    <row r="33" spans="2:5" ht="15.75">
      <c r="B33" s="89" t="s">
        <v>111</v>
      </c>
      <c r="C33" s="90">
        <f t="shared" si="0"/>
        <v>400</v>
      </c>
      <c r="D33" s="90">
        <f t="shared" si="0"/>
        <v>6192</v>
      </c>
      <c r="E33" s="91" t="s">
        <v>469</v>
      </c>
    </row>
    <row r="34" spans="2:5" ht="15.75">
      <c r="B34" s="97" t="s">
        <v>562</v>
      </c>
      <c r="C34" s="90"/>
      <c r="D34" s="90"/>
      <c r="E34" s="91"/>
    </row>
    <row r="35" spans="2:5" ht="15.75">
      <c r="B35" s="89" t="s">
        <v>144</v>
      </c>
      <c r="C35" s="90">
        <v>75</v>
      </c>
      <c r="D35" s="90">
        <v>801</v>
      </c>
      <c r="E35" s="91" t="s">
        <v>491</v>
      </c>
    </row>
    <row r="36" spans="2:5" ht="15.75">
      <c r="B36" s="89" t="s">
        <v>145</v>
      </c>
      <c r="C36" s="90">
        <v>90</v>
      </c>
      <c r="D36" s="90">
        <v>1071</v>
      </c>
      <c r="E36" s="91" t="s">
        <v>492</v>
      </c>
    </row>
    <row r="37" spans="2:5" ht="15.75">
      <c r="B37" s="89" t="s">
        <v>146</v>
      </c>
      <c r="C37" s="90">
        <v>100</v>
      </c>
      <c r="D37" s="90">
        <v>1071</v>
      </c>
      <c r="E37" s="91" t="s">
        <v>493</v>
      </c>
    </row>
    <row r="38" spans="2:5" ht="15.75">
      <c r="B38" s="89" t="s">
        <v>147</v>
      </c>
      <c r="C38" s="90">
        <v>120</v>
      </c>
      <c r="D38" s="90">
        <v>1440</v>
      </c>
      <c r="E38" s="91" t="s">
        <v>494</v>
      </c>
    </row>
    <row r="39" spans="2:5" ht="15.75">
      <c r="B39" s="89" t="s">
        <v>148</v>
      </c>
      <c r="C39" s="90">
        <v>150</v>
      </c>
      <c r="D39" s="90">
        <v>1710</v>
      </c>
      <c r="E39" s="91" t="s">
        <v>273</v>
      </c>
    </row>
    <row r="40" spans="2:5" ht="15.75">
      <c r="B40" s="97" t="s">
        <v>562</v>
      </c>
      <c r="C40" s="90"/>
      <c r="D40" s="90"/>
      <c r="E40" s="91"/>
    </row>
    <row r="41" spans="2:5" ht="15.75">
      <c r="B41" s="89" t="s">
        <v>149</v>
      </c>
      <c r="C41" s="90">
        <v>65</v>
      </c>
      <c r="D41" s="90">
        <v>607.5</v>
      </c>
      <c r="E41" s="91" t="s">
        <v>490</v>
      </c>
    </row>
    <row r="42" spans="2:5" ht="15.75">
      <c r="B42" s="89" t="s">
        <v>150</v>
      </c>
      <c r="C42" s="90">
        <v>75</v>
      </c>
      <c r="D42" s="90">
        <v>688.5</v>
      </c>
      <c r="E42" s="91" t="s">
        <v>491</v>
      </c>
    </row>
    <row r="43" spans="2:5" ht="15.75">
      <c r="B43" s="89" t="s">
        <v>151</v>
      </c>
      <c r="C43" s="90">
        <v>85</v>
      </c>
      <c r="D43" s="90">
        <v>837</v>
      </c>
      <c r="E43" s="91" t="s">
        <v>492</v>
      </c>
    </row>
    <row r="44" spans="2:5" ht="15.75">
      <c r="B44" s="89" t="s">
        <v>152</v>
      </c>
      <c r="C44" s="90">
        <v>100</v>
      </c>
      <c r="D44" s="90">
        <v>1260</v>
      </c>
      <c r="E44" s="91" t="s">
        <v>493</v>
      </c>
    </row>
    <row r="45" spans="2:5" ht="15.75">
      <c r="B45" s="89" t="s">
        <v>153</v>
      </c>
      <c r="C45" s="90">
        <v>150</v>
      </c>
      <c r="D45" s="90">
        <v>1566</v>
      </c>
      <c r="E45" s="91" t="s">
        <v>273</v>
      </c>
    </row>
    <row r="46" spans="2:5" ht="15.75">
      <c r="B46" s="89" t="s">
        <v>154</v>
      </c>
      <c r="C46" s="90">
        <v>300</v>
      </c>
      <c r="D46" s="90">
        <v>3132</v>
      </c>
      <c r="E46" s="91" t="s">
        <v>470</v>
      </c>
    </row>
    <row r="47" spans="2:5" ht="15.75">
      <c r="B47" s="97" t="s">
        <v>562</v>
      </c>
      <c r="C47" s="90"/>
      <c r="D47" s="90"/>
      <c r="E47" s="91"/>
    </row>
    <row r="48" spans="2:5" ht="15.75">
      <c r="B48" s="89" t="s">
        <v>155</v>
      </c>
      <c r="C48" s="90">
        <v>200</v>
      </c>
      <c r="D48" s="90">
        <v>3153.5</v>
      </c>
      <c r="E48" s="91" t="s">
        <v>469</v>
      </c>
    </row>
    <row r="49" spans="2:5" ht="15.75">
      <c r="B49" s="89" t="s">
        <v>226</v>
      </c>
      <c r="C49" s="90">
        <v>300</v>
      </c>
      <c r="D49" s="90">
        <v>4801.5</v>
      </c>
      <c r="E49" s="91" t="s">
        <v>470</v>
      </c>
    </row>
    <row r="50" spans="2:5" ht="15.75">
      <c r="B50" s="89" t="s">
        <v>156</v>
      </c>
      <c r="C50" s="90">
        <v>500</v>
      </c>
      <c r="D50" s="90">
        <v>8811</v>
      </c>
      <c r="E50" s="91" t="s">
        <v>272</v>
      </c>
    </row>
    <row r="51" spans="2:5" ht="15.75">
      <c r="B51" s="89" t="s">
        <v>227</v>
      </c>
      <c r="C51" s="90">
        <v>620</v>
      </c>
      <c r="D51" s="90">
        <v>9350</v>
      </c>
      <c r="E51" s="91" t="s">
        <v>272</v>
      </c>
    </row>
    <row r="52" spans="2:5" ht="15.75">
      <c r="B52" s="97" t="s">
        <v>562</v>
      </c>
      <c r="C52" s="90"/>
      <c r="D52" s="90"/>
      <c r="E52" s="91"/>
    </row>
    <row r="53" spans="2:5" ht="15.75">
      <c r="B53" s="89" t="s">
        <v>648</v>
      </c>
      <c r="C53" s="90">
        <v>100</v>
      </c>
      <c r="D53" s="90">
        <v>1440</v>
      </c>
      <c r="E53" s="91" t="s">
        <v>229</v>
      </c>
    </row>
    <row r="54" spans="2:5" ht="15.75">
      <c r="B54" s="89" t="s">
        <v>649</v>
      </c>
      <c r="C54" s="90">
        <v>150</v>
      </c>
      <c r="D54" s="90">
        <v>2160</v>
      </c>
      <c r="E54" s="91" t="s">
        <v>229</v>
      </c>
    </row>
    <row r="55" spans="2:5" ht="15.75">
      <c r="B55" s="89" t="s">
        <v>650</v>
      </c>
      <c r="C55" s="90">
        <v>250</v>
      </c>
      <c r="D55" s="90">
        <v>3600</v>
      </c>
      <c r="E55" s="91" t="s">
        <v>230</v>
      </c>
    </row>
    <row r="56" spans="2:5" ht="15.75">
      <c r="B56" s="89" t="s">
        <v>651</v>
      </c>
      <c r="C56" s="90">
        <v>300</v>
      </c>
      <c r="D56" s="90">
        <v>4680</v>
      </c>
      <c r="E56" s="91" t="s">
        <v>232</v>
      </c>
    </row>
    <row r="57" spans="2:5" ht="15.75">
      <c r="B57" s="89" t="s">
        <v>652</v>
      </c>
      <c r="C57" s="90">
        <v>500</v>
      </c>
      <c r="D57" s="90">
        <v>8550</v>
      </c>
      <c r="E57" s="91" t="s">
        <v>231</v>
      </c>
    </row>
    <row r="58" spans="2:5" ht="15.75">
      <c r="B58" s="89" t="s">
        <v>653</v>
      </c>
      <c r="C58" s="90">
        <v>750</v>
      </c>
      <c r="D58" s="90">
        <v>13500</v>
      </c>
      <c r="E58" s="91" t="s">
        <v>233</v>
      </c>
    </row>
    <row r="59" spans="2:5" ht="15.75">
      <c r="B59" s="89" t="s">
        <v>654</v>
      </c>
      <c r="C59" s="90">
        <v>1000</v>
      </c>
      <c r="D59" s="90">
        <v>18900</v>
      </c>
      <c r="E59" s="91" t="s">
        <v>234</v>
      </c>
    </row>
    <row r="60" spans="2:5" ht="15.75">
      <c r="B60" s="89" t="s">
        <v>655</v>
      </c>
      <c r="C60" s="90">
        <v>1500</v>
      </c>
      <c r="D60" s="90">
        <v>29700</v>
      </c>
      <c r="E60" s="91" t="s">
        <v>235</v>
      </c>
    </row>
    <row r="61" spans="2:5" ht="15.75">
      <c r="B61" s="97" t="s">
        <v>563</v>
      </c>
      <c r="C61" s="90"/>
      <c r="D61" s="90"/>
      <c r="E61" s="91"/>
    </row>
    <row r="62" spans="2:5" ht="15.75">
      <c r="B62" s="89" t="s">
        <v>423</v>
      </c>
      <c r="C62" s="90">
        <v>24</v>
      </c>
      <c r="D62" s="90">
        <v>960</v>
      </c>
      <c r="E62" s="91" t="s">
        <v>428</v>
      </c>
    </row>
    <row r="63" spans="2:5" ht="15.75">
      <c r="B63" s="89" t="s">
        <v>424</v>
      </c>
      <c r="C63" s="90">
        <v>36</v>
      </c>
      <c r="D63" s="90">
        <v>1630</v>
      </c>
      <c r="E63" s="91" t="s">
        <v>429</v>
      </c>
    </row>
    <row r="64" spans="2:5" ht="15.75">
      <c r="B64" s="89" t="s">
        <v>425</v>
      </c>
      <c r="C64" s="90">
        <v>48</v>
      </c>
      <c r="D64" s="90">
        <v>2775</v>
      </c>
      <c r="E64" s="91" t="s">
        <v>430</v>
      </c>
    </row>
    <row r="65" spans="2:5" ht="15.75">
      <c r="B65" s="89" t="s">
        <v>426</v>
      </c>
      <c r="C65" s="90">
        <v>86</v>
      </c>
      <c r="D65" s="90">
        <v>5550</v>
      </c>
      <c r="E65" s="91" t="s">
        <v>431</v>
      </c>
    </row>
    <row r="66" spans="2:5" ht="15.75">
      <c r="B66" s="89" t="s">
        <v>427</v>
      </c>
      <c r="C66" s="90">
        <v>65</v>
      </c>
      <c r="D66" s="90">
        <v>4000</v>
      </c>
      <c r="E66" s="91" t="s">
        <v>472</v>
      </c>
    </row>
    <row r="67" spans="2:5" ht="15.75">
      <c r="B67" s="97" t="s">
        <v>562</v>
      </c>
      <c r="C67" s="90"/>
      <c r="D67" s="90"/>
      <c r="E67" s="91"/>
    </row>
    <row r="68" spans="2:5" ht="15.75">
      <c r="B68" s="89" t="s">
        <v>378</v>
      </c>
      <c r="C68" s="90">
        <v>43</v>
      </c>
      <c r="D68" s="90">
        <v>1890.51</v>
      </c>
      <c r="E68" s="91" t="s">
        <v>471</v>
      </c>
    </row>
    <row r="69" spans="2:5" ht="15.75">
      <c r="B69" s="89" t="s">
        <v>379</v>
      </c>
      <c r="C69" s="90">
        <v>46</v>
      </c>
      <c r="D69" s="90">
        <v>2433.9</v>
      </c>
      <c r="E69" s="91" t="s">
        <v>472</v>
      </c>
    </row>
    <row r="70" spans="2:5" ht="15.75">
      <c r="B70" s="89" t="s">
        <v>380</v>
      </c>
      <c r="C70" s="90">
        <v>48</v>
      </c>
      <c r="D70" s="90">
        <v>1933.97</v>
      </c>
      <c r="E70" s="91" t="s">
        <v>471</v>
      </c>
    </row>
    <row r="71" spans="2:5" ht="15.75">
      <c r="B71" s="89" t="s">
        <v>389</v>
      </c>
      <c r="C71" s="90">
        <v>52</v>
      </c>
      <c r="D71" s="90">
        <v>2433.9</v>
      </c>
      <c r="E71" s="91" t="s">
        <v>472</v>
      </c>
    </row>
    <row r="72" spans="2:5" ht="15.75">
      <c r="B72" s="97" t="s">
        <v>562</v>
      </c>
      <c r="C72" s="90"/>
      <c r="D72" s="90"/>
      <c r="E72" s="91"/>
    </row>
    <row r="73" spans="2:5" ht="15.75">
      <c r="B73" s="89" t="s">
        <v>390</v>
      </c>
      <c r="C73" s="90">
        <v>72</v>
      </c>
      <c r="D73" s="90">
        <v>3781.02</v>
      </c>
      <c r="E73" s="91" t="s">
        <v>476</v>
      </c>
    </row>
    <row r="74" spans="2:5" ht="15.75">
      <c r="B74" s="89" t="s">
        <v>391</v>
      </c>
      <c r="C74" s="90">
        <v>82</v>
      </c>
      <c r="D74" s="90">
        <v>3867.94</v>
      </c>
      <c r="E74" s="91" t="s">
        <v>476</v>
      </c>
    </row>
    <row r="75" spans="2:5" ht="15.75">
      <c r="B75" s="89" t="s">
        <v>392</v>
      </c>
      <c r="C75" s="90">
        <v>88</v>
      </c>
      <c r="D75" s="90">
        <v>4867.8</v>
      </c>
      <c r="E75" s="91" t="s">
        <v>476</v>
      </c>
    </row>
    <row r="76" spans="2:5" ht="15.75">
      <c r="B76" s="89" t="s">
        <v>393</v>
      </c>
      <c r="C76" s="90">
        <v>96</v>
      </c>
      <c r="D76" s="90">
        <v>4867.8</v>
      </c>
      <c r="E76" s="91" t="s">
        <v>476</v>
      </c>
    </row>
    <row r="77" spans="2:5" ht="15.75">
      <c r="B77" s="97" t="s">
        <v>562</v>
      </c>
      <c r="C77" s="90"/>
      <c r="D77" s="90"/>
      <c r="E77" s="91"/>
    </row>
    <row r="78" spans="2:5" ht="15.75">
      <c r="B78" s="89" t="s">
        <v>394</v>
      </c>
      <c r="C78" s="90">
        <v>106</v>
      </c>
      <c r="D78" s="90">
        <v>5671.53</v>
      </c>
      <c r="E78" s="91" t="s">
        <v>477</v>
      </c>
    </row>
    <row r="79" spans="2:5" ht="15.75">
      <c r="B79" s="89" t="s">
        <v>394</v>
      </c>
      <c r="C79" s="90">
        <v>112</v>
      </c>
      <c r="D79" s="90">
        <v>5671.53</v>
      </c>
      <c r="E79" s="91" t="s">
        <v>477</v>
      </c>
    </row>
    <row r="80" spans="2:5" ht="15.75">
      <c r="B80" s="89" t="s">
        <v>395</v>
      </c>
      <c r="C80" s="90">
        <v>126</v>
      </c>
      <c r="D80" s="90">
        <v>7301.7</v>
      </c>
      <c r="E80" s="91" t="s">
        <v>478</v>
      </c>
    </row>
    <row r="81" spans="2:5" ht="15.75">
      <c r="B81" s="89" t="s">
        <v>396</v>
      </c>
      <c r="C81" s="90">
        <v>130</v>
      </c>
      <c r="D81" s="90">
        <v>5801.91</v>
      </c>
      <c r="E81" s="91" t="s">
        <v>477</v>
      </c>
    </row>
    <row r="82" spans="2:5" ht="15.75">
      <c r="B82" s="89" t="s">
        <v>395</v>
      </c>
      <c r="C82" s="90">
        <v>134</v>
      </c>
      <c r="D82" s="90">
        <v>7301.7</v>
      </c>
      <c r="E82" s="91" t="s">
        <v>478</v>
      </c>
    </row>
    <row r="83" spans="2:5" ht="15.75">
      <c r="B83" s="89" t="s">
        <v>397</v>
      </c>
      <c r="C83" s="90">
        <v>148</v>
      </c>
      <c r="D83" s="90">
        <v>7301.7</v>
      </c>
      <c r="E83" s="91" t="s">
        <v>478</v>
      </c>
    </row>
    <row r="84" spans="2:5" ht="15.75">
      <c r="B84" s="97" t="s">
        <v>562</v>
      </c>
      <c r="C84" s="90"/>
      <c r="D84" s="90"/>
      <c r="E84" s="91"/>
    </row>
    <row r="85" spans="2:5" ht="15.75">
      <c r="B85" s="89" t="s">
        <v>398</v>
      </c>
      <c r="C85" s="90">
        <v>144</v>
      </c>
      <c r="D85" s="90">
        <v>7562.04</v>
      </c>
      <c r="E85" s="91" t="s">
        <v>479</v>
      </c>
    </row>
    <row r="86" spans="2:5" ht="15.75">
      <c r="B86" s="89" t="s">
        <v>399</v>
      </c>
      <c r="C86" s="90">
        <v>164</v>
      </c>
      <c r="D86" s="90">
        <v>7735.88</v>
      </c>
      <c r="E86" s="91" t="s">
        <v>479</v>
      </c>
    </row>
    <row r="87" spans="2:5" ht="15.75">
      <c r="B87" s="89" t="s">
        <v>400</v>
      </c>
      <c r="C87" s="90">
        <v>176</v>
      </c>
      <c r="D87" s="90">
        <v>9735.6</v>
      </c>
      <c r="E87" s="91" t="s">
        <v>480</v>
      </c>
    </row>
    <row r="88" spans="2:5" ht="15.75">
      <c r="B88" s="89" t="s">
        <v>408</v>
      </c>
      <c r="C88" s="90">
        <v>192</v>
      </c>
      <c r="D88" s="90">
        <v>9735.6</v>
      </c>
      <c r="E88" s="91" t="s">
        <v>480</v>
      </c>
    </row>
    <row r="89" spans="2:5" ht="15.75">
      <c r="B89" s="97" t="s">
        <v>563</v>
      </c>
      <c r="C89" s="90"/>
      <c r="D89" s="90"/>
      <c r="E89" s="91"/>
    </row>
    <row r="90" spans="2:5" ht="15.75">
      <c r="B90" s="89" t="s">
        <v>409</v>
      </c>
      <c r="C90" s="90">
        <v>83</v>
      </c>
      <c r="D90" s="90">
        <v>4258.65</v>
      </c>
      <c r="E90" s="91" t="s">
        <v>476</v>
      </c>
    </row>
    <row r="91" spans="2:5" ht="15.75">
      <c r="B91" s="89" t="s">
        <v>411</v>
      </c>
      <c r="C91" s="90">
        <v>100</v>
      </c>
      <c r="D91" s="90">
        <v>5145.09</v>
      </c>
      <c r="E91" s="91" t="s">
        <v>477</v>
      </c>
    </row>
    <row r="92" spans="2:5" ht="15.75">
      <c r="B92" s="89" t="s">
        <v>412</v>
      </c>
      <c r="C92" s="90">
        <v>125</v>
      </c>
      <c r="D92" s="90">
        <v>5728.8</v>
      </c>
      <c r="E92" s="91" t="s">
        <v>477</v>
      </c>
    </row>
    <row r="93" spans="2:5" ht="15.75">
      <c r="B93" s="89" t="s">
        <v>413</v>
      </c>
      <c r="C93" s="90">
        <v>140</v>
      </c>
      <c r="D93" s="90">
        <v>6715.94</v>
      </c>
      <c r="E93" s="91" t="s">
        <v>481</v>
      </c>
    </row>
    <row r="94" spans="2:5" ht="15.75">
      <c r="B94" s="89" t="s">
        <v>414</v>
      </c>
      <c r="C94" s="90">
        <v>200</v>
      </c>
      <c r="D94" s="90">
        <v>8370</v>
      </c>
      <c r="E94" s="91" t="s">
        <v>482</v>
      </c>
    </row>
    <row r="95" spans="2:5" ht="15.75">
      <c r="B95" s="89" t="s">
        <v>415</v>
      </c>
      <c r="C95" s="90">
        <v>230</v>
      </c>
      <c r="D95" s="90">
        <v>9525.6</v>
      </c>
      <c r="E95" s="91" t="s">
        <v>482</v>
      </c>
    </row>
    <row r="96" spans="2:5" ht="15.75">
      <c r="B96" s="97" t="s">
        <v>562</v>
      </c>
      <c r="C96" s="90"/>
      <c r="D96" s="90"/>
      <c r="E96" s="91"/>
    </row>
    <row r="97" spans="2:5" ht="15.75">
      <c r="B97" s="89" t="s">
        <v>416</v>
      </c>
      <c r="C97" s="90">
        <v>123</v>
      </c>
      <c r="D97" s="90">
        <v>8321.5</v>
      </c>
      <c r="E97" s="91" t="s">
        <v>483</v>
      </c>
    </row>
    <row r="98" spans="2:5" ht="15.75">
      <c r="B98" s="89" t="s">
        <v>432</v>
      </c>
      <c r="C98" s="90">
        <v>138</v>
      </c>
      <c r="D98" s="90">
        <v>8517.3</v>
      </c>
      <c r="E98" s="91" t="s">
        <v>483</v>
      </c>
    </row>
    <row r="99" spans="2:5" ht="15.75">
      <c r="B99" s="89" t="s">
        <v>433</v>
      </c>
      <c r="C99" s="90">
        <v>158</v>
      </c>
      <c r="D99" s="90">
        <v>10180.71</v>
      </c>
      <c r="E99" s="91" t="s">
        <v>483</v>
      </c>
    </row>
    <row r="100" spans="2:5" ht="15.75">
      <c r="B100" s="89" t="s">
        <v>434</v>
      </c>
      <c r="C100" s="90">
        <v>173</v>
      </c>
      <c r="D100" s="90">
        <v>10290.18</v>
      </c>
      <c r="E100" s="91" t="s">
        <v>483</v>
      </c>
    </row>
    <row r="101" spans="2:5" ht="15.75">
      <c r="B101" s="89" t="s">
        <v>435</v>
      </c>
      <c r="C101" s="90">
        <v>227</v>
      </c>
      <c r="D101" s="90">
        <v>11457.6</v>
      </c>
      <c r="E101" s="91" t="s">
        <v>484</v>
      </c>
    </row>
    <row r="102" spans="2:5" ht="15.75">
      <c r="B102" s="89" t="s">
        <v>436</v>
      </c>
      <c r="C102" s="90">
        <v>237</v>
      </c>
      <c r="D102" s="90">
        <v>13431.88</v>
      </c>
      <c r="E102" s="91" t="s">
        <v>484</v>
      </c>
    </row>
    <row r="103" spans="2:5" ht="15.75">
      <c r="B103" s="89" t="s">
        <v>437</v>
      </c>
      <c r="C103" s="90">
        <v>252</v>
      </c>
      <c r="D103" s="90">
        <v>13431.88</v>
      </c>
      <c r="E103" s="91" t="s">
        <v>484</v>
      </c>
    </row>
    <row r="104" spans="2:5" ht="15.75">
      <c r="B104" s="89" t="s">
        <v>438</v>
      </c>
      <c r="C104" s="90">
        <v>325</v>
      </c>
      <c r="D104" s="90">
        <v>16740</v>
      </c>
      <c r="E104" s="91" t="s">
        <v>485</v>
      </c>
    </row>
    <row r="105" spans="2:5" ht="15.75">
      <c r="B105" s="89" t="s">
        <v>439</v>
      </c>
      <c r="C105" s="90">
        <v>440</v>
      </c>
      <c r="D105" s="90">
        <v>19051.2</v>
      </c>
      <c r="E105" s="91" t="s">
        <v>485</v>
      </c>
    </row>
    <row r="106" spans="2:5" ht="15.75">
      <c r="B106" s="97" t="s">
        <v>562</v>
      </c>
      <c r="C106" s="87"/>
      <c r="D106" s="87"/>
      <c r="E106" s="88"/>
    </row>
    <row r="107" spans="2:5" ht="15.75">
      <c r="B107" s="86" t="s">
        <v>440</v>
      </c>
      <c r="C107" s="87">
        <v>220</v>
      </c>
      <c r="D107" s="87">
        <v>12775.95</v>
      </c>
      <c r="E107" s="88" t="s">
        <v>485</v>
      </c>
    </row>
    <row r="108" spans="2:5" ht="15.75">
      <c r="B108" s="89" t="s">
        <v>441</v>
      </c>
      <c r="C108" s="90">
        <v>274</v>
      </c>
      <c r="D108" s="90">
        <v>15435.27</v>
      </c>
      <c r="E108" s="91" t="s">
        <v>486</v>
      </c>
    </row>
    <row r="109" spans="2:5" ht="15.75">
      <c r="B109" s="89" t="s">
        <v>442</v>
      </c>
      <c r="C109" s="90">
        <v>352</v>
      </c>
      <c r="D109" s="90">
        <v>17186.4</v>
      </c>
      <c r="E109" s="91" t="s">
        <v>487</v>
      </c>
    </row>
    <row r="110" spans="2:5" ht="15.75">
      <c r="B110" s="89" t="s">
        <v>443</v>
      </c>
      <c r="C110" s="90">
        <v>392</v>
      </c>
      <c r="D110" s="90">
        <v>20147.82</v>
      </c>
      <c r="E110" s="91" t="s">
        <v>487</v>
      </c>
    </row>
    <row r="111" spans="2:5" ht="15.75">
      <c r="B111" s="97" t="s">
        <v>562</v>
      </c>
      <c r="C111" s="90"/>
      <c r="D111" s="90"/>
      <c r="E111" s="91"/>
    </row>
    <row r="112" spans="2:5" ht="15.75">
      <c r="B112" s="89" t="s">
        <v>444</v>
      </c>
      <c r="C112" s="90">
        <v>246</v>
      </c>
      <c r="D112" s="90">
        <v>16643</v>
      </c>
      <c r="E112" s="91" t="s">
        <v>484</v>
      </c>
    </row>
    <row r="113" spans="2:5" ht="15.75">
      <c r="B113" s="89" t="s">
        <v>445</v>
      </c>
      <c r="C113" s="90">
        <v>276</v>
      </c>
      <c r="D113" s="90">
        <v>17034.6</v>
      </c>
      <c r="E113" s="91" t="s">
        <v>484</v>
      </c>
    </row>
    <row r="114" spans="2:5" ht="15.75">
      <c r="B114" s="89" t="s">
        <v>446</v>
      </c>
      <c r="C114" s="90">
        <v>316</v>
      </c>
      <c r="D114" s="90">
        <v>20361.42</v>
      </c>
      <c r="E114" s="91" t="s">
        <v>460</v>
      </c>
    </row>
    <row r="115" spans="2:5" ht="15.75">
      <c r="B115" s="89" t="s">
        <v>447</v>
      </c>
      <c r="C115" s="90">
        <v>346</v>
      </c>
      <c r="D115" s="90">
        <v>20580.36</v>
      </c>
      <c r="E115" s="91" t="s">
        <v>460</v>
      </c>
    </row>
    <row r="116" spans="2:5" ht="15.75">
      <c r="B116" s="89" t="s">
        <v>357</v>
      </c>
      <c r="C116" s="90">
        <v>416</v>
      </c>
      <c r="D116" s="90">
        <v>22915.2</v>
      </c>
      <c r="E116" s="91" t="s">
        <v>460</v>
      </c>
    </row>
    <row r="117" spans="2:5" ht="15.75">
      <c r="B117" s="89" t="s">
        <v>358</v>
      </c>
      <c r="C117" s="90">
        <v>454</v>
      </c>
      <c r="D117" s="90">
        <v>22915.2</v>
      </c>
      <c r="E117" s="91" t="s">
        <v>460</v>
      </c>
    </row>
    <row r="118" spans="2:5" ht="15.75">
      <c r="B118" s="89" t="s">
        <v>359</v>
      </c>
      <c r="C118" s="90">
        <v>474</v>
      </c>
      <c r="D118" s="90">
        <v>26863.76</v>
      </c>
      <c r="E118" s="91" t="s">
        <v>460</v>
      </c>
    </row>
    <row r="119" spans="2:5" ht="15.75">
      <c r="B119" s="89" t="s">
        <v>360</v>
      </c>
      <c r="C119" s="90">
        <v>504</v>
      </c>
      <c r="D119" s="90">
        <v>26863.76</v>
      </c>
      <c r="E119" s="91" t="s">
        <v>460</v>
      </c>
    </row>
    <row r="120" spans="2:5" ht="15.75">
      <c r="B120" s="89" t="s">
        <v>361</v>
      </c>
      <c r="C120" s="90">
        <v>650</v>
      </c>
      <c r="D120" s="90">
        <v>33480</v>
      </c>
      <c r="E120" s="91" t="s">
        <v>460</v>
      </c>
    </row>
    <row r="121" spans="2:5" ht="15.75">
      <c r="B121" s="89" t="s">
        <v>362</v>
      </c>
      <c r="C121" s="90">
        <v>880</v>
      </c>
      <c r="D121" s="90">
        <v>38102.4</v>
      </c>
      <c r="E121" s="91" t="s">
        <v>460</v>
      </c>
    </row>
    <row r="122" spans="2:5" ht="15.75">
      <c r="B122" s="97" t="s">
        <v>563</v>
      </c>
      <c r="C122" s="90"/>
      <c r="D122" s="90"/>
      <c r="E122" s="91"/>
    </row>
    <row r="123" spans="2:5" ht="15.75">
      <c r="B123" s="89" t="s">
        <v>448</v>
      </c>
      <c r="C123" s="90">
        <v>8</v>
      </c>
      <c r="D123" s="90">
        <v>81.405</v>
      </c>
      <c r="E123" s="91" t="s">
        <v>251</v>
      </c>
    </row>
    <row r="124" spans="2:5" ht="15.75">
      <c r="B124" s="89" t="s">
        <v>449</v>
      </c>
      <c r="C124" s="90">
        <v>10</v>
      </c>
      <c r="D124" s="90">
        <v>177.885</v>
      </c>
      <c r="E124" s="91" t="s">
        <v>251</v>
      </c>
    </row>
    <row r="125" spans="2:5" ht="15.75">
      <c r="B125" s="89" t="s">
        <v>450</v>
      </c>
      <c r="C125" s="90">
        <v>12</v>
      </c>
      <c r="D125" s="90">
        <v>270</v>
      </c>
      <c r="E125" s="91" t="s">
        <v>251</v>
      </c>
    </row>
    <row r="126" spans="2:5" ht="15.75">
      <c r="B126" s="89" t="s">
        <v>451</v>
      </c>
      <c r="C126" s="90">
        <v>19</v>
      </c>
      <c r="D126" s="90">
        <v>554.04</v>
      </c>
      <c r="E126" s="91" t="s">
        <v>251</v>
      </c>
    </row>
    <row r="127" spans="2:5" ht="15.75">
      <c r="B127" s="89" t="s">
        <v>452</v>
      </c>
      <c r="C127" s="90">
        <v>19</v>
      </c>
      <c r="D127" s="90">
        <v>586.575</v>
      </c>
      <c r="E127" s="91" t="s">
        <v>251</v>
      </c>
    </row>
    <row r="128" spans="2:5" ht="15.75">
      <c r="B128" s="89" t="s">
        <v>453</v>
      </c>
      <c r="C128" s="90">
        <v>25</v>
      </c>
      <c r="D128" s="90">
        <v>943.5</v>
      </c>
      <c r="E128" s="91" t="s">
        <v>251</v>
      </c>
    </row>
    <row r="129" spans="2:5" ht="15.75">
      <c r="B129" s="89" t="s">
        <v>363</v>
      </c>
      <c r="C129" s="90">
        <v>25</v>
      </c>
      <c r="D129" s="90">
        <v>504</v>
      </c>
      <c r="E129" s="91" t="s">
        <v>251</v>
      </c>
    </row>
    <row r="130" spans="2:5" ht="15.75">
      <c r="B130" s="89" t="s">
        <v>364</v>
      </c>
      <c r="C130" s="90">
        <v>27</v>
      </c>
      <c r="D130" s="90">
        <v>675</v>
      </c>
      <c r="E130" s="91" t="s">
        <v>251</v>
      </c>
    </row>
    <row r="131" spans="2:5" ht="15.75">
      <c r="B131" s="89" t="s">
        <v>367</v>
      </c>
      <c r="C131" s="90">
        <v>42</v>
      </c>
      <c r="D131" s="90">
        <v>1513.53125</v>
      </c>
      <c r="E131" s="91" t="s">
        <v>251</v>
      </c>
    </row>
    <row r="132" spans="2:5" ht="15.75">
      <c r="B132" s="89" t="s">
        <v>368</v>
      </c>
      <c r="C132" s="90">
        <v>45</v>
      </c>
      <c r="D132" s="90">
        <v>1231.875</v>
      </c>
      <c r="E132" s="91" t="s">
        <v>251</v>
      </c>
    </row>
    <row r="133" spans="2:5" ht="15.75">
      <c r="B133" s="89" t="s">
        <v>369</v>
      </c>
      <c r="C133" s="90">
        <v>46</v>
      </c>
      <c r="D133" s="90">
        <v>1790.5687500000001</v>
      </c>
      <c r="E133" s="91" t="s">
        <v>251</v>
      </c>
    </row>
    <row r="134" spans="2:5" ht="15.75">
      <c r="B134" s="89" t="s">
        <v>454</v>
      </c>
      <c r="C134" s="90">
        <v>46</v>
      </c>
      <c r="D134" s="90">
        <v>1667.0812500000002</v>
      </c>
      <c r="E134" s="91" t="s">
        <v>251</v>
      </c>
    </row>
    <row r="135" spans="2:5" ht="15.75">
      <c r="B135" s="89" t="s">
        <v>455</v>
      </c>
      <c r="C135" s="90">
        <v>46</v>
      </c>
      <c r="D135" s="90">
        <v>1589.3812500000004</v>
      </c>
      <c r="E135" s="91" t="s">
        <v>251</v>
      </c>
    </row>
    <row r="136" spans="2:5" ht="15.75">
      <c r="B136" s="89" t="s">
        <v>370</v>
      </c>
      <c r="C136" s="90">
        <v>48</v>
      </c>
      <c r="D136" s="90">
        <v>2234.4</v>
      </c>
      <c r="E136" s="91" t="s">
        <v>251</v>
      </c>
    </row>
    <row r="137" spans="2:5" ht="15.75">
      <c r="B137" s="89" t="s">
        <v>371</v>
      </c>
      <c r="C137" s="90">
        <v>57</v>
      </c>
      <c r="D137" s="90">
        <v>1822.5</v>
      </c>
      <c r="E137" s="91" t="s">
        <v>251</v>
      </c>
    </row>
    <row r="138" spans="2:5" ht="15.75">
      <c r="B138" s="97" t="s">
        <v>562</v>
      </c>
      <c r="C138" s="90"/>
      <c r="D138" s="90"/>
      <c r="E138" s="91"/>
    </row>
    <row r="139" spans="2:5" ht="15.75">
      <c r="B139" s="89" t="s">
        <v>456</v>
      </c>
      <c r="C139" s="90">
        <v>50</v>
      </c>
      <c r="D139" s="90">
        <v>1887</v>
      </c>
      <c r="E139" s="91" t="s">
        <v>251</v>
      </c>
    </row>
    <row r="140" spans="2:5" ht="15.75">
      <c r="B140" s="89" t="s">
        <v>372</v>
      </c>
      <c r="C140" s="90">
        <v>66</v>
      </c>
      <c r="D140" s="90">
        <v>3027.0625</v>
      </c>
      <c r="E140" s="91" t="s">
        <v>251</v>
      </c>
    </row>
    <row r="141" spans="2:5" ht="15.75">
      <c r="B141" s="89" t="s">
        <v>457</v>
      </c>
      <c r="C141" s="90">
        <v>74</v>
      </c>
      <c r="D141" s="90">
        <v>3581.1375000000003</v>
      </c>
      <c r="E141" s="91" t="s">
        <v>251</v>
      </c>
    </row>
    <row r="142" spans="2:5" ht="15.75">
      <c r="B142" s="89" t="s">
        <v>375</v>
      </c>
      <c r="C142" s="90">
        <v>74</v>
      </c>
      <c r="D142" s="90">
        <v>3027.0625</v>
      </c>
      <c r="E142" s="91" t="s">
        <v>251</v>
      </c>
    </row>
    <row r="143" spans="2:5" ht="15.75">
      <c r="B143" s="89" t="s">
        <v>376</v>
      </c>
      <c r="C143" s="90">
        <v>79</v>
      </c>
      <c r="D143" s="90">
        <v>3334.1625000000004</v>
      </c>
      <c r="E143" s="91" t="s">
        <v>251</v>
      </c>
    </row>
    <row r="144" spans="2:5" ht="15.75">
      <c r="B144" s="89" t="s">
        <v>458</v>
      </c>
      <c r="C144" s="90">
        <v>79</v>
      </c>
      <c r="D144" s="90">
        <v>3334.1625000000004</v>
      </c>
      <c r="E144" s="91" t="s">
        <v>251</v>
      </c>
    </row>
    <row r="145" spans="2:5" ht="15.75">
      <c r="B145" s="89" t="s">
        <v>459</v>
      </c>
      <c r="C145" s="90">
        <v>79</v>
      </c>
      <c r="D145" s="90">
        <v>3178.7625000000007</v>
      </c>
      <c r="E145" s="91" t="s">
        <v>251</v>
      </c>
    </row>
    <row r="146" spans="2:5" ht="15.75">
      <c r="B146" s="89" t="s">
        <v>377</v>
      </c>
      <c r="C146" s="90">
        <v>86</v>
      </c>
      <c r="D146" s="90">
        <v>4468.8</v>
      </c>
      <c r="E146" s="91" t="s">
        <v>251</v>
      </c>
    </row>
    <row r="147" spans="2:5" ht="15.75">
      <c r="B147" s="97" t="s">
        <v>563</v>
      </c>
      <c r="C147" s="90"/>
      <c r="D147" s="90"/>
      <c r="E147" s="91"/>
    </row>
    <row r="148" spans="2:5" ht="15.75">
      <c r="B148" s="89" t="s">
        <v>332</v>
      </c>
      <c r="C148" s="90">
        <v>45</v>
      </c>
      <c r="D148" s="90">
        <v>1845</v>
      </c>
      <c r="E148" s="91" t="s">
        <v>251</v>
      </c>
    </row>
    <row r="149" spans="2:5" ht="15.75">
      <c r="B149" s="89" t="s">
        <v>333</v>
      </c>
      <c r="C149" s="90">
        <v>68</v>
      </c>
      <c r="D149" s="90">
        <v>3280</v>
      </c>
      <c r="E149" s="91" t="s">
        <v>251</v>
      </c>
    </row>
    <row r="150" spans="2:5" ht="15.75">
      <c r="B150" s="89" t="s">
        <v>334</v>
      </c>
      <c r="C150" s="90">
        <v>86</v>
      </c>
      <c r="D150" s="90">
        <v>5166</v>
      </c>
      <c r="E150" s="91" t="s">
        <v>251</v>
      </c>
    </row>
    <row r="151" spans="2:5" ht="15.75">
      <c r="B151" s="89" t="s">
        <v>335</v>
      </c>
      <c r="C151" s="90">
        <v>120</v>
      </c>
      <c r="D151" s="90">
        <v>7790</v>
      </c>
      <c r="E151" s="91" t="s">
        <v>251</v>
      </c>
    </row>
    <row r="152" spans="2:5" ht="15.75">
      <c r="B152" s="89" t="s">
        <v>336</v>
      </c>
      <c r="C152" s="90">
        <v>170</v>
      </c>
      <c r="D152" s="90">
        <v>13120</v>
      </c>
      <c r="E152" s="91" t="s">
        <v>251</v>
      </c>
    </row>
    <row r="153" spans="2:5" ht="15.75">
      <c r="B153" s="89" t="s">
        <v>337</v>
      </c>
      <c r="C153" s="90">
        <v>245</v>
      </c>
      <c r="D153" s="90">
        <v>18040</v>
      </c>
      <c r="E153" s="91" t="s">
        <v>251</v>
      </c>
    </row>
    <row r="154" spans="2:5" ht="15.75">
      <c r="B154" s="89" t="s">
        <v>338</v>
      </c>
      <c r="C154" s="90">
        <v>295</v>
      </c>
      <c r="D154" s="90">
        <v>22550</v>
      </c>
      <c r="E154" s="91" t="s">
        <v>251</v>
      </c>
    </row>
    <row r="155" spans="2:5" ht="15.75">
      <c r="B155" s="89" t="s">
        <v>339</v>
      </c>
      <c r="C155" s="90">
        <v>365</v>
      </c>
      <c r="D155" s="90">
        <v>30340</v>
      </c>
      <c r="E155" s="91" t="s">
        <v>251</v>
      </c>
    </row>
    <row r="156" spans="2:5" ht="15.75">
      <c r="B156" s="89" t="s">
        <v>340</v>
      </c>
      <c r="C156" s="90">
        <v>457</v>
      </c>
      <c r="D156" s="90">
        <v>41000</v>
      </c>
      <c r="E156" s="91" t="s">
        <v>251</v>
      </c>
    </row>
    <row r="157" spans="2:5" ht="15.75">
      <c r="B157" s="89" t="s">
        <v>341</v>
      </c>
      <c r="C157" s="90">
        <v>1100</v>
      </c>
      <c r="D157" s="90">
        <v>114800</v>
      </c>
      <c r="E157" s="91" t="s">
        <v>251</v>
      </c>
    </row>
    <row r="158" spans="2:5" ht="15.75">
      <c r="B158" s="97" t="s">
        <v>563</v>
      </c>
      <c r="C158" s="90"/>
      <c r="D158" s="90"/>
      <c r="E158" s="91"/>
    </row>
    <row r="159" spans="2:5" ht="15.75">
      <c r="B159" s="89" t="s">
        <v>342</v>
      </c>
      <c r="C159" s="90">
        <v>125</v>
      </c>
      <c r="D159" s="90">
        <v>3400</v>
      </c>
      <c r="E159" s="91" t="s">
        <v>461</v>
      </c>
    </row>
    <row r="160" spans="2:5" ht="15.75">
      <c r="B160" s="89" t="s">
        <v>343</v>
      </c>
      <c r="C160" s="90">
        <v>205</v>
      </c>
      <c r="D160" s="90">
        <v>7600</v>
      </c>
      <c r="E160" s="91" t="s">
        <v>462</v>
      </c>
    </row>
    <row r="161" spans="2:5" ht="15.75">
      <c r="B161" s="89" t="s">
        <v>344</v>
      </c>
      <c r="C161" s="90">
        <v>285</v>
      </c>
      <c r="D161" s="90">
        <v>10700</v>
      </c>
      <c r="E161" s="91" t="s">
        <v>463</v>
      </c>
    </row>
    <row r="162" spans="2:5" ht="15.75">
      <c r="B162" s="89" t="s">
        <v>345</v>
      </c>
      <c r="C162" s="90">
        <v>454</v>
      </c>
      <c r="D162" s="90">
        <v>19100</v>
      </c>
      <c r="E162" s="91" t="s">
        <v>460</v>
      </c>
    </row>
    <row r="163" spans="2:5" ht="15.75">
      <c r="B163" s="89" t="s">
        <v>346</v>
      </c>
      <c r="C163" s="90">
        <v>1080</v>
      </c>
      <c r="D163" s="90">
        <v>45000</v>
      </c>
      <c r="E163" s="91" t="s">
        <v>271</v>
      </c>
    </row>
    <row r="164" spans="2:5" ht="15.75">
      <c r="B164" s="97" t="s">
        <v>563</v>
      </c>
      <c r="C164" s="90"/>
      <c r="D164" s="90"/>
      <c r="E164" s="91"/>
    </row>
    <row r="165" spans="2:5" ht="15.75">
      <c r="B165" s="89" t="s">
        <v>347</v>
      </c>
      <c r="C165" s="90">
        <v>62</v>
      </c>
      <c r="D165" s="90">
        <v>2006</v>
      </c>
      <c r="E165" s="91" t="s">
        <v>464</v>
      </c>
    </row>
    <row r="166" spans="2:5" ht="15.75">
      <c r="B166" s="89" t="s">
        <v>348</v>
      </c>
      <c r="C166" s="90">
        <v>90</v>
      </c>
      <c r="D166" s="90">
        <v>2950</v>
      </c>
      <c r="E166" s="91" t="s">
        <v>465</v>
      </c>
    </row>
    <row r="167" spans="2:5" ht="15.75">
      <c r="B167" s="89" t="s">
        <v>349</v>
      </c>
      <c r="C167" s="90">
        <v>129</v>
      </c>
      <c r="D167" s="90">
        <v>5440</v>
      </c>
      <c r="E167" s="91" t="s">
        <v>466</v>
      </c>
    </row>
    <row r="168" spans="2:5" ht="15.75">
      <c r="B168" s="89" t="s">
        <v>350</v>
      </c>
      <c r="C168" s="90">
        <v>185</v>
      </c>
      <c r="D168" s="90">
        <v>8640</v>
      </c>
      <c r="E168" s="91" t="s">
        <v>467</v>
      </c>
    </row>
    <row r="169" spans="2:5" ht="15.75">
      <c r="B169" s="89" t="s">
        <v>351</v>
      </c>
      <c r="C169" s="90">
        <v>210</v>
      </c>
      <c r="D169" s="90">
        <v>9400</v>
      </c>
      <c r="E169" s="91" t="s">
        <v>463</v>
      </c>
    </row>
    <row r="170" spans="2:5" ht="15.75">
      <c r="B170" s="89" t="s">
        <v>352</v>
      </c>
      <c r="C170" s="90">
        <v>295</v>
      </c>
      <c r="D170" s="90">
        <v>11300</v>
      </c>
      <c r="E170" s="91" t="s">
        <v>468</v>
      </c>
    </row>
    <row r="171" spans="2:5" ht="15.75">
      <c r="B171" s="89" t="s">
        <v>353</v>
      </c>
      <c r="C171" s="90">
        <v>458</v>
      </c>
      <c r="D171" s="90">
        <v>26000</v>
      </c>
      <c r="E171" s="91" t="s">
        <v>460</v>
      </c>
    </row>
    <row r="172" spans="2:5" ht="15.75">
      <c r="B172" s="89" t="s">
        <v>354</v>
      </c>
      <c r="C172" s="90">
        <v>1080</v>
      </c>
      <c r="D172" s="90">
        <v>78000</v>
      </c>
      <c r="E172" s="92" t="s">
        <v>355</v>
      </c>
    </row>
    <row r="173" spans="2:5" ht="15.75">
      <c r="B173" s="89" t="s">
        <v>331</v>
      </c>
      <c r="C173" s="90">
        <v>1605</v>
      </c>
      <c r="D173" s="90">
        <v>132000</v>
      </c>
      <c r="E173" s="92" t="s">
        <v>356</v>
      </c>
    </row>
    <row r="174" spans="2:5" ht="15.75">
      <c r="B174" s="97" t="s">
        <v>563</v>
      </c>
      <c r="C174" s="90"/>
      <c r="D174" s="90"/>
      <c r="E174" s="92"/>
    </row>
    <row r="175" spans="2:5" ht="15.75">
      <c r="B175" s="89" t="s">
        <v>417</v>
      </c>
      <c r="C175" s="90">
        <v>10</v>
      </c>
      <c r="D175" s="90">
        <v>2</v>
      </c>
      <c r="E175" s="91" t="s">
        <v>422</v>
      </c>
    </row>
    <row r="176" spans="2:5" ht="15.75">
      <c r="B176" s="89" t="s">
        <v>418</v>
      </c>
      <c r="C176" s="90">
        <v>16</v>
      </c>
      <c r="D176" s="90">
        <v>2</v>
      </c>
      <c r="E176" s="91" t="s">
        <v>422</v>
      </c>
    </row>
    <row r="177" spans="2:5" ht="15.75">
      <c r="B177" s="89" t="s">
        <v>419</v>
      </c>
      <c r="C177" s="90">
        <v>20</v>
      </c>
      <c r="D177" s="90">
        <v>2</v>
      </c>
      <c r="E177" s="91" t="s">
        <v>422</v>
      </c>
    </row>
    <row r="178" spans="2:5" ht="15.75">
      <c r="B178" s="89" t="s">
        <v>157</v>
      </c>
      <c r="C178" s="90">
        <v>22</v>
      </c>
      <c r="D178" s="90">
        <v>2</v>
      </c>
      <c r="E178" s="91" t="s">
        <v>422</v>
      </c>
    </row>
    <row r="179" spans="2:5" ht="15.75">
      <c r="B179" s="89" t="s">
        <v>158</v>
      </c>
      <c r="C179" s="90">
        <v>30</v>
      </c>
      <c r="D179" s="90">
        <v>2</v>
      </c>
      <c r="E179" s="91" t="s">
        <v>422</v>
      </c>
    </row>
    <row r="180" spans="2:5" ht="15.75">
      <c r="B180" s="89" t="s">
        <v>159</v>
      </c>
      <c r="C180" s="90">
        <v>40</v>
      </c>
      <c r="D180" s="90">
        <v>2</v>
      </c>
      <c r="E180" s="91" t="s">
        <v>422</v>
      </c>
    </row>
    <row r="181" spans="2:5" ht="15.75">
      <c r="B181" s="89" t="s">
        <v>420</v>
      </c>
      <c r="C181" s="90">
        <v>50</v>
      </c>
      <c r="D181" s="90">
        <v>2</v>
      </c>
      <c r="E181" s="91" t="s">
        <v>422</v>
      </c>
    </row>
    <row r="182" spans="2:5" ht="15.75">
      <c r="B182" s="89" t="s">
        <v>421</v>
      </c>
      <c r="C182" s="90">
        <v>80</v>
      </c>
      <c r="D182" s="90">
        <v>2</v>
      </c>
      <c r="E182" s="91" t="s">
        <v>422</v>
      </c>
    </row>
    <row r="183" spans="2:5" ht="15.75">
      <c r="B183" s="97" t="s">
        <v>563</v>
      </c>
      <c r="C183" s="90"/>
      <c r="D183" s="90"/>
      <c r="E183" s="92"/>
    </row>
    <row r="184" spans="2:5" ht="15.75">
      <c r="B184" s="101"/>
      <c r="C184" s="99"/>
      <c r="D184" s="99"/>
      <c r="E184" s="102"/>
    </row>
    <row r="185" spans="2:5" ht="15.75">
      <c r="B185" s="98"/>
      <c r="C185" s="99"/>
      <c r="D185" s="99"/>
      <c r="E185" s="102"/>
    </row>
    <row r="186" spans="2:5" ht="15.75">
      <c r="B186" s="98"/>
      <c r="C186" s="99"/>
      <c r="D186" s="99"/>
      <c r="E186" s="102"/>
    </row>
    <row r="187" spans="2:5" ht="15.75">
      <c r="B187" s="98"/>
      <c r="C187" s="99"/>
      <c r="D187" s="99"/>
      <c r="E187" s="102"/>
    </row>
    <row r="188" spans="2:5" ht="15.75">
      <c r="B188" s="98"/>
      <c r="C188" s="99"/>
      <c r="D188" s="99"/>
      <c r="E188" s="102"/>
    </row>
    <row r="189" spans="2:5" ht="15.75">
      <c r="B189" s="98"/>
      <c r="C189" s="99"/>
      <c r="D189" s="99"/>
      <c r="E189" s="102"/>
    </row>
    <row r="190" spans="2:5" ht="15.75">
      <c r="B190" s="98"/>
      <c r="C190" s="99"/>
      <c r="D190" s="99"/>
      <c r="E190" s="102"/>
    </row>
    <row r="191" spans="2:5" ht="15.75">
      <c r="B191" s="103"/>
      <c r="C191" s="99"/>
      <c r="D191" s="99"/>
      <c r="E191" s="104"/>
    </row>
    <row r="192" spans="2:5" ht="15.75">
      <c r="B192" s="98"/>
      <c r="C192" s="99"/>
      <c r="D192" s="99"/>
      <c r="E192" s="102"/>
    </row>
    <row r="193" spans="2:5" ht="15.75">
      <c r="B193" s="98"/>
      <c r="C193" s="99"/>
      <c r="D193" s="99"/>
      <c r="E193" s="102"/>
    </row>
    <row r="194" spans="2:5" ht="15.75">
      <c r="B194" s="98"/>
      <c r="C194" s="99"/>
      <c r="D194" s="99"/>
      <c r="E194" s="102"/>
    </row>
    <row r="195" spans="2:5" ht="15.75">
      <c r="B195" s="98"/>
      <c r="C195" s="99"/>
      <c r="D195" s="99"/>
      <c r="E195" s="102"/>
    </row>
    <row r="196" spans="2:5" ht="15.75">
      <c r="B196" s="67"/>
      <c r="C196" s="63"/>
      <c r="D196" s="63"/>
      <c r="E196" s="61"/>
    </row>
    <row r="197" spans="2:5" ht="15.75">
      <c r="B197" s="67"/>
      <c r="C197" s="63"/>
      <c r="D197" s="63"/>
      <c r="E197" s="61"/>
    </row>
    <row r="198" spans="2:5" ht="15.75">
      <c r="B198" s="67"/>
      <c r="C198" s="63"/>
      <c r="D198" s="63"/>
      <c r="E198" s="61"/>
    </row>
    <row r="199" spans="2:5" ht="15.75">
      <c r="B199" s="67"/>
      <c r="C199" s="63"/>
      <c r="D199" s="63"/>
      <c r="E199" s="61"/>
    </row>
    <row r="200" spans="2:5" ht="15.75">
      <c r="B200" s="67"/>
      <c r="C200" s="63"/>
      <c r="D200" s="63"/>
      <c r="E200" s="61"/>
    </row>
    <row r="201" spans="2:5" ht="15.75">
      <c r="B201" s="67"/>
      <c r="C201" s="63"/>
      <c r="D201" s="63"/>
      <c r="E201" s="61"/>
    </row>
    <row r="202" spans="2:5" ht="15.75">
      <c r="B202" s="67"/>
      <c r="C202" s="63"/>
      <c r="D202" s="63"/>
      <c r="E202" s="61"/>
    </row>
    <row r="203" spans="2:5" ht="15.75">
      <c r="B203" s="67"/>
      <c r="C203" s="63"/>
      <c r="D203" s="63"/>
      <c r="E203" s="61"/>
    </row>
    <row r="204" spans="2:5" ht="15.75">
      <c r="B204" s="67"/>
      <c r="C204" s="63"/>
      <c r="D204" s="63"/>
      <c r="E204" s="61"/>
    </row>
    <row r="205" spans="2:5" ht="15.75">
      <c r="B205" s="67"/>
      <c r="C205" s="63"/>
      <c r="D205" s="63"/>
      <c r="E205" s="61"/>
    </row>
    <row r="206" spans="2:5" ht="15.75">
      <c r="B206" s="67"/>
      <c r="C206" s="63"/>
      <c r="D206" s="63"/>
      <c r="E206" s="61"/>
    </row>
    <row r="207" spans="2:5" ht="15.75">
      <c r="B207" s="67"/>
      <c r="C207" s="63"/>
      <c r="D207" s="63"/>
      <c r="E207" s="61"/>
    </row>
    <row r="208" spans="2:5" ht="15.75">
      <c r="B208" s="67"/>
      <c r="C208" s="63"/>
      <c r="D208" s="63"/>
      <c r="E208" s="61"/>
    </row>
    <row r="209" spans="2:5" ht="15.75">
      <c r="B209" s="67"/>
      <c r="C209" s="63"/>
      <c r="D209" s="63"/>
      <c r="E209" s="61"/>
    </row>
    <row r="210" spans="2:5" ht="15.75">
      <c r="B210" s="67"/>
      <c r="C210" s="63"/>
      <c r="D210" s="63"/>
      <c r="E210" s="61"/>
    </row>
    <row r="211" spans="2:5" ht="15.75">
      <c r="B211" s="67"/>
      <c r="C211" s="63"/>
      <c r="D211" s="63"/>
      <c r="E211" s="61"/>
    </row>
    <row r="212" spans="2:5" ht="15.75">
      <c r="B212" s="67"/>
      <c r="C212" s="63"/>
      <c r="D212" s="63"/>
      <c r="E212" s="61"/>
    </row>
    <row r="213" spans="2:5" ht="15.75">
      <c r="B213" s="67"/>
      <c r="C213" s="63"/>
      <c r="D213" s="63"/>
      <c r="E213" s="61"/>
    </row>
    <row r="214" spans="2:5" ht="15.75">
      <c r="B214" s="67"/>
      <c r="C214" s="63"/>
      <c r="D214" s="63"/>
      <c r="E214" s="61"/>
    </row>
    <row r="215" spans="2:5" ht="15.75">
      <c r="B215" s="67"/>
      <c r="C215" s="63"/>
      <c r="D215" s="63"/>
      <c r="E215" s="61"/>
    </row>
    <row r="216" spans="2:5" ht="15.75">
      <c r="B216" s="67"/>
      <c r="C216" s="63"/>
      <c r="D216" s="63"/>
      <c r="E216" s="61"/>
    </row>
    <row r="217" spans="2:5" ht="15.75">
      <c r="B217" s="67"/>
      <c r="C217" s="63"/>
      <c r="D217" s="63"/>
      <c r="E217" s="61"/>
    </row>
    <row r="218" spans="2:5" ht="15.75">
      <c r="B218" s="67"/>
      <c r="C218" s="63"/>
      <c r="D218" s="63"/>
      <c r="E218" s="61"/>
    </row>
    <row r="219" spans="2:5" ht="15.75">
      <c r="B219" s="67"/>
      <c r="C219" s="63"/>
      <c r="D219" s="63"/>
      <c r="E219" s="61"/>
    </row>
    <row r="220" spans="2:5" ht="15.75">
      <c r="B220" s="67"/>
      <c r="C220" s="63"/>
      <c r="D220" s="63"/>
      <c r="E220" s="61"/>
    </row>
    <row r="221" spans="2:5" ht="15.75">
      <c r="B221" s="67"/>
      <c r="C221" s="63"/>
      <c r="D221" s="63"/>
      <c r="E221" s="61"/>
    </row>
    <row r="222" spans="2:5" ht="15.75">
      <c r="B222" s="67"/>
      <c r="C222" s="63"/>
      <c r="D222" s="63"/>
      <c r="E222" s="61"/>
    </row>
    <row r="223" spans="2:5" ht="15.75">
      <c r="B223" s="67"/>
      <c r="C223" s="63"/>
      <c r="D223" s="63"/>
      <c r="E223" s="61"/>
    </row>
    <row r="224" spans="2:5" ht="15.75">
      <c r="B224" s="67"/>
      <c r="C224" s="63"/>
      <c r="D224" s="63"/>
      <c r="E224" s="61"/>
    </row>
    <row r="225" spans="2:5" ht="15.75">
      <c r="B225" s="67"/>
      <c r="C225" s="63"/>
      <c r="D225" s="63"/>
      <c r="E225" s="61"/>
    </row>
    <row r="226" spans="2:5" ht="15.75">
      <c r="B226" s="67"/>
      <c r="C226" s="63"/>
      <c r="D226" s="63"/>
      <c r="E226" s="61"/>
    </row>
    <row r="227" spans="2:5" ht="15.75">
      <c r="B227" s="67"/>
      <c r="C227" s="63"/>
      <c r="D227" s="63"/>
      <c r="E227" s="61"/>
    </row>
    <row r="228" spans="2:5" ht="15.75">
      <c r="B228" s="67"/>
      <c r="C228" s="63"/>
      <c r="D228" s="63"/>
      <c r="E228" s="61"/>
    </row>
    <row r="229" spans="2:5" ht="15.75">
      <c r="B229" s="67"/>
      <c r="C229" s="67"/>
      <c r="D229" s="67"/>
      <c r="E229" s="61"/>
    </row>
    <row r="230" spans="2:5" ht="15.75">
      <c r="B230" s="67"/>
      <c r="C230" s="67"/>
      <c r="D230" s="67"/>
      <c r="E230" s="61"/>
    </row>
    <row r="231" spans="2:5" ht="15.75">
      <c r="B231" s="67"/>
      <c r="C231" s="67"/>
      <c r="D231" s="67"/>
      <c r="E231" s="61"/>
    </row>
    <row r="232" spans="2:5" ht="15.75">
      <c r="B232" s="67"/>
      <c r="C232" s="67"/>
      <c r="D232" s="67"/>
      <c r="E232" s="61"/>
    </row>
    <row r="233" spans="2:5" ht="15.75">
      <c r="B233" s="67"/>
      <c r="C233" s="67"/>
      <c r="D233" s="67"/>
      <c r="E233" s="61"/>
    </row>
    <row r="234" spans="2:5" ht="15.75">
      <c r="B234" s="67"/>
      <c r="C234" s="67"/>
      <c r="D234" s="67"/>
      <c r="E234" s="61"/>
    </row>
    <row r="235" spans="2:5" ht="15.75">
      <c r="B235" s="67"/>
      <c r="C235" s="67"/>
      <c r="D235" s="67"/>
      <c r="E235" s="61"/>
    </row>
    <row r="236" spans="2:5" ht="15.75">
      <c r="B236" s="67"/>
      <c r="C236" s="67"/>
      <c r="D236" s="67"/>
      <c r="E236" s="61"/>
    </row>
    <row r="237" spans="2:5" ht="15.75">
      <c r="B237" s="67"/>
      <c r="C237" s="67"/>
      <c r="D237" s="67"/>
      <c r="E237" s="61"/>
    </row>
    <row r="238" spans="2:5" ht="15.75">
      <c r="B238" s="67"/>
      <c r="C238" s="67"/>
      <c r="D238" s="67"/>
      <c r="E238" s="61"/>
    </row>
    <row r="239" spans="2:5" ht="15.75">
      <c r="B239" s="67"/>
      <c r="C239" s="67"/>
      <c r="D239" s="67"/>
      <c r="E239" s="61"/>
    </row>
    <row r="240" spans="2:5" ht="15.75">
      <c r="B240" s="67"/>
      <c r="C240" s="67"/>
      <c r="D240" s="67"/>
      <c r="E240" s="61"/>
    </row>
    <row r="241" spans="2:5" ht="15.75">
      <c r="B241" s="67"/>
      <c r="C241" s="67"/>
      <c r="D241" s="67"/>
      <c r="E241" s="61"/>
    </row>
    <row r="242" spans="2:5" ht="15.75">
      <c r="B242" s="67"/>
      <c r="C242" s="67"/>
      <c r="D242" s="67"/>
      <c r="E242" s="61"/>
    </row>
    <row r="243" spans="2:5" ht="15.75">
      <c r="B243" s="67"/>
      <c r="C243" s="67"/>
      <c r="D243" s="67"/>
      <c r="E243" s="61"/>
    </row>
    <row r="244" spans="2:5" ht="15.75">
      <c r="B244" s="67"/>
      <c r="C244" s="67"/>
      <c r="D244" s="67"/>
      <c r="E244" s="61"/>
    </row>
    <row r="245" spans="2:5" ht="15.75">
      <c r="B245" s="67"/>
      <c r="C245" s="67"/>
      <c r="D245" s="67"/>
      <c r="E245" s="61"/>
    </row>
    <row r="246" spans="2:5" ht="15.75">
      <c r="B246" s="67"/>
      <c r="C246" s="67"/>
      <c r="D246" s="67"/>
      <c r="E246" s="61"/>
    </row>
    <row r="247" spans="2:5" ht="15.75">
      <c r="B247" s="67"/>
      <c r="C247" s="67"/>
      <c r="D247" s="67"/>
      <c r="E247" s="61"/>
    </row>
    <row r="248" spans="2:5" ht="15.75">
      <c r="B248" s="67"/>
      <c r="C248" s="67"/>
      <c r="D248" s="67"/>
      <c r="E248" s="61"/>
    </row>
    <row r="249" spans="2:5" ht="15.75">
      <c r="B249" s="67"/>
      <c r="C249" s="67"/>
      <c r="D249" s="67"/>
      <c r="E249" s="61"/>
    </row>
    <row r="250" spans="2:5" ht="15.75">
      <c r="B250" s="67"/>
      <c r="C250" s="67"/>
      <c r="D250" s="67"/>
      <c r="E250" s="61"/>
    </row>
    <row r="251" spans="2:5" ht="15.75">
      <c r="B251" s="67"/>
      <c r="C251" s="67"/>
      <c r="D251" s="67"/>
      <c r="E251" s="61"/>
    </row>
    <row r="252" spans="2:5" ht="15.75">
      <c r="B252" s="67"/>
      <c r="C252" s="67"/>
      <c r="D252" s="67"/>
      <c r="E252" s="61"/>
    </row>
    <row r="253" spans="2:5" ht="15.75">
      <c r="B253" s="67"/>
      <c r="C253" s="67"/>
      <c r="D253" s="67"/>
      <c r="E253" s="61"/>
    </row>
    <row r="254" spans="2:5" ht="15.75">
      <c r="B254" s="67"/>
      <c r="C254" s="67"/>
      <c r="D254" s="67"/>
      <c r="E254" s="61"/>
    </row>
    <row r="255" spans="2:5" ht="15.75">
      <c r="B255" s="67"/>
      <c r="C255" s="67"/>
      <c r="D255" s="67"/>
      <c r="E255" s="61"/>
    </row>
    <row r="256" spans="2:5" ht="15.75">
      <c r="B256" s="67"/>
      <c r="C256" s="67"/>
      <c r="D256" s="67"/>
      <c r="E256" s="61"/>
    </row>
  </sheetData>
  <printOptions/>
  <pageMargins left="0.75" right="0.75" top="1" bottom="1" header="0.5" footer="0.5"/>
  <pageSetup fitToHeight="15" fitToWidth="1" horizontalDpi="600" verticalDpi="600" orientation="portrait" paperSize="5" scale="80" r:id="rId3"/>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B1:M1513"/>
  <sheetViews>
    <sheetView showGridLines="0" tabSelected="1" workbookViewId="0" topLeftCell="A1">
      <selection activeCell="B16" sqref="B16"/>
    </sheetView>
  </sheetViews>
  <sheetFormatPr defaultColWidth="9.00390625" defaultRowHeight="15.75"/>
  <cols>
    <col min="1" max="1" width="1.4921875" style="1" customWidth="1"/>
    <col min="2" max="2" width="58.75390625" style="47" customWidth="1"/>
    <col min="3" max="3" width="7.625" style="47" bestFit="1" customWidth="1"/>
    <col min="4" max="4" width="8.00390625" style="47" bestFit="1" customWidth="1"/>
    <col min="5" max="5" width="40.25390625" style="48" customWidth="1"/>
    <col min="6" max="7" width="6.625" style="1" customWidth="1"/>
    <col min="8" max="8" width="6.625" style="55" customWidth="1"/>
    <col min="9" max="11" width="6.625" style="1" customWidth="1"/>
    <col min="12" max="12" width="11.00390625" style="110" customWidth="1"/>
    <col min="13" max="13" width="7.625" style="110" customWidth="1"/>
    <col min="14" max="14" width="7.625" style="1" customWidth="1"/>
    <col min="15" max="16384" width="9.00390625" style="1" customWidth="1"/>
  </cols>
  <sheetData>
    <row r="1" spans="2:3" ht="25.5" customHeight="1" thickBot="1">
      <c r="B1" s="106" t="s">
        <v>657</v>
      </c>
      <c r="C1" s="105"/>
    </row>
    <row r="2" spans="2:13" ht="49.5" customHeight="1" thickBot="1">
      <c r="B2" s="64" t="s">
        <v>115</v>
      </c>
      <c r="C2" s="151" t="s">
        <v>36</v>
      </c>
      <c r="D2" s="151" t="s">
        <v>325</v>
      </c>
      <c r="E2" s="65" t="s">
        <v>387</v>
      </c>
      <c r="G2" s="51" t="s">
        <v>328</v>
      </c>
      <c r="H2" s="56" t="s">
        <v>327</v>
      </c>
      <c r="I2" s="53" t="s">
        <v>330</v>
      </c>
      <c r="J2" s="54" t="s">
        <v>329</v>
      </c>
      <c r="K2" s="54" t="s">
        <v>236</v>
      </c>
      <c r="L2" s="110" t="s">
        <v>281</v>
      </c>
      <c r="M2" s="110" t="s">
        <v>282</v>
      </c>
    </row>
    <row r="3" spans="2:13" ht="15.75">
      <c r="B3" s="86" t="s">
        <v>542</v>
      </c>
      <c r="C3" s="87"/>
      <c r="D3" s="90"/>
      <c r="E3" s="94" t="s">
        <v>188</v>
      </c>
      <c r="J3" s="52"/>
      <c r="L3" s="154"/>
      <c r="M3" s="112"/>
    </row>
    <row r="4" spans="2:13" ht="15.75">
      <c r="B4" s="86" t="s">
        <v>316</v>
      </c>
      <c r="C4" s="87">
        <v>0</v>
      </c>
      <c r="D4" s="90">
        <v>0</v>
      </c>
      <c r="E4" s="94" t="s">
        <v>317</v>
      </c>
      <c r="J4" s="52"/>
      <c r="L4" s="112"/>
      <c r="M4" s="112"/>
    </row>
    <row r="5" spans="2:13" ht="15.75">
      <c r="B5" s="97" t="s">
        <v>562</v>
      </c>
      <c r="C5" s="87"/>
      <c r="D5" s="90"/>
      <c r="E5" s="94"/>
      <c r="J5" s="52"/>
      <c r="L5" s="112"/>
      <c r="M5" s="112"/>
    </row>
    <row r="6" spans="2:13" ht="15.75">
      <c r="B6" s="89" t="s">
        <v>77</v>
      </c>
      <c r="C6" s="90">
        <v>25</v>
      </c>
      <c r="D6" s="90">
        <f aca="true" t="shared" si="0" ref="D6:D15">G6*H6*I6*J6</f>
        <v>2297.1</v>
      </c>
      <c r="E6" s="95" t="s">
        <v>609</v>
      </c>
      <c r="G6" s="1">
        <v>1</v>
      </c>
      <c r="H6" s="55">
        <v>0.78</v>
      </c>
      <c r="I6" s="1">
        <v>3100</v>
      </c>
      <c r="J6" s="52">
        <v>0.95</v>
      </c>
      <c r="K6" s="51" t="s">
        <v>40</v>
      </c>
      <c r="L6" s="109">
        <f aca="true" t="shared" si="1" ref="L6:L15">H6*100/C6</f>
        <v>3.12</v>
      </c>
      <c r="M6" s="110">
        <f aca="true" t="shared" si="2" ref="M6:M15">G6*I6*H6/C6</f>
        <v>96.72</v>
      </c>
    </row>
    <row r="7" spans="2:13" ht="15.75">
      <c r="B7" s="89" t="s">
        <v>473</v>
      </c>
      <c r="C7" s="90">
        <v>25</v>
      </c>
      <c r="D7" s="90">
        <f t="shared" si="0"/>
        <v>2267.65</v>
      </c>
      <c r="E7" s="95" t="s">
        <v>474</v>
      </c>
      <c r="G7" s="1">
        <v>1</v>
      </c>
      <c r="H7" s="55">
        <v>0.77</v>
      </c>
      <c r="I7" s="1">
        <v>3100</v>
      </c>
      <c r="J7" s="52">
        <v>0.95</v>
      </c>
      <c r="K7" s="51" t="s">
        <v>237</v>
      </c>
      <c r="L7" s="109">
        <f t="shared" si="1"/>
        <v>3.08</v>
      </c>
      <c r="M7" s="110">
        <f t="shared" si="2"/>
        <v>95.48</v>
      </c>
    </row>
    <row r="8" spans="2:13" ht="15.75">
      <c r="B8" s="86" t="s">
        <v>589</v>
      </c>
      <c r="C8" s="87">
        <v>25</v>
      </c>
      <c r="D8" s="90">
        <f t="shared" si="0"/>
        <v>2267.65</v>
      </c>
      <c r="E8" s="94" t="s">
        <v>97</v>
      </c>
      <c r="G8" s="1">
        <v>1</v>
      </c>
      <c r="H8" s="55">
        <v>0.77</v>
      </c>
      <c r="I8" s="1">
        <v>3100</v>
      </c>
      <c r="J8" s="52">
        <v>0.95</v>
      </c>
      <c r="K8" s="51" t="s">
        <v>40</v>
      </c>
      <c r="L8" s="109">
        <f t="shared" si="1"/>
        <v>3.08</v>
      </c>
      <c r="M8" s="110">
        <f t="shared" si="2"/>
        <v>95.48</v>
      </c>
    </row>
    <row r="9" spans="2:13" ht="15.75">
      <c r="B9" s="89" t="s">
        <v>187</v>
      </c>
      <c r="C9" s="90">
        <v>28</v>
      </c>
      <c r="D9" s="90">
        <f t="shared" si="0"/>
        <v>2591.6</v>
      </c>
      <c r="E9" s="95" t="s">
        <v>609</v>
      </c>
      <c r="G9" s="1">
        <v>1</v>
      </c>
      <c r="H9" s="55">
        <v>0.88</v>
      </c>
      <c r="I9" s="1">
        <v>3100</v>
      </c>
      <c r="J9" s="52">
        <v>0.95</v>
      </c>
      <c r="K9" s="51" t="s">
        <v>42</v>
      </c>
      <c r="L9" s="109">
        <f t="shared" si="1"/>
        <v>3.142857142857143</v>
      </c>
      <c r="M9" s="110">
        <f t="shared" si="2"/>
        <v>97.42857142857143</v>
      </c>
    </row>
    <row r="10" spans="2:13" ht="15.75">
      <c r="B10" s="89" t="s">
        <v>475</v>
      </c>
      <c r="C10" s="90">
        <v>28</v>
      </c>
      <c r="D10" s="90">
        <f>G10*H10*I10*J10</f>
        <v>2562.15</v>
      </c>
      <c r="E10" s="95" t="s">
        <v>595</v>
      </c>
      <c r="G10" s="1">
        <v>1</v>
      </c>
      <c r="H10" s="55">
        <v>0.87</v>
      </c>
      <c r="I10" s="1">
        <v>3100</v>
      </c>
      <c r="J10" s="52">
        <v>0.95</v>
      </c>
      <c r="K10" s="51" t="s">
        <v>237</v>
      </c>
      <c r="L10" s="109">
        <f>H10*100/C10</f>
        <v>3.107142857142857</v>
      </c>
      <c r="M10" s="110">
        <f>G10*I10*H10/C10</f>
        <v>96.32142857142857</v>
      </c>
    </row>
    <row r="11" spans="2:13" ht="15.75">
      <c r="B11" s="86" t="s">
        <v>588</v>
      </c>
      <c r="C11" s="87">
        <v>28</v>
      </c>
      <c r="D11" s="90">
        <f t="shared" si="0"/>
        <v>2562.15</v>
      </c>
      <c r="E11" s="94" t="s">
        <v>595</v>
      </c>
      <c r="G11" s="1">
        <v>1</v>
      </c>
      <c r="H11" s="55">
        <v>0.87</v>
      </c>
      <c r="I11" s="1">
        <v>3100</v>
      </c>
      <c r="J11" s="52">
        <v>0.95</v>
      </c>
      <c r="K11" s="51" t="s">
        <v>42</v>
      </c>
      <c r="L11" s="109">
        <f t="shared" si="1"/>
        <v>3.107142857142857</v>
      </c>
      <c r="M11" s="110">
        <f t="shared" si="2"/>
        <v>96.32142857142857</v>
      </c>
    </row>
    <row r="12" spans="2:13" ht="15.75">
      <c r="B12" s="89" t="s">
        <v>50</v>
      </c>
      <c r="C12" s="90">
        <v>29</v>
      </c>
      <c r="D12" s="90">
        <f t="shared" si="0"/>
        <v>2886.1</v>
      </c>
      <c r="E12" s="95" t="s">
        <v>72</v>
      </c>
      <c r="G12" s="1">
        <v>1</v>
      </c>
      <c r="H12" s="55">
        <v>0.98</v>
      </c>
      <c r="I12" s="1">
        <v>3100</v>
      </c>
      <c r="J12" s="52">
        <v>0.95</v>
      </c>
      <c r="K12" s="51" t="s">
        <v>42</v>
      </c>
      <c r="L12" s="109">
        <f t="shared" si="1"/>
        <v>3.3793103448275863</v>
      </c>
      <c r="M12" s="110">
        <f t="shared" si="2"/>
        <v>104.75862068965517</v>
      </c>
    </row>
    <row r="13" spans="2:13" ht="15.75">
      <c r="B13" s="89" t="s">
        <v>34</v>
      </c>
      <c r="C13" s="90">
        <v>29</v>
      </c>
      <c r="D13" s="90">
        <f t="shared" si="0"/>
        <v>2650.5</v>
      </c>
      <c r="E13" s="95" t="s">
        <v>603</v>
      </c>
      <c r="G13" s="1">
        <v>1</v>
      </c>
      <c r="H13" s="55">
        <v>0.9</v>
      </c>
      <c r="I13" s="1">
        <v>3100</v>
      </c>
      <c r="J13" s="52">
        <v>0.95</v>
      </c>
      <c r="K13" s="51" t="s">
        <v>237</v>
      </c>
      <c r="L13" s="109">
        <f t="shared" si="1"/>
        <v>3.103448275862069</v>
      </c>
      <c r="M13" s="110">
        <f t="shared" si="2"/>
        <v>96.20689655172414</v>
      </c>
    </row>
    <row r="14" spans="2:13" ht="15.75">
      <c r="B14" s="89" t="s">
        <v>505</v>
      </c>
      <c r="C14" s="90">
        <v>32</v>
      </c>
      <c r="D14" s="90">
        <f>G14*H14*I14*J14</f>
        <v>2945</v>
      </c>
      <c r="E14" s="95" t="s">
        <v>96</v>
      </c>
      <c r="G14" s="1">
        <v>1</v>
      </c>
      <c r="H14" s="55">
        <v>1</v>
      </c>
      <c r="I14" s="1">
        <v>3100</v>
      </c>
      <c r="J14" s="52">
        <v>0.95</v>
      </c>
      <c r="K14" s="51" t="s">
        <v>237</v>
      </c>
      <c r="L14" s="109">
        <f>H14*100/C14</f>
        <v>3.125</v>
      </c>
      <c r="M14" s="110">
        <f>G14*I14*H14/C14</f>
        <v>96.875</v>
      </c>
    </row>
    <row r="15" spans="2:13" ht="15.75">
      <c r="B15" s="89" t="s">
        <v>506</v>
      </c>
      <c r="C15" s="90">
        <v>33</v>
      </c>
      <c r="D15" s="90">
        <f t="shared" si="0"/>
        <v>3033.35</v>
      </c>
      <c r="E15" s="95" t="s">
        <v>610</v>
      </c>
      <c r="G15" s="1">
        <v>1</v>
      </c>
      <c r="H15" s="55">
        <v>1.03</v>
      </c>
      <c r="I15" s="1">
        <v>3100</v>
      </c>
      <c r="J15" s="52">
        <v>0.95</v>
      </c>
      <c r="K15" s="51" t="s">
        <v>41</v>
      </c>
      <c r="L15" s="109">
        <f t="shared" si="1"/>
        <v>3.121212121212121</v>
      </c>
      <c r="M15" s="110">
        <f t="shared" si="2"/>
        <v>96.75757575757575</v>
      </c>
    </row>
    <row r="16" spans="2:13" ht="15.75">
      <c r="B16" s="97" t="s">
        <v>562</v>
      </c>
      <c r="C16" s="90"/>
      <c r="D16" s="90"/>
      <c r="E16" s="95"/>
      <c r="J16" s="52"/>
      <c r="L16" s="154" t="s">
        <v>37</v>
      </c>
      <c r="M16" s="112">
        <v>95</v>
      </c>
    </row>
    <row r="17" spans="2:13" ht="15.75">
      <c r="B17" s="89" t="s">
        <v>74</v>
      </c>
      <c r="C17" s="90">
        <v>46</v>
      </c>
      <c r="D17" s="90">
        <f aca="true" t="shared" si="3" ref="D17:D46">G17*H17*I17*J17</f>
        <v>4181.9</v>
      </c>
      <c r="E17" s="95" t="s">
        <v>63</v>
      </c>
      <c r="G17" s="1">
        <v>2</v>
      </c>
      <c r="H17" s="55">
        <v>0.71</v>
      </c>
      <c r="I17" s="1">
        <v>3100</v>
      </c>
      <c r="J17" s="52">
        <v>0.95</v>
      </c>
      <c r="K17" s="51" t="s">
        <v>237</v>
      </c>
      <c r="L17" s="109">
        <f aca="true" t="shared" si="4" ref="L17:L41">H17*100/C17</f>
        <v>1.5434782608695652</v>
      </c>
      <c r="M17" s="110">
        <f aca="true" t="shared" si="5" ref="M17:M41">G17*I17*H17/C17</f>
        <v>95.69565217391305</v>
      </c>
    </row>
    <row r="18" spans="2:13" ht="15.75">
      <c r="B18" s="89" t="s">
        <v>78</v>
      </c>
      <c r="C18" s="90">
        <v>48</v>
      </c>
      <c r="D18" s="90">
        <f t="shared" si="3"/>
        <v>4594.2</v>
      </c>
      <c r="E18" s="95" t="s">
        <v>611</v>
      </c>
      <c r="G18" s="1">
        <v>2</v>
      </c>
      <c r="H18" s="55">
        <v>0.78</v>
      </c>
      <c r="I18" s="1">
        <v>3100</v>
      </c>
      <c r="J18" s="52">
        <v>0.95</v>
      </c>
      <c r="K18" s="51" t="s">
        <v>40</v>
      </c>
      <c r="L18" s="109">
        <f t="shared" si="4"/>
        <v>1.625</v>
      </c>
      <c r="M18" s="110">
        <f t="shared" si="5"/>
        <v>100.75</v>
      </c>
    </row>
    <row r="19" spans="2:13" ht="15.75">
      <c r="B19" s="89" t="s">
        <v>13</v>
      </c>
      <c r="C19" s="90">
        <v>48</v>
      </c>
      <c r="D19" s="90">
        <f t="shared" si="3"/>
        <v>4594.2</v>
      </c>
      <c r="E19" s="95" t="s">
        <v>108</v>
      </c>
      <c r="G19" s="1">
        <v>2</v>
      </c>
      <c r="H19" s="55">
        <v>0.78</v>
      </c>
      <c r="I19" s="1">
        <v>3100</v>
      </c>
      <c r="J19" s="52">
        <v>0.95</v>
      </c>
      <c r="K19" s="51" t="s">
        <v>40</v>
      </c>
      <c r="L19" s="109">
        <f t="shared" si="4"/>
        <v>1.625</v>
      </c>
      <c r="M19" s="110">
        <f t="shared" si="5"/>
        <v>100.75</v>
      </c>
    </row>
    <row r="20" spans="2:13" ht="15.75">
      <c r="B20" s="89" t="s">
        <v>239</v>
      </c>
      <c r="C20" s="90">
        <v>48</v>
      </c>
      <c r="D20" s="90">
        <f t="shared" si="3"/>
        <v>4594.2</v>
      </c>
      <c r="E20" s="95" t="s">
        <v>108</v>
      </c>
      <c r="G20" s="1">
        <v>2</v>
      </c>
      <c r="H20" s="55">
        <v>0.78</v>
      </c>
      <c r="I20" s="1">
        <v>3100</v>
      </c>
      <c r="J20" s="52">
        <v>0.95</v>
      </c>
      <c r="K20" s="51" t="s">
        <v>40</v>
      </c>
      <c r="L20" s="109">
        <f t="shared" si="4"/>
        <v>1.625</v>
      </c>
      <c r="M20" s="110">
        <f t="shared" si="5"/>
        <v>100.75</v>
      </c>
    </row>
    <row r="21" spans="2:13" ht="15.75">
      <c r="B21" s="89" t="s">
        <v>582</v>
      </c>
      <c r="C21" s="90">
        <v>48</v>
      </c>
      <c r="D21" s="90">
        <f t="shared" si="3"/>
        <v>4535.3</v>
      </c>
      <c r="E21" s="95" t="s">
        <v>584</v>
      </c>
      <c r="G21" s="1">
        <v>2</v>
      </c>
      <c r="H21" s="55">
        <v>0.77</v>
      </c>
      <c r="I21" s="1">
        <v>3100</v>
      </c>
      <c r="J21" s="52">
        <v>0.95</v>
      </c>
      <c r="K21" s="51" t="s">
        <v>40</v>
      </c>
      <c r="L21" s="109">
        <f t="shared" si="4"/>
        <v>1.6041666666666667</v>
      </c>
      <c r="M21" s="110">
        <f t="shared" si="5"/>
        <v>99.45833333333333</v>
      </c>
    </row>
    <row r="22" spans="2:13" ht="15.75">
      <c r="B22" s="89" t="s">
        <v>55</v>
      </c>
      <c r="C22" s="90">
        <v>50</v>
      </c>
      <c r="D22" s="90">
        <f t="shared" si="3"/>
        <v>4594.2</v>
      </c>
      <c r="E22" s="95" t="s">
        <v>602</v>
      </c>
      <c r="G22" s="1">
        <v>2</v>
      </c>
      <c r="H22" s="55">
        <v>0.78</v>
      </c>
      <c r="I22" s="1">
        <v>3100</v>
      </c>
      <c r="J22" s="52">
        <v>0.95</v>
      </c>
      <c r="K22" s="51" t="s">
        <v>40</v>
      </c>
      <c r="L22" s="110">
        <f t="shared" si="4"/>
        <v>1.56</v>
      </c>
      <c r="M22" s="110">
        <f t="shared" si="5"/>
        <v>96.72</v>
      </c>
    </row>
    <row r="23" spans="2:13" ht="15.75">
      <c r="B23" s="89" t="s">
        <v>590</v>
      </c>
      <c r="C23" s="90">
        <v>53</v>
      </c>
      <c r="D23" s="90">
        <f t="shared" si="3"/>
        <v>5124.3</v>
      </c>
      <c r="E23" s="95" t="s">
        <v>595</v>
      </c>
      <c r="G23" s="1">
        <v>2</v>
      </c>
      <c r="H23" s="55">
        <v>0.87</v>
      </c>
      <c r="I23" s="1">
        <v>3100</v>
      </c>
      <c r="J23" s="52">
        <v>0.95</v>
      </c>
      <c r="K23" s="51" t="s">
        <v>42</v>
      </c>
      <c r="L23" s="109">
        <f t="shared" si="4"/>
        <v>1.6415094339622642</v>
      </c>
      <c r="M23" s="110">
        <f t="shared" si="5"/>
        <v>101.77358490566037</v>
      </c>
    </row>
    <row r="24" spans="2:13" ht="15.75">
      <c r="B24" s="89" t="s">
        <v>60</v>
      </c>
      <c r="C24" s="90">
        <v>54</v>
      </c>
      <c r="D24" s="90">
        <f>G24*H24*I24*J24</f>
        <v>5006.5</v>
      </c>
      <c r="E24" s="95" t="s">
        <v>95</v>
      </c>
      <c r="G24" s="1">
        <v>2</v>
      </c>
      <c r="H24" s="55">
        <v>0.85</v>
      </c>
      <c r="I24" s="1">
        <v>3100</v>
      </c>
      <c r="J24" s="52">
        <v>0.95</v>
      </c>
      <c r="K24" s="51" t="s">
        <v>42</v>
      </c>
      <c r="L24" s="113">
        <f>H24*100/C24</f>
        <v>1.5740740740740742</v>
      </c>
      <c r="M24" s="110">
        <f>G24*I24*H24/C24</f>
        <v>97.5925925925926</v>
      </c>
    </row>
    <row r="25" spans="2:13" ht="15.75">
      <c r="B25" s="89" t="s">
        <v>79</v>
      </c>
      <c r="C25" s="90">
        <v>55</v>
      </c>
      <c r="D25" s="90">
        <f>G25*H25*I25*J25</f>
        <v>5183.2</v>
      </c>
      <c r="E25" s="95" t="s">
        <v>609</v>
      </c>
      <c r="G25" s="1">
        <v>2</v>
      </c>
      <c r="H25" s="55">
        <v>0.88</v>
      </c>
      <c r="I25" s="1">
        <v>3100</v>
      </c>
      <c r="J25" s="52">
        <v>0.95</v>
      </c>
      <c r="K25" s="51" t="s">
        <v>42</v>
      </c>
      <c r="L25" s="109">
        <f>H25*100/C25</f>
        <v>1.6</v>
      </c>
      <c r="M25" s="110">
        <f>G25*I25*H25/C25</f>
        <v>99.2</v>
      </c>
    </row>
    <row r="26" spans="2:13" ht="15.75">
      <c r="B26" s="89" t="s">
        <v>12</v>
      </c>
      <c r="C26" s="90">
        <v>55</v>
      </c>
      <c r="D26" s="90">
        <f t="shared" si="3"/>
        <v>5183.2</v>
      </c>
      <c r="E26" s="95" t="s">
        <v>94</v>
      </c>
      <c r="G26" s="1">
        <v>2</v>
      </c>
      <c r="H26" s="55">
        <v>0.88</v>
      </c>
      <c r="I26" s="1">
        <v>3100</v>
      </c>
      <c r="J26" s="52">
        <v>0.95</v>
      </c>
      <c r="K26" s="51" t="s">
        <v>42</v>
      </c>
      <c r="L26" s="109">
        <f t="shared" si="4"/>
        <v>1.6</v>
      </c>
      <c r="M26" s="110">
        <f t="shared" si="5"/>
        <v>99.2</v>
      </c>
    </row>
    <row r="27" spans="2:13" ht="15.75">
      <c r="B27" s="89" t="s">
        <v>240</v>
      </c>
      <c r="C27" s="90">
        <v>55</v>
      </c>
      <c r="D27" s="90">
        <f t="shared" si="3"/>
        <v>5183.2</v>
      </c>
      <c r="E27" s="95" t="s">
        <v>612</v>
      </c>
      <c r="G27" s="1">
        <v>2</v>
      </c>
      <c r="H27" s="55">
        <v>0.88</v>
      </c>
      <c r="I27" s="1">
        <v>3100</v>
      </c>
      <c r="J27" s="52">
        <v>0.95</v>
      </c>
      <c r="K27" s="51" t="s">
        <v>42</v>
      </c>
      <c r="L27" s="109">
        <f t="shared" si="4"/>
        <v>1.6</v>
      </c>
      <c r="M27" s="110">
        <f t="shared" si="5"/>
        <v>99.2</v>
      </c>
    </row>
    <row r="28" spans="2:13" ht="15.75">
      <c r="B28" s="89" t="s">
        <v>501</v>
      </c>
      <c r="C28" s="90">
        <v>55</v>
      </c>
      <c r="D28" s="90">
        <f t="shared" si="3"/>
        <v>5124.3</v>
      </c>
      <c r="E28" s="95" t="s">
        <v>601</v>
      </c>
      <c r="G28" s="1">
        <v>2</v>
      </c>
      <c r="H28" s="55">
        <v>0.87</v>
      </c>
      <c r="I28" s="1">
        <v>3100</v>
      </c>
      <c r="J28" s="52">
        <v>0.95</v>
      </c>
      <c r="K28" s="51" t="s">
        <v>42</v>
      </c>
      <c r="L28" s="109">
        <f t="shared" si="4"/>
        <v>1.5818181818181818</v>
      </c>
      <c r="M28" s="110">
        <f t="shared" si="5"/>
        <v>98.07272727272728</v>
      </c>
    </row>
    <row r="29" spans="2:13" ht="15.75">
      <c r="B29" s="89" t="s">
        <v>35</v>
      </c>
      <c r="C29" s="90">
        <v>56</v>
      </c>
      <c r="D29" s="90">
        <f t="shared" si="3"/>
        <v>5183.2</v>
      </c>
      <c r="E29" s="95" t="s">
        <v>628</v>
      </c>
      <c r="G29" s="1">
        <v>2</v>
      </c>
      <c r="H29" s="55">
        <v>0.88</v>
      </c>
      <c r="I29" s="1">
        <v>3100</v>
      </c>
      <c r="J29" s="52">
        <v>0.95</v>
      </c>
      <c r="K29" s="51" t="s">
        <v>237</v>
      </c>
      <c r="L29" s="109">
        <f t="shared" si="4"/>
        <v>1.5714285714285714</v>
      </c>
      <c r="M29" s="110">
        <f t="shared" si="5"/>
        <v>97.42857142857143</v>
      </c>
    </row>
    <row r="30" spans="2:13" ht="15.75">
      <c r="B30" s="89" t="s">
        <v>500</v>
      </c>
      <c r="C30" s="90">
        <v>56</v>
      </c>
      <c r="D30" s="90">
        <f t="shared" si="3"/>
        <v>5183.2</v>
      </c>
      <c r="E30" s="95" t="s">
        <v>600</v>
      </c>
      <c r="G30" s="1">
        <v>2</v>
      </c>
      <c r="H30" s="55">
        <v>0.88</v>
      </c>
      <c r="I30" s="1">
        <v>3100</v>
      </c>
      <c r="J30" s="52">
        <v>0.95</v>
      </c>
      <c r="K30" s="51" t="s">
        <v>42</v>
      </c>
      <c r="L30" s="110">
        <f t="shared" si="4"/>
        <v>1.5714285714285714</v>
      </c>
      <c r="M30" s="110">
        <f t="shared" si="5"/>
        <v>97.42857142857143</v>
      </c>
    </row>
    <row r="31" spans="2:13" ht="15.75">
      <c r="B31" s="89" t="s">
        <v>61</v>
      </c>
      <c r="C31" s="90">
        <v>58</v>
      </c>
      <c r="D31" s="90">
        <f t="shared" si="3"/>
        <v>5242.099999999999</v>
      </c>
      <c r="E31" s="95" t="s">
        <v>105</v>
      </c>
      <c r="G31" s="1">
        <v>2</v>
      </c>
      <c r="H31" s="55">
        <v>0.89</v>
      </c>
      <c r="I31" s="1">
        <v>3100</v>
      </c>
      <c r="J31" s="52">
        <v>0.95</v>
      </c>
      <c r="K31" s="51" t="s">
        <v>42</v>
      </c>
      <c r="L31" s="113">
        <f t="shared" si="4"/>
        <v>1.5344827586206897</v>
      </c>
      <c r="M31" s="110">
        <f t="shared" si="5"/>
        <v>95.13793103448276</v>
      </c>
    </row>
    <row r="32" spans="2:13" ht="15.75">
      <c r="B32" s="89" t="s">
        <v>503</v>
      </c>
      <c r="C32" s="90">
        <v>61</v>
      </c>
      <c r="D32" s="90">
        <f t="shared" si="3"/>
        <v>5948.9</v>
      </c>
      <c r="E32" s="95" t="s">
        <v>626</v>
      </c>
      <c r="G32" s="1">
        <v>2</v>
      </c>
      <c r="H32" s="55">
        <v>1.01</v>
      </c>
      <c r="I32" s="1">
        <v>3100</v>
      </c>
      <c r="J32" s="52">
        <v>0.95</v>
      </c>
      <c r="K32" s="51" t="s">
        <v>41</v>
      </c>
      <c r="L32" s="109">
        <f t="shared" si="4"/>
        <v>1.6557377049180328</v>
      </c>
      <c r="M32" s="110">
        <f t="shared" si="5"/>
        <v>102.65573770491804</v>
      </c>
    </row>
    <row r="33" spans="2:13" ht="15.75">
      <c r="B33" s="89" t="s">
        <v>502</v>
      </c>
      <c r="C33" s="90">
        <v>63</v>
      </c>
      <c r="D33" s="90">
        <f t="shared" si="3"/>
        <v>5831.099999999999</v>
      </c>
      <c r="E33" s="95" t="s">
        <v>627</v>
      </c>
      <c r="G33" s="1">
        <v>2</v>
      </c>
      <c r="H33" s="55">
        <v>0.99</v>
      </c>
      <c r="I33" s="1">
        <v>3100</v>
      </c>
      <c r="J33" s="52">
        <v>0.95</v>
      </c>
      <c r="K33" s="51" t="s">
        <v>42</v>
      </c>
      <c r="L33" s="109">
        <f t="shared" si="4"/>
        <v>1.5714285714285714</v>
      </c>
      <c r="M33" s="110">
        <f t="shared" si="5"/>
        <v>97.42857142857143</v>
      </c>
    </row>
    <row r="34" spans="2:13" ht="15.75">
      <c r="B34" s="89" t="s">
        <v>504</v>
      </c>
      <c r="C34" s="90">
        <v>64</v>
      </c>
      <c r="D34" s="90">
        <f t="shared" si="3"/>
        <v>5831.099999999999</v>
      </c>
      <c r="E34" s="95" t="s">
        <v>8</v>
      </c>
      <c r="G34" s="1">
        <v>2</v>
      </c>
      <c r="H34" s="55">
        <v>0.99</v>
      </c>
      <c r="I34" s="1">
        <v>3100</v>
      </c>
      <c r="J34" s="52">
        <v>0.95</v>
      </c>
      <c r="K34" s="51" t="s">
        <v>237</v>
      </c>
      <c r="L34" s="109">
        <f t="shared" si="4"/>
        <v>1.546875</v>
      </c>
      <c r="M34" s="110">
        <f t="shared" si="5"/>
        <v>95.90625</v>
      </c>
    </row>
    <row r="35" spans="2:13" ht="15.75">
      <c r="B35" s="89" t="s">
        <v>7</v>
      </c>
      <c r="C35" s="90">
        <v>65</v>
      </c>
      <c r="D35" s="90">
        <f>G35*H35*I35*J35</f>
        <v>6066.7</v>
      </c>
      <c r="E35" s="95" t="s">
        <v>599</v>
      </c>
      <c r="G35" s="1">
        <v>2</v>
      </c>
      <c r="H35" s="55">
        <v>1.03</v>
      </c>
      <c r="I35" s="1">
        <v>3100</v>
      </c>
      <c r="J35" s="52">
        <v>0.95</v>
      </c>
      <c r="K35" s="51" t="s">
        <v>41</v>
      </c>
      <c r="L35" s="109">
        <f>H35*100/C35</f>
        <v>1.5846153846153845</v>
      </c>
      <c r="M35" s="110">
        <f>G35*I35*H35/C35</f>
        <v>98.24615384615385</v>
      </c>
    </row>
    <row r="36" spans="2:13" ht="15.75">
      <c r="B36" s="89" t="s">
        <v>54</v>
      </c>
      <c r="C36" s="90">
        <v>65</v>
      </c>
      <c r="D36" s="90">
        <f>G36*H36*I36*J36</f>
        <v>6066.7</v>
      </c>
      <c r="E36" s="95" t="s">
        <v>95</v>
      </c>
      <c r="G36" s="1">
        <v>2</v>
      </c>
      <c r="H36" s="55">
        <v>1.03</v>
      </c>
      <c r="I36" s="1">
        <v>3100</v>
      </c>
      <c r="J36" s="52">
        <v>0.95</v>
      </c>
      <c r="K36" s="51" t="s">
        <v>41</v>
      </c>
      <c r="L36" s="109">
        <f>H36*100/C36</f>
        <v>1.5846153846153845</v>
      </c>
      <c r="M36" s="110">
        <f>G36*I36*H36/C36</f>
        <v>98.24615384615385</v>
      </c>
    </row>
    <row r="37" spans="2:13" ht="15.75">
      <c r="B37" s="89" t="s">
        <v>11</v>
      </c>
      <c r="C37" s="90">
        <v>65</v>
      </c>
      <c r="D37" s="90">
        <f t="shared" si="3"/>
        <v>5948.9</v>
      </c>
      <c r="E37" s="95" t="s">
        <v>583</v>
      </c>
      <c r="G37" s="1">
        <v>2</v>
      </c>
      <c r="H37" s="55">
        <v>1.01</v>
      </c>
      <c r="I37" s="1">
        <v>3100</v>
      </c>
      <c r="J37" s="52">
        <v>0.95</v>
      </c>
      <c r="K37" s="51" t="s">
        <v>41</v>
      </c>
      <c r="L37" s="109">
        <f t="shared" si="4"/>
        <v>1.5538461538461539</v>
      </c>
      <c r="M37" s="110">
        <f t="shared" si="5"/>
        <v>96.33846153846154</v>
      </c>
    </row>
    <row r="38" spans="2:13" ht="15.75">
      <c r="B38" s="89" t="s">
        <v>58</v>
      </c>
      <c r="C38" s="90">
        <v>66</v>
      </c>
      <c r="D38" s="90">
        <f>G38*H38*I38*J38</f>
        <v>6125.599999999999</v>
      </c>
      <c r="E38" s="95" t="s">
        <v>105</v>
      </c>
      <c r="G38" s="1">
        <v>2</v>
      </c>
      <c r="H38" s="55">
        <v>1.04</v>
      </c>
      <c r="I38" s="1">
        <v>3100</v>
      </c>
      <c r="J38" s="52">
        <v>0.95</v>
      </c>
      <c r="K38" s="51" t="s">
        <v>41</v>
      </c>
      <c r="L38" s="109">
        <f>H38*100/C38</f>
        <v>1.5757575757575757</v>
      </c>
      <c r="M38" s="110">
        <f>G38*I38*H38/C38</f>
        <v>97.6969696969697</v>
      </c>
    </row>
    <row r="39" spans="2:13" ht="15.75">
      <c r="B39" s="89" t="s">
        <v>591</v>
      </c>
      <c r="C39" s="90">
        <v>74</v>
      </c>
      <c r="D39" s="90">
        <f t="shared" si="3"/>
        <v>6773.499999999999</v>
      </c>
      <c r="E39" s="95" t="s">
        <v>596</v>
      </c>
      <c r="G39" s="1">
        <v>2</v>
      </c>
      <c r="H39" s="55">
        <v>1.15</v>
      </c>
      <c r="I39" s="1">
        <v>3100</v>
      </c>
      <c r="J39" s="52">
        <v>0.95</v>
      </c>
      <c r="K39" s="51" t="s">
        <v>41</v>
      </c>
      <c r="L39" s="109">
        <f t="shared" si="4"/>
        <v>1.554054054054054</v>
      </c>
      <c r="M39" s="110">
        <f t="shared" si="5"/>
        <v>96.35135135135134</v>
      </c>
    </row>
    <row r="40" spans="2:13" ht="15.75">
      <c r="B40" s="89" t="s">
        <v>6</v>
      </c>
      <c r="C40" s="90">
        <v>77</v>
      </c>
      <c r="D40" s="90">
        <f t="shared" si="3"/>
        <v>7068</v>
      </c>
      <c r="E40" s="95" t="s">
        <v>106</v>
      </c>
      <c r="G40" s="1">
        <v>2</v>
      </c>
      <c r="H40" s="55">
        <v>1.2</v>
      </c>
      <c r="I40" s="1">
        <v>3100</v>
      </c>
      <c r="J40" s="52">
        <v>0.95</v>
      </c>
      <c r="K40" s="51" t="s">
        <v>41</v>
      </c>
      <c r="L40" s="109">
        <f t="shared" si="4"/>
        <v>1.5584415584415585</v>
      </c>
      <c r="M40" s="110">
        <f t="shared" si="5"/>
        <v>96.62337662337663</v>
      </c>
    </row>
    <row r="41" spans="2:13" ht="15.75">
      <c r="B41" s="89" t="s">
        <v>91</v>
      </c>
      <c r="C41" s="90">
        <v>78</v>
      </c>
      <c r="D41" s="90">
        <f>G41*H41*I41*J41</f>
        <v>7068</v>
      </c>
      <c r="E41" s="95" t="s">
        <v>106</v>
      </c>
      <c r="G41" s="1">
        <v>2</v>
      </c>
      <c r="H41" s="55">
        <v>1.2</v>
      </c>
      <c r="I41" s="1">
        <v>3100</v>
      </c>
      <c r="J41" s="52">
        <v>0.95</v>
      </c>
      <c r="K41" s="51" t="s">
        <v>41</v>
      </c>
      <c r="L41" s="110">
        <f t="shared" si="4"/>
        <v>1.5384615384615385</v>
      </c>
      <c r="M41" s="110">
        <f t="shared" si="5"/>
        <v>95.38461538461539</v>
      </c>
    </row>
    <row r="42" spans="2:13" ht="15.75">
      <c r="B42" s="89" t="s">
        <v>48</v>
      </c>
      <c r="C42" s="90">
        <v>85</v>
      </c>
      <c r="D42" s="90">
        <f>G42*H42*I42*J42</f>
        <v>7774.799999999999</v>
      </c>
      <c r="E42" s="95" t="s">
        <v>112</v>
      </c>
      <c r="G42" s="1">
        <v>2</v>
      </c>
      <c r="H42" s="55">
        <v>1.32</v>
      </c>
      <c r="I42" s="1">
        <v>3100</v>
      </c>
      <c r="J42" s="52">
        <v>0.95</v>
      </c>
      <c r="K42" s="51" t="s">
        <v>41</v>
      </c>
      <c r="L42" s="109">
        <f>H42*100/C42</f>
        <v>1.5529411764705883</v>
      </c>
      <c r="M42" s="110">
        <f>G42*I42*H42/C42</f>
        <v>96.28235294117647</v>
      </c>
    </row>
    <row r="43" spans="2:13" ht="15.75">
      <c r="B43" s="97" t="s">
        <v>562</v>
      </c>
      <c r="C43" s="90"/>
      <c r="D43" s="90"/>
      <c r="E43" s="95"/>
      <c r="J43" s="52"/>
      <c r="M43" s="112">
        <v>95</v>
      </c>
    </row>
    <row r="44" spans="2:13" ht="15.75">
      <c r="B44" s="89" t="s">
        <v>497</v>
      </c>
      <c r="C44" s="90">
        <v>106</v>
      </c>
      <c r="D44" s="90">
        <f t="shared" si="3"/>
        <v>9664.159999999998</v>
      </c>
      <c r="E44" s="95" t="s">
        <v>242</v>
      </c>
      <c r="G44" s="1">
        <v>2</v>
      </c>
      <c r="H44" s="55">
        <v>0.88</v>
      </c>
      <c r="I44" s="1">
        <v>5780</v>
      </c>
      <c r="J44" s="52">
        <v>0.95</v>
      </c>
      <c r="K44" s="51" t="s">
        <v>42</v>
      </c>
      <c r="L44" s="110">
        <f aca="true" t="shared" si="6" ref="L44:L50">H44*100/C44</f>
        <v>0.8301886792452831</v>
      </c>
      <c r="M44" s="110">
        <f aca="true" t="shared" si="7" ref="M44:M50">G44*I44*H44/C44</f>
        <v>95.96981132075472</v>
      </c>
    </row>
    <row r="45" spans="2:13" ht="15.75">
      <c r="B45" s="89" t="s">
        <v>498</v>
      </c>
      <c r="C45" s="90">
        <v>106</v>
      </c>
      <c r="D45" s="90">
        <f t="shared" si="3"/>
        <v>9864.8</v>
      </c>
      <c r="E45" s="95" t="s">
        <v>243</v>
      </c>
      <c r="G45" s="1">
        <v>2</v>
      </c>
      <c r="H45" s="55">
        <v>0.88</v>
      </c>
      <c r="I45" s="1">
        <v>5900</v>
      </c>
      <c r="J45" s="52">
        <v>0.95</v>
      </c>
      <c r="K45" s="51" t="s">
        <v>42</v>
      </c>
      <c r="L45" s="110">
        <f t="shared" si="6"/>
        <v>0.8301886792452831</v>
      </c>
      <c r="M45" s="110">
        <f t="shared" si="7"/>
        <v>97.9622641509434</v>
      </c>
    </row>
    <row r="46" spans="2:13" ht="15.75">
      <c r="B46" s="89" t="s">
        <v>499</v>
      </c>
      <c r="C46" s="90">
        <v>108</v>
      </c>
      <c r="D46" s="90">
        <f t="shared" si="3"/>
        <v>9864.8</v>
      </c>
      <c r="E46" s="95" t="s">
        <v>242</v>
      </c>
      <c r="G46" s="1">
        <v>2</v>
      </c>
      <c r="H46" s="55">
        <v>0.88</v>
      </c>
      <c r="I46" s="1">
        <v>5900</v>
      </c>
      <c r="J46" s="52">
        <v>0.95</v>
      </c>
      <c r="K46" s="51" t="s">
        <v>42</v>
      </c>
      <c r="L46" s="110">
        <f t="shared" si="6"/>
        <v>0.8148148148148148</v>
      </c>
      <c r="M46" s="110">
        <f t="shared" si="7"/>
        <v>96.14814814814815</v>
      </c>
    </row>
    <row r="47" spans="2:13" ht="15.75">
      <c r="B47" s="89" t="s">
        <v>222</v>
      </c>
      <c r="C47" s="90">
        <v>106</v>
      </c>
      <c r="D47" s="90">
        <f>G47*H47*I47*J47</f>
        <v>9948.4</v>
      </c>
      <c r="E47" s="95" t="s">
        <v>243</v>
      </c>
      <c r="G47" s="1">
        <v>2</v>
      </c>
      <c r="H47" s="55">
        <v>0.88</v>
      </c>
      <c r="I47" s="1">
        <v>5950</v>
      </c>
      <c r="J47" s="52">
        <v>0.95</v>
      </c>
      <c r="K47" s="51" t="s">
        <v>42</v>
      </c>
      <c r="L47" s="110">
        <f t="shared" si="6"/>
        <v>0.8301886792452831</v>
      </c>
      <c r="M47" s="110">
        <f t="shared" si="7"/>
        <v>98.79245283018868</v>
      </c>
    </row>
    <row r="48" spans="2:13" ht="15.75">
      <c r="B48" s="89" t="s">
        <v>221</v>
      </c>
      <c r="C48" s="90">
        <v>108</v>
      </c>
      <c r="D48" s="90">
        <f>G48*H48*I48*J48</f>
        <v>9948.4</v>
      </c>
      <c r="E48" s="95" t="s">
        <v>242</v>
      </c>
      <c r="G48" s="1">
        <v>2</v>
      </c>
      <c r="H48" s="55">
        <v>0.88</v>
      </c>
      <c r="I48" s="1">
        <v>5950</v>
      </c>
      <c r="J48" s="52">
        <v>0.95</v>
      </c>
      <c r="K48" s="51" t="s">
        <v>42</v>
      </c>
      <c r="L48" s="110">
        <f t="shared" si="6"/>
        <v>0.8148148148148148</v>
      </c>
      <c r="M48" s="110">
        <f t="shared" si="7"/>
        <v>96.96296296296296</v>
      </c>
    </row>
    <row r="49" spans="2:13" ht="15.75">
      <c r="B49" s="89" t="s">
        <v>92</v>
      </c>
      <c r="C49" s="90">
        <v>110</v>
      </c>
      <c r="D49" s="90">
        <f>G49*H49*I49*J49</f>
        <v>10199.199999999999</v>
      </c>
      <c r="E49" s="95" t="s">
        <v>241</v>
      </c>
      <c r="G49" s="1">
        <v>2</v>
      </c>
      <c r="H49" s="55">
        <v>0.88</v>
      </c>
      <c r="I49" s="1">
        <v>6100</v>
      </c>
      <c r="J49" s="52">
        <v>0.95</v>
      </c>
      <c r="K49" s="51" t="s">
        <v>42</v>
      </c>
      <c r="L49" s="110">
        <f t="shared" si="6"/>
        <v>0.8</v>
      </c>
      <c r="M49" s="110">
        <f t="shared" si="7"/>
        <v>97.6</v>
      </c>
    </row>
    <row r="50" spans="2:13" ht="15.75">
      <c r="B50" s="89" t="s">
        <v>93</v>
      </c>
      <c r="C50" s="90">
        <v>110</v>
      </c>
      <c r="D50" s="90">
        <f>G50*H50*I50*J50</f>
        <v>10199.199999999999</v>
      </c>
      <c r="E50" s="95" t="s">
        <v>241</v>
      </c>
      <c r="G50" s="1">
        <v>2</v>
      </c>
      <c r="H50" s="55">
        <v>0.88</v>
      </c>
      <c r="I50" s="1">
        <v>6100</v>
      </c>
      <c r="J50" s="52">
        <v>0.95</v>
      </c>
      <c r="K50" s="51" t="s">
        <v>42</v>
      </c>
      <c r="L50" s="110">
        <f t="shared" si="6"/>
        <v>0.8</v>
      </c>
      <c r="M50" s="110">
        <f t="shared" si="7"/>
        <v>97.6</v>
      </c>
    </row>
    <row r="51" spans="2:13" ht="15.75">
      <c r="B51" s="97" t="s">
        <v>562</v>
      </c>
      <c r="C51" s="90"/>
      <c r="D51" s="90"/>
      <c r="E51" s="95"/>
      <c r="J51" s="52"/>
      <c r="L51" s="154" t="s">
        <v>38</v>
      </c>
      <c r="M51" s="112">
        <v>95</v>
      </c>
    </row>
    <row r="52" spans="2:13" ht="15.75">
      <c r="B52" s="89" t="s">
        <v>516</v>
      </c>
      <c r="C52" s="90">
        <v>65.8</v>
      </c>
      <c r="D52" s="90">
        <f aca="true" t="shared" si="8" ref="D52:D87">G52*H52*I52*J52</f>
        <v>6184.499999999999</v>
      </c>
      <c r="E52" s="95" t="s">
        <v>556</v>
      </c>
      <c r="G52" s="1">
        <v>3</v>
      </c>
      <c r="H52" s="55">
        <v>0.7</v>
      </c>
      <c r="I52" s="1">
        <v>3100</v>
      </c>
      <c r="J52" s="52">
        <v>0.95</v>
      </c>
      <c r="K52" s="51" t="s">
        <v>40</v>
      </c>
      <c r="L52" s="109">
        <f aca="true" t="shared" si="9" ref="L52:L87">H52*100/C52</f>
        <v>1.0638297872340425</v>
      </c>
      <c r="M52" s="110">
        <f aca="true" t="shared" si="10" ref="M52:M87">G52*I52*H52/C52</f>
        <v>98.93617021276596</v>
      </c>
    </row>
    <row r="53" spans="2:13" ht="15.75">
      <c r="B53" s="89" t="s">
        <v>507</v>
      </c>
      <c r="C53" s="90">
        <v>70</v>
      </c>
      <c r="D53" s="90">
        <f t="shared" si="8"/>
        <v>6891.299999999999</v>
      </c>
      <c r="E53" s="95" t="s">
        <v>629</v>
      </c>
      <c r="G53" s="1">
        <v>3</v>
      </c>
      <c r="H53" s="55">
        <v>0.78</v>
      </c>
      <c r="I53" s="1">
        <v>3100</v>
      </c>
      <c r="J53" s="52">
        <v>0.95</v>
      </c>
      <c r="K53" s="51" t="s">
        <v>40</v>
      </c>
      <c r="L53" s="109">
        <f t="shared" si="9"/>
        <v>1.1142857142857143</v>
      </c>
      <c r="M53" s="110">
        <f t="shared" si="10"/>
        <v>103.62857142857143</v>
      </c>
    </row>
    <row r="54" spans="2:13" ht="15.75">
      <c r="B54" s="89" t="s">
        <v>508</v>
      </c>
      <c r="C54" s="90">
        <v>71</v>
      </c>
      <c r="D54" s="90">
        <f t="shared" si="8"/>
        <v>6891.299999999999</v>
      </c>
      <c r="E54" s="95" t="s">
        <v>630</v>
      </c>
      <c r="G54" s="1">
        <v>3</v>
      </c>
      <c r="H54" s="55">
        <v>0.78</v>
      </c>
      <c r="I54" s="1">
        <v>3100</v>
      </c>
      <c r="J54" s="52">
        <v>0.95</v>
      </c>
      <c r="K54" s="51" t="s">
        <v>40</v>
      </c>
      <c r="L54" s="109">
        <f t="shared" si="9"/>
        <v>1.0985915492957747</v>
      </c>
      <c r="M54" s="110">
        <f t="shared" si="10"/>
        <v>102.16901408450704</v>
      </c>
    </row>
    <row r="55" spans="2:13" ht="15.75">
      <c r="B55" s="89" t="s">
        <v>80</v>
      </c>
      <c r="C55" s="90">
        <v>73</v>
      </c>
      <c r="D55" s="90">
        <f t="shared" si="8"/>
        <v>6891.299999999999</v>
      </c>
      <c r="E55" s="95" t="s">
        <v>609</v>
      </c>
      <c r="G55" s="1">
        <v>3</v>
      </c>
      <c r="H55" s="55">
        <v>0.78</v>
      </c>
      <c r="I55" s="1">
        <v>3100</v>
      </c>
      <c r="J55" s="52">
        <v>0.95</v>
      </c>
      <c r="K55" s="51" t="s">
        <v>40</v>
      </c>
      <c r="L55" s="109">
        <f t="shared" si="9"/>
        <v>1.0684931506849316</v>
      </c>
      <c r="M55" s="110">
        <f t="shared" si="10"/>
        <v>99.36986301369863</v>
      </c>
    </row>
    <row r="56" spans="2:13" ht="15.75">
      <c r="B56" s="89" t="s">
        <v>5</v>
      </c>
      <c r="C56" s="90">
        <v>73</v>
      </c>
      <c r="D56" s="90">
        <f>G56*H56*I56*J56</f>
        <v>6891.299999999999</v>
      </c>
      <c r="E56" s="95" t="s">
        <v>597</v>
      </c>
      <c r="G56" s="1">
        <v>3</v>
      </c>
      <c r="H56" s="55">
        <v>0.78</v>
      </c>
      <c r="I56" s="1">
        <v>3100</v>
      </c>
      <c r="J56" s="52">
        <v>0.95</v>
      </c>
      <c r="K56" s="51" t="s">
        <v>40</v>
      </c>
      <c r="L56" s="109">
        <f t="shared" si="9"/>
        <v>1.0684931506849316</v>
      </c>
      <c r="M56" s="110">
        <f t="shared" si="10"/>
        <v>99.36986301369863</v>
      </c>
    </row>
    <row r="57" spans="2:13" ht="15.75">
      <c r="B57" s="89" t="s">
        <v>19</v>
      </c>
      <c r="C57" s="90">
        <v>73</v>
      </c>
      <c r="D57" s="90">
        <f t="shared" si="8"/>
        <v>6802.95</v>
      </c>
      <c r="E57" s="95" t="s">
        <v>598</v>
      </c>
      <c r="G57" s="1">
        <v>3</v>
      </c>
      <c r="H57" s="55">
        <v>0.77</v>
      </c>
      <c r="I57" s="1">
        <v>3100</v>
      </c>
      <c r="J57" s="52">
        <v>0.95</v>
      </c>
      <c r="K57" s="51" t="s">
        <v>40</v>
      </c>
      <c r="L57" s="109">
        <f t="shared" si="9"/>
        <v>1.0547945205479452</v>
      </c>
      <c r="M57" s="110">
        <f t="shared" si="10"/>
        <v>98.0958904109589</v>
      </c>
    </row>
    <row r="58" spans="2:13" ht="15.75">
      <c r="B58" s="89" t="s">
        <v>238</v>
      </c>
      <c r="C58" s="90">
        <v>74</v>
      </c>
      <c r="D58" s="90">
        <f t="shared" si="8"/>
        <v>6802.95</v>
      </c>
      <c r="E58" s="95" t="s">
        <v>374</v>
      </c>
      <c r="G58" s="1">
        <v>3</v>
      </c>
      <c r="H58" s="55">
        <v>0.77</v>
      </c>
      <c r="I58" s="1">
        <v>3100</v>
      </c>
      <c r="J58" s="52">
        <v>0.95</v>
      </c>
      <c r="K58" s="51" t="s">
        <v>40</v>
      </c>
      <c r="L58" s="109">
        <f t="shared" si="9"/>
        <v>1.0405405405405406</v>
      </c>
      <c r="M58" s="110">
        <f t="shared" si="10"/>
        <v>96.77027027027027</v>
      </c>
    </row>
    <row r="59" spans="2:13" ht="15.75">
      <c r="B59" s="89" t="s">
        <v>56</v>
      </c>
      <c r="C59" s="90">
        <v>75</v>
      </c>
      <c r="D59" s="90">
        <f t="shared" si="8"/>
        <v>6979.65</v>
      </c>
      <c r="E59" s="95" t="s">
        <v>585</v>
      </c>
      <c r="G59" s="1">
        <v>3</v>
      </c>
      <c r="H59" s="55">
        <v>0.79</v>
      </c>
      <c r="I59" s="1">
        <v>3100</v>
      </c>
      <c r="J59" s="52">
        <v>0.95</v>
      </c>
      <c r="K59" s="51" t="s">
        <v>40</v>
      </c>
      <c r="L59" s="109">
        <f t="shared" si="9"/>
        <v>1.0533333333333332</v>
      </c>
      <c r="M59" s="110">
        <f t="shared" si="10"/>
        <v>97.96</v>
      </c>
    </row>
    <row r="60" spans="2:13" ht="15.75">
      <c r="B60" s="89" t="s">
        <v>511</v>
      </c>
      <c r="C60" s="90">
        <v>76</v>
      </c>
      <c r="D60" s="90">
        <f t="shared" si="8"/>
        <v>7686.45</v>
      </c>
      <c r="E60" s="95" t="s">
        <v>608</v>
      </c>
      <c r="G60" s="1">
        <v>3</v>
      </c>
      <c r="H60" s="55">
        <v>0.87</v>
      </c>
      <c r="I60" s="1">
        <v>3100</v>
      </c>
      <c r="J60" s="52">
        <v>0.95</v>
      </c>
      <c r="K60" s="51" t="s">
        <v>42</v>
      </c>
      <c r="L60" s="109">
        <f t="shared" si="9"/>
        <v>1.144736842105263</v>
      </c>
      <c r="M60" s="110">
        <f t="shared" si="10"/>
        <v>106.46052631578948</v>
      </c>
    </row>
    <row r="61" spans="2:13" ht="15.75">
      <c r="B61" s="89" t="s">
        <v>225</v>
      </c>
      <c r="C61" s="90">
        <v>78</v>
      </c>
      <c r="D61" s="90">
        <f t="shared" si="8"/>
        <v>7686.45</v>
      </c>
      <c r="E61" s="95" t="s">
        <v>586</v>
      </c>
      <c r="G61" s="1">
        <v>3</v>
      </c>
      <c r="H61" s="55">
        <v>0.87</v>
      </c>
      <c r="I61" s="1">
        <v>3100</v>
      </c>
      <c r="J61" s="52">
        <v>0.95</v>
      </c>
      <c r="K61" s="51" t="s">
        <v>42</v>
      </c>
      <c r="L61" s="109">
        <f t="shared" si="9"/>
        <v>1.1153846153846154</v>
      </c>
      <c r="M61" s="110">
        <f t="shared" si="10"/>
        <v>103.73076923076923</v>
      </c>
    </row>
    <row r="62" spans="2:13" ht="15.75">
      <c r="B62" s="89" t="s">
        <v>62</v>
      </c>
      <c r="C62" s="90">
        <v>78</v>
      </c>
      <c r="D62" s="90">
        <f>G62*H62*I62*J62</f>
        <v>7244.7</v>
      </c>
      <c r="E62" s="95" t="s">
        <v>107</v>
      </c>
      <c r="G62" s="1">
        <v>3</v>
      </c>
      <c r="H62" s="55">
        <v>0.82</v>
      </c>
      <c r="I62" s="1">
        <v>3100</v>
      </c>
      <c r="J62" s="52">
        <v>0.95</v>
      </c>
      <c r="K62" s="51" t="s">
        <v>40</v>
      </c>
      <c r="L62" s="109">
        <f>H62*100/C62</f>
        <v>1.0512820512820513</v>
      </c>
      <c r="M62" s="110">
        <f>G62*I62*H62/C62</f>
        <v>97.76923076923077</v>
      </c>
    </row>
    <row r="63" spans="2:13" ht="15.75">
      <c r="B63" s="89" t="s">
        <v>512</v>
      </c>
      <c r="C63" s="90">
        <v>79</v>
      </c>
      <c r="D63" s="90">
        <f t="shared" si="8"/>
        <v>7421.4</v>
      </c>
      <c r="E63" s="95" t="s">
        <v>631</v>
      </c>
      <c r="G63" s="1">
        <v>3</v>
      </c>
      <c r="H63" s="55">
        <v>0.84</v>
      </c>
      <c r="I63" s="1">
        <v>3100</v>
      </c>
      <c r="J63" s="52">
        <v>0.95</v>
      </c>
      <c r="K63" s="51" t="s">
        <v>40</v>
      </c>
      <c r="L63" s="109">
        <f t="shared" si="9"/>
        <v>1.0632911392405062</v>
      </c>
      <c r="M63" s="110">
        <f t="shared" si="10"/>
        <v>98.88607594936708</v>
      </c>
    </row>
    <row r="64" spans="2:13" ht="15.75">
      <c r="B64" s="89" t="s">
        <v>509</v>
      </c>
      <c r="C64" s="90">
        <v>80</v>
      </c>
      <c r="D64" s="90">
        <f t="shared" si="8"/>
        <v>7774.799999999999</v>
      </c>
      <c r="E64" s="95" t="s">
        <v>607</v>
      </c>
      <c r="G64" s="1">
        <v>3</v>
      </c>
      <c r="H64" s="55">
        <v>0.88</v>
      </c>
      <c r="I64" s="1">
        <v>3100</v>
      </c>
      <c r="J64" s="52">
        <v>0.95</v>
      </c>
      <c r="K64" s="51" t="s">
        <v>42</v>
      </c>
      <c r="L64" s="109">
        <f t="shared" si="9"/>
        <v>1.1</v>
      </c>
      <c r="M64" s="110">
        <f t="shared" si="10"/>
        <v>102.3</v>
      </c>
    </row>
    <row r="65" spans="2:13" ht="15.75">
      <c r="B65" s="89" t="s">
        <v>510</v>
      </c>
      <c r="C65" s="90">
        <v>81</v>
      </c>
      <c r="D65" s="90">
        <f t="shared" si="8"/>
        <v>7774.799999999999</v>
      </c>
      <c r="E65" s="95" t="s">
        <v>604</v>
      </c>
      <c r="G65" s="1">
        <v>3</v>
      </c>
      <c r="H65" s="55">
        <v>0.88</v>
      </c>
      <c r="I65" s="1">
        <v>3100</v>
      </c>
      <c r="J65" s="52">
        <v>0.95</v>
      </c>
      <c r="K65" s="51" t="s">
        <v>42</v>
      </c>
      <c r="L65" s="109">
        <f t="shared" si="9"/>
        <v>1.0864197530864197</v>
      </c>
      <c r="M65" s="110">
        <f t="shared" si="10"/>
        <v>101.03703703703704</v>
      </c>
    </row>
    <row r="66" spans="2:13" ht="15.75">
      <c r="B66" s="89" t="s">
        <v>18</v>
      </c>
      <c r="C66" s="90">
        <v>82</v>
      </c>
      <c r="D66" s="90">
        <f>G66*H66*I66*J66</f>
        <v>7686.45</v>
      </c>
      <c r="E66" s="95" t="s">
        <v>605</v>
      </c>
      <c r="G66" s="1">
        <v>3</v>
      </c>
      <c r="H66" s="55">
        <v>0.87</v>
      </c>
      <c r="I66" s="1">
        <v>3100</v>
      </c>
      <c r="J66" s="52">
        <v>0.95</v>
      </c>
      <c r="K66" s="51" t="s">
        <v>42</v>
      </c>
      <c r="L66" s="109">
        <f t="shared" si="9"/>
        <v>1.0609756097560976</v>
      </c>
      <c r="M66" s="110">
        <f t="shared" si="10"/>
        <v>98.67073170731707</v>
      </c>
    </row>
    <row r="67" spans="2:13" ht="15.75">
      <c r="B67" s="89" t="s">
        <v>81</v>
      </c>
      <c r="C67" s="90">
        <v>83</v>
      </c>
      <c r="D67" s="90">
        <f>G67*H67*I67*J67</f>
        <v>7774.799999999999</v>
      </c>
      <c r="E67" s="95" t="s">
        <v>609</v>
      </c>
      <c r="G67" s="1">
        <v>3</v>
      </c>
      <c r="H67" s="55">
        <v>0.88</v>
      </c>
      <c r="I67" s="1">
        <v>3100</v>
      </c>
      <c r="J67" s="52">
        <v>0.95</v>
      </c>
      <c r="K67" s="51" t="s">
        <v>42</v>
      </c>
      <c r="L67" s="109">
        <f t="shared" si="9"/>
        <v>1.0602409638554218</v>
      </c>
      <c r="M67" s="110">
        <f t="shared" si="10"/>
        <v>98.60240963855422</v>
      </c>
    </row>
    <row r="68" spans="2:13" ht="15.75">
      <c r="B68" s="89" t="s">
        <v>580</v>
      </c>
      <c r="C68" s="90">
        <v>83</v>
      </c>
      <c r="D68" s="90">
        <f t="shared" si="8"/>
        <v>7774.799999999999</v>
      </c>
      <c r="E68" s="95" t="s">
        <v>632</v>
      </c>
      <c r="G68" s="1">
        <v>3</v>
      </c>
      <c r="H68" s="55">
        <v>0.88</v>
      </c>
      <c r="I68" s="1">
        <v>3100</v>
      </c>
      <c r="J68" s="52">
        <v>0.95</v>
      </c>
      <c r="K68" s="51" t="s">
        <v>42</v>
      </c>
      <c r="L68" s="109">
        <f t="shared" si="9"/>
        <v>1.0602409638554218</v>
      </c>
      <c r="M68" s="110">
        <f t="shared" si="10"/>
        <v>98.60240963855422</v>
      </c>
    </row>
    <row r="69" spans="2:13" ht="15.75">
      <c r="B69" s="89" t="s">
        <v>579</v>
      </c>
      <c r="C69" s="90">
        <v>85</v>
      </c>
      <c r="D69" s="90">
        <f t="shared" si="8"/>
        <v>7774.799999999999</v>
      </c>
      <c r="E69" s="95" t="s">
        <v>645</v>
      </c>
      <c r="G69" s="1">
        <v>3</v>
      </c>
      <c r="H69" s="55">
        <v>0.88</v>
      </c>
      <c r="I69" s="1">
        <v>3100</v>
      </c>
      <c r="J69" s="52">
        <v>0.95</v>
      </c>
      <c r="K69" s="51" t="s">
        <v>42</v>
      </c>
      <c r="L69" s="110">
        <f t="shared" si="9"/>
        <v>1.035294117647059</v>
      </c>
      <c r="M69" s="110">
        <f t="shared" si="10"/>
        <v>96.28235294117647</v>
      </c>
    </row>
    <row r="70" spans="2:13" ht="15.75">
      <c r="B70" s="89" t="s">
        <v>577</v>
      </c>
      <c r="C70" s="90">
        <v>85</v>
      </c>
      <c r="D70" s="90">
        <f>G70*H70*I70*J70</f>
        <v>7774.799999999999</v>
      </c>
      <c r="E70" s="95" t="s">
        <v>633</v>
      </c>
      <c r="G70" s="1">
        <v>3</v>
      </c>
      <c r="H70" s="55">
        <v>0.88</v>
      </c>
      <c r="I70" s="1">
        <v>3100</v>
      </c>
      <c r="J70" s="52">
        <v>0.95</v>
      </c>
      <c r="K70" s="51" t="s">
        <v>42</v>
      </c>
      <c r="L70" s="110">
        <f>H70*100/C70</f>
        <v>1.035294117647059</v>
      </c>
      <c r="M70" s="110">
        <f>G70*I70*H70/C70</f>
        <v>96.28235294117647</v>
      </c>
    </row>
    <row r="71" spans="2:13" ht="15.75">
      <c r="B71" s="89" t="s">
        <v>578</v>
      </c>
      <c r="C71" s="90">
        <v>85</v>
      </c>
      <c r="D71" s="90">
        <f t="shared" si="8"/>
        <v>7774.799999999999</v>
      </c>
      <c r="E71" s="95" t="s">
        <v>2</v>
      </c>
      <c r="G71" s="1">
        <v>3</v>
      </c>
      <c r="H71" s="55">
        <v>0.88</v>
      </c>
      <c r="I71" s="1">
        <v>3100</v>
      </c>
      <c r="J71" s="52">
        <v>0.95</v>
      </c>
      <c r="K71" s="51" t="s">
        <v>42</v>
      </c>
      <c r="L71" s="110">
        <f t="shared" si="9"/>
        <v>1.035294117647059</v>
      </c>
      <c r="M71" s="110">
        <f t="shared" si="10"/>
        <v>96.28235294117647</v>
      </c>
    </row>
    <row r="72" spans="2:13" ht="15.75">
      <c r="B72" s="89" t="s">
        <v>592</v>
      </c>
      <c r="C72" s="90">
        <v>85</v>
      </c>
      <c r="D72" s="90">
        <f>G72*H72*I72*J72</f>
        <v>7686.45</v>
      </c>
      <c r="E72" s="95" t="s">
        <v>644</v>
      </c>
      <c r="G72" s="1">
        <v>3</v>
      </c>
      <c r="H72" s="55">
        <v>0.87</v>
      </c>
      <c r="I72" s="1">
        <v>3100</v>
      </c>
      <c r="J72" s="52">
        <v>0.95</v>
      </c>
      <c r="K72" s="51" t="s">
        <v>42</v>
      </c>
      <c r="L72" s="113">
        <f>H72*100/C72</f>
        <v>1.0235294117647058</v>
      </c>
      <c r="M72" s="110">
        <f>G72*I72*H72/C72</f>
        <v>95.18823529411765</v>
      </c>
    </row>
    <row r="73" spans="2:13" ht="15.75">
      <c r="B73" s="89" t="s">
        <v>190</v>
      </c>
      <c r="C73" s="90">
        <v>86</v>
      </c>
      <c r="D73" s="90">
        <f>G73*H73*I73*J73</f>
        <v>7774.799999999999</v>
      </c>
      <c r="E73" s="95" t="s">
        <v>605</v>
      </c>
      <c r="G73" s="1">
        <v>3</v>
      </c>
      <c r="H73" s="55">
        <v>0.88</v>
      </c>
      <c r="I73" s="1">
        <v>3100</v>
      </c>
      <c r="J73" s="52">
        <v>0.95</v>
      </c>
      <c r="K73" s="51" t="s">
        <v>42</v>
      </c>
      <c r="L73" s="109">
        <f>H73*100/C73</f>
        <v>1.0232558139534884</v>
      </c>
      <c r="M73" s="110">
        <f>G73*I73*H73/C73</f>
        <v>95.16279069767442</v>
      </c>
    </row>
    <row r="74" spans="2:13" ht="15.75">
      <c r="B74" s="89" t="s">
        <v>90</v>
      </c>
      <c r="C74" s="90">
        <v>87</v>
      </c>
      <c r="D74" s="90">
        <f>G74*H74*I74*J74</f>
        <v>7863.15</v>
      </c>
      <c r="E74" s="95" t="s">
        <v>634</v>
      </c>
      <c r="G74" s="1">
        <v>3</v>
      </c>
      <c r="H74" s="55">
        <v>0.89</v>
      </c>
      <c r="I74" s="1">
        <v>3100</v>
      </c>
      <c r="J74" s="52">
        <v>0.95</v>
      </c>
      <c r="K74" s="51" t="s">
        <v>42</v>
      </c>
      <c r="L74" s="110">
        <f t="shared" si="9"/>
        <v>1.0229885057471264</v>
      </c>
      <c r="M74" s="110">
        <f t="shared" si="10"/>
        <v>95.13793103448276</v>
      </c>
    </row>
    <row r="75" spans="2:13" ht="15.75">
      <c r="B75" s="89" t="s">
        <v>513</v>
      </c>
      <c r="C75" s="90">
        <v>88</v>
      </c>
      <c r="D75" s="90">
        <f t="shared" si="8"/>
        <v>8481.6</v>
      </c>
      <c r="E75" s="95" t="s">
        <v>635</v>
      </c>
      <c r="G75" s="1">
        <v>3</v>
      </c>
      <c r="H75" s="55">
        <v>0.96</v>
      </c>
      <c r="I75" s="1">
        <v>3100</v>
      </c>
      <c r="J75" s="52">
        <v>0.95</v>
      </c>
      <c r="K75" s="51" t="s">
        <v>42</v>
      </c>
      <c r="L75" s="109">
        <f t="shared" si="9"/>
        <v>1.0909090909090908</v>
      </c>
      <c r="M75" s="110">
        <f t="shared" si="10"/>
        <v>101.45454545454545</v>
      </c>
    </row>
    <row r="76" spans="2:13" ht="15.75">
      <c r="B76" s="89" t="s">
        <v>514</v>
      </c>
      <c r="C76" s="90">
        <v>89</v>
      </c>
      <c r="D76" s="90">
        <f t="shared" si="8"/>
        <v>8481.6</v>
      </c>
      <c r="E76" s="95" t="s">
        <v>641</v>
      </c>
      <c r="G76" s="1">
        <v>3</v>
      </c>
      <c r="H76" s="55">
        <v>0.96</v>
      </c>
      <c r="I76" s="1">
        <v>3100</v>
      </c>
      <c r="J76" s="52">
        <v>0.95</v>
      </c>
      <c r="K76" s="51" t="s">
        <v>42</v>
      </c>
      <c r="L76" s="109">
        <f t="shared" si="9"/>
        <v>1.0786516853932584</v>
      </c>
      <c r="M76" s="110">
        <f t="shared" si="10"/>
        <v>100.31460674157303</v>
      </c>
    </row>
    <row r="77" spans="2:13" ht="15.75">
      <c r="B77" s="89" t="s">
        <v>59</v>
      </c>
      <c r="C77" s="90">
        <v>89</v>
      </c>
      <c r="D77" s="90">
        <f>G77*H77*I77*J77</f>
        <v>8128.2</v>
      </c>
      <c r="E77" s="95" t="s">
        <v>107</v>
      </c>
      <c r="G77" s="1">
        <v>3</v>
      </c>
      <c r="H77" s="55">
        <v>0.92</v>
      </c>
      <c r="I77" s="1">
        <v>3100</v>
      </c>
      <c r="J77" s="52">
        <v>0.95</v>
      </c>
      <c r="K77" s="51" t="s">
        <v>42</v>
      </c>
      <c r="L77" s="113">
        <f>H77*100/C77</f>
        <v>1.0337078651685394</v>
      </c>
      <c r="M77" s="110">
        <f>G77*I77*H77/C77</f>
        <v>96.13483146067416</v>
      </c>
    </row>
    <row r="78" spans="2:13" ht="15.75">
      <c r="B78" s="89" t="s">
        <v>515</v>
      </c>
      <c r="C78" s="90">
        <v>91</v>
      </c>
      <c r="D78" s="90">
        <f t="shared" si="8"/>
        <v>8216.55</v>
      </c>
      <c r="E78" s="95" t="s">
        <v>8</v>
      </c>
      <c r="G78" s="1">
        <v>3</v>
      </c>
      <c r="H78" s="55">
        <v>0.93</v>
      </c>
      <c r="I78" s="1">
        <v>3100</v>
      </c>
      <c r="J78" s="52">
        <v>0.95</v>
      </c>
      <c r="K78" s="51" t="s">
        <v>237</v>
      </c>
      <c r="L78" s="109">
        <f t="shared" si="9"/>
        <v>1.021978021978022</v>
      </c>
      <c r="M78" s="110">
        <f t="shared" si="10"/>
        <v>95.04395604395604</v>
      </c>
    </row>
    <row r="79" spans="2:13" ht="15.75">
      <c r="B79" s="89" t="s">
        <v>52</v>
      </c>
      <c r="C79" s="90">
        <v>93</v>
      </c>
      <c r="D79" s="90">
        <f>G79*H79*I79*J79</f>
        <v>8835</v>
      </c>
      <c r="E79" s="95" t="s">
        <v>646</v>
      </c>
      <c r="G79" s="1">
        <v>3</v>
      </c>
      <c r="H79" s="55">
        <v>1</v>
      </c>
      <c r="I79" s="1">
        <v>3100</v>
      </c>
      <c r="J79" s="52">
        <v>0.95</v>
      </c>
      <c r="K79" s="51" t="s">
        <v>41</v>
      </c>
      <c r="L79" s="109">
        <f t="shared" si="9"/>
        <v>1.075268817204301</v>
      </c>
      <c r="M79" s="110">
        <f t="shared" si="10"/>
        <v>100</v>
      </c>
    </row>
    <row r="80" spans="2:13" ht="15.75">
      <c r="B80" s="89" t="s">
        <v>15</v>
      </c>
      <c r="C80" s="90">
        <v>93</v>
      </c>
      <c r="D80" s="90">
        <f t="shared" si="8"/>
        <v>8481.6</v>
      </c>
      <c r="E80" s="95" t="s">
        <v>518</v>
      </c>
      <c r="G80" s="1">
        <v>3</v>
      </c>
      <c r="H80" s="55">
        <v>0.96</v>
      </c>
      <c r="I80" s="1">
        <v>3100</v>
      </c>
      <c r="J80" s="52">
        <v>0.95</v>
      </c>
      <c r="K80" s="51" t="s">
        <v>42</v>
      </c>
      <c r="L80" s="110">
        <f t="shared" si="9"/>
        <v>1.032258064516129</v>
      </c>
      <c r="M80" s="110">
        <f t="shared" si="10"/>
        <v>96</v>
      </c>
    </row>
    <row r="81" spans="2:13" ht="15.75">
      <c r="B81" s="89" t="s">
        <v>576</v>
      </c>
      <c r="C81" s="90">
        <v>94</v>
      </c>
      <c r="D81" s="90">
        <f t="shared" si="8"/>
        <v>8835</v>
      </c>
      <c r="E81" s="95" t="s">
        <v>658</v>
      </c>
      <c r="G81" s="1">
        <v>3</v>
      </c>
      <c r="H81" s="55">
        <v>1</v>
      </c>
      <c r="I81" s="1">
        <v>3100</v>
      </c>
      <c r="J81" s="52">
        <v>0.95</v>
      </c>
      <c r="K81" s="51" t="s">
        <v>41</v>
      </c>
      <c r="L81" s="109">
        <f t="shared" si="9"/>
        <v>1.0638297872340425</v>
      </c>
      <c r="M81" s="110">
        <f t="shared" si="10"/>
        <v>98.93617021276596</v>
      </c>
    </row>
    <row r="82" spans="2:13" ht="15.75">
      <c r="B82" s="89" t="s">
        <v>51</v>
      </c>
      <c r="C82" s="90">
        <v>94</v>
      </c>
      <c r="D82" s="90">
        <f>G82*H82*I82*J82</f>
        <v>8835</v>
      </c>
      <c r="E82" s="95" t="s">
        <v>659</v>
      </c>
      <c r="G82" s="1">
        <v>3</v>
      </c>
      <c r="H82" s="55">
        <v>1</v>
      </c>
      <c r="I82" s="1">
        <v>3100</v>
      </c>
      <c r="J82" s="52">
        <v>0.95</v>
      </c>
      <c r="K82" s="51" t="s">
        <v>41</v>
      </c>
      <c r="L82" s="109">
        <f>H82*100/C82</f>
        <v>1.0638297872340425</v>
      </c>
      <c r="M82" s="110">
        <f>G82*I82*H82/C82</f>
        <v>98.93617021276596</v>
      </c>
    </row>
    <row r="83" spans="2:13" ht="15.75">
      <c r="B83" s="89" t="s">
        <v>10</v>
      </c>
      <c r="C83" s="90">
        <v>96</v>
      </c>
      <c r="D83" s="90">
        <f t="shared" si="8"/>
        <v>8746.65</v>
      </c>
      <c r="E83" s="95" t="s">
        <v>660</v>
      </c>
      <c r="G83" s="1">
        <v>3</v>
      </c>
      <c r="H83" s="55">
        <v>0.99</v>
      </c>
      <c r="I83" s="1">
        <v>3100</v>
      </c>
      <c r="J83" s="52">
        <v>0.95</v>
      </c>
      <c r="K83" s="51" t="s">
        <v>237</v>
      </c>
      <c r="L83" s="109">
        <f t="shared" si="9"/>
        <v>1.03125</v>
      </c>
      <c r="M83" s="110">
        <f t="shared" si="10"/>
        <v>95.90625</v>
      </c>
    </row>
    <row r="84" spans="2:13" ht="15.75">
      <c r="B84" s="89" t="s">
        <v>49</v>
      </c>
      <c r="C84" s="90">
        <v>111</v>
      </c>
      <c r="D84" s="90">
        <f>G84*H84*I84*J84</f>
        <v>10513.65</v>
      </c>
      <c r="E84" s="95" t="s">
        <v>9</v>
      </c>
      <c r="G84" s="1">
        <v>3</v>
      </c>
      <c r="H84" s="55">
        <v>1.19</v>
      </c>
      <c r="I84" s="1">
        <v>3100</v>
      </c>
      <c r="J84" s="52">
        <v>0.95</v>
      </c>
      <c r="K84" s="51" t="s">
        <v>41</v>
      </c>
      <c r="L84" s="109">
        <f t="shared" si="9"/>
        <v>1.072072072072072</v>
      </c>
      <c r="M84" s="110">
        <f t="shared" si="10"/>
        <v>99.70270270270271</v>
      </c>
    </row>
    <row r="85" spans="2:13" ht="15.75">
      <c r="B85" s="89" t="s">
        <v>20</v>
      </c>
      <c r="C85" s="90">
        <v>111</v>
      </c>
      <c r="D85" s="90">
        <f t="shared" si="8"/>
        <v>10160.25</v>
      </c>
      <c r="E85" s="95" t="s">
        <v>9</v>
      </c>
      <c r="G85" s="1">
        <v>3</v>
      </c>
      <c r="H85" s="55">
        <v>1.15</v>
      </c>
      <c r="I85" s="1">
        <v>3100</v>
      </c>
      <c r="J85" s="52">
        <v>0.95</v>
      </c>
      <c r="K85" s="51" t="s">
        <v>41</v>
      </c>
      <c r="L85" s="109">
        <f t="shared" si="9"/>
        <v>1.036036036036036</v>
      </c>
      <c r="M85" s="110">
        <f t="shared" si="10"/>
        <v>96.35135135135135</v>
      </c>
    </row>
    <row r="86" spans="2:13" ht="15.75">
      <c r="B86" s="89" t="s">
        <v>88</v>
      </c>
      <c r="C86" s="90">
        <v>112</v>
      </c>
      <c r="D86" s="90">
        <f>G86*H86*I86*J86</f>
        <v>10425.3</v>
      </c>
      <c r="E86" s="95" t="s">
        <v>9</v>
      </c>
      <c r="G86" s="1">
        <v>3</v>
      </c>
      <c r="H86" s="55">
        <v>1.18</v>
      </c>
      <c r="I86" s="1">
        <v>3100</v>
      </c>
      <c r="J86" s="52">
        <v>0.95</v>
      </c>
      <c r="K86" s="51" t="s">
        <v>41</v>
      </c>
      <c r="L86" s="109">
        <f t="shared" si="9"/>
        <v>1.0535714285714286</v>
      </c>
      <c r="M86" s="110">
        <f t="shared" si="10"/>
        <v>97.98214285714286</v>
      </c>
    </row>
    <row r="87" spans="2:13" ht="15.75">
      <c r="B87" s="89" t="s">
        <v>517</v>
      </c>
      <c r="C87" s="90">
        <v>115</v>
      </c>
      <c r="D87" s="90">
        <f t="shared" si="8"/>
        <v>10601.999999999998</v>
      </c>
      <c r="E87" s="95" t="s">
        <v>9</v>
      </c>
      <c r="G87" s="1">
        <v>3</v>
      </c>
      <c r="H87" s="55">
        <v>1.2</v>
      </c>
      <c r="I87" s="1">
        <v>3100</v>
      </c>
      <c r="J87" s="52">
        <v>0.95</v>
      </c>
      <c r="K87" s="51" t="s">
        <v>41</v>
      </c>
      <c r="L87" s="109">
        <f t="shared" si="9"/>
        <v>1.0434782608695652</v>
      </c>
      <c r="M87" s="110">
        <f t="shared" si="10"/>
        <v>97.04347826086956</v>
      </c>
    </row>
    <row r="88" spans="2:13" ht="15.75">
      <c r="B88" s="97" t="s">
        <v>562</v>
      </c>
      <c r="C88" s="90"/>
      <c r="D88" s="90"/>
      <c r="E88" s="95"/>
      <c r="J88" s="52"/>
      <c r="L88" s="154" t="s">
        <v>39</v>
      </c>
      <c r="M88" s="112">
        <v>95</v>
      </c>
    </row>
    <row r="89" spans="2:13" ht="15.75">
      <c r="B89" s="89" t="s">
        <v>557</v>
      </c>
      <c r="C89" s="90">
        <v>82</v>
      </c>
      <c r="D89" s="90">
        <f>G89*H89*I89*J89</f>
        <v>8128.2</v>
      </c>
      <c r="E89" s="95" t="s">
        <v>556</v>
      </c>
      <c r="G89" s="1">
        <v>4</v>
      </c>
      <c r="H89" s="55">
        <v>0.69</v>
      </c>
      <c r="I89" s="1">
        <v>3100</v>
      </c>
      <c r="J89" s="52">
        <v>0.95</v>
      </c>
      <c r="K89" s="51" t="s">
        <v>40</v>
      </c>
      <c r="L89" s="109">
        <f aca="true" t="shared" si="11" ref="L89:L115">H89*100/C89</f>
        <v>0.8414634146341463</v>
      </c>
      <c r="M89" s="110">
        <f aca="true" t="shared" si="12" ref="M89:M115">G89*I89*H89/C89</f>
        <v>104.34146341463415</v>
      </c>
    </row>
    <row r="90" spans="2:13" ht="15.75">
      <c r="B90" s="89" t="s">
        <v>75</v>
      </c>
      <c r="C90" s="90">
        <v>91</v>
      </c>
      <c r="D90" s="90">
        <f>G90*H90*I90*J90</f>
        <v>8363.8</v>
      </c>
      <c r="E90" s="95" t="s">
        <v>64</v>
      </c>
      <c r="G90" s="1">
        <v>4</v>
      </c>
      <c r="H90" s="55">
        <v>0.71</v>
      </c>
      <c r="I90" s="1">
        <v>3100</v>
      </c>
      <c r="J90" s="52">
        <v>0.95</v>
      </c>
      <c r="K90" s="51" t="s">
        <v>237</v>
      </c>
      <c r="L90" s="109">
        <f t="shared" si="11"/>
        <v>0.7802197802197802</v>
      </c>
      <c r="M90" s="110">
        <f t="shared" si="12"/>
        <v>96.74725274725274</v>
      </c>
    </row>
    <row r="91" spans="2:13" ht="15.75">
      <c r="B91" s="89" t="s">
        <v>76</v>
      </c>
      <c r="C91" s="90">
        <v>92</v>
      </c>
      <c r="D91" s="90">
        <f>G91*H91*I91*J91</f>
        <v>8363.8</v>
      </c>
      <c r="E91" s="95" t="s">
        <v>65</v>
      </c>
      <c r="G91" s="1">
        <v>4</v>
      </c>
      <c r="H91" s="55">
        <v>0.71</v>
      </c>
      <c r="I91" s="1">
        <v>3100</v>
      </c>
      <c r="J91" s="52">
        <v>0.95</v>
      </c>
      <c r="K91" s="51" t="s">
        <v>237</v>
      </c>
      <c r="L91" s="109">
        <f t="shared" si="11"/>
        <v>0.7717391304347826</v>
      </c>
      <c r="M91" s="110">
        <f t="shared" si="12"/>
        <v>95.69565217391305</v>
      </c>
    </row>
    <row r="92" spans="2:13" ht="15.75">
      <c r="B92" s="89" t="s">
        <v>553</v>
      </c>
      <c r="C92" s="90">
        <v>94</v>
      </c>
      <c r="D92" s="90">
        <f aca="true" t="shared" si="13" ref="D92:D102">2945*G92*H92</f>
        <v>9188.4</v>
      </c>
      <c r="E92" s="95" t="s">
        <v>642</v>
      </c>
      <c r="G92" s="1">
        <v>4</v>
      </c>
      <c r="H92" s="55">
        <v>0.78</v>
      </c>
      <c r="I92" s="1">
        <v>3100</v>
      </c>
      <c r="J92" s="52">
        <v>0.95</v>
      </c>
      <c r="K92" s="51" t="s">
        <v>40</v>
      </c>
      <c r="L92" s="109">
        <f t="shared" si="11"/>
        <v>0.8297872340425532</v>
      </c>
      <c r="M92" s="110">
        <f t="shared" si="12"/>
        <v>102.8936170212766</v>
      </c>
    </row>
    <row r="93" spans="2:13" ht="15.75">
      <c r="B93" s="89" t="s">
        <v>82</v>
      </c>
      <c r="C93" s="90">
        <v>95</v>
      </c>
      <c r="D93" s="90">
        <f>G93*H93*I93*J93</f>
        <v>9188.4</v>
      </c>
      <c r="E93" s="95" t="s">
        <v>609</v>
      </c>
      <c r="G93" s="1">
        <v>4</v>
      </c>
      <c r="H93" s="55">
        <v>0.78</v>
      </c>
      <c r="I93" s="1">
        <v>3100</v>
      </c>
      <c r="J93" s="52">
        <v>0.95</v>
      </c>
      <c r="K93" s="51" t="s">
        <v>40</v>
      </c>
      <c r="L93" s="109">
        <f t="shared" si="11"/>
        <v>0.8210526315789474</v>
      </c>
      <c r="M93" s="110">
        <f t="shared" si="12"/>
        <v>101.81052631578947</v>
      </c>
    </row>
    <row r="94" spans="2:13" ht="15.75">
      <c r="B94" s="89" t="s">
        <v>554</v>
      </c>
      <c r="C94" s="90">
        <v>95</v>
      </c>
      <c r="D94" s="90">
        <f t="shared" si="13"/>
        <v>9188.4</v>
      </c>
      <c r="E94" s="95" t="s">
        <v>661</v>
      </c>
      <c r="G94" s="1">
        <v>4</v>
      </c>
      <c r="H94" s="55">
        <v>0.78</v>
      </c>
      <c r="I94" s="1">
        <v>3100</v>
      </c>
      <c r="J94" s="52">
        <v>0.95</v>
      </c>
      <c r="K94" s="51" t="s">
        <v>40</v>
      </c>
      <c r="L94" s="109">
        <f t="shared" si="11"/>
        <v>0.8210526315789474</v>
      </c>
      <c r="M94" s="110">
        <f t="shared" si="12"/>
        <v>101.81052631578947</v>
      </c>
    </row>
    <row r="95" spans="2:13" ht="15.75">
      <c r="B95" s="89" t="s">
        <v>575</v>
      </c>
      <c r="C95" s="90">
        <v>96</v>
      </c>
      <c r="D95" s="90">
        <f t="shared" si="13"/>
        <v>9188.4</v>
      </c>
      <c r="E95" s="95" t="s">
        <v>587</v>
      </c>
      <c r="G95" s="1">
        <v>4</v>
      </c>
      <c r="H95" s="55">
        <v>0.78</v>
      </c>
      <c r="I95" s="1">
        <v>3100</v>
      </c>
      <c r="J95" s="52">
        <v>0.95</v>
      </c>
      <c r="K95" s="51" t="s">
        <v>40</v>
      </c>
      <c r="L95" s="109">
        <f t="shared" si="11"/>
        <v>0.8125</v>
      </c>
      <c r="M95" s="110">
        <f t="shared" si="12"/>
        <v>100.75</v>
      </c>
    </row>
    <row r="96" spans="2:13" ht="15.75">
      <c r="B96" s="89" t="s">
        <v>21</v>
      </c>
      <c r="C96" s="90">
        <v>97</v>
      </c>
      <c r="D96" s="90">
        <f>G96*H96*I96*J96</f>
        <v>9070.6</v>
      </c>
      <c r="E96" s="95" t="s">
        <v>598</v>
      </c>
      <c r="G96" s="1">
        <v>4</v>
      </c>
      <c r="H96" s="55">
        <v>0.77</v>
      </c>
      <c r="I96" s="1">
        <v>3100</v>
      </c>
      <c r="J96" s="52">
        <v>0.95</v>
      </c>
      <c r="K96" s="51" t="s">
        <v>40</v>
      </c>
      <c r="L96" s="109">
        <f t="shared" si="11"/>
        <v>0.7938144329896907</v>
      </c>
      <c r="M96" s="110">
        <f t="shared" si="12"/>
        <v>98.43298969072166</v>
      </c>
    </row>
    <row r="97" spans="2:13" ht="15.75">
      <c r="B97" s="89" t="s">
        <v>89</v>
      </c>
      <c r="C97" s="90">
        <v>98</v>
      </c>
      <c r="D97" s="90">
        <f>G97*H97*I97*J97</f>
        <v>9070.6</v>
      </c>
      <c r="E97" s="95" t="s">
        <v>662</v>
      </c>
      <c r="G97" s="1">
        <v>4</v>
      </c>
      <c r="H97" s="55">
        <v>0.77</v>
      </c>
      <c r="I97" s="1">
        <v>3100</v>
      </c>
      <c r="J97" s="52">
        <v>0.95</v>
      </c>
      <c r="K97" s="51" t="s">
        <v>40</v>
      </c>
      <c r="L97" s="109">
        <f t="shared" si="11"/>
        <v>0.7857142857142857</v>
      </c>
      <c r="M97" s="110">
        <f t="shared" si="12"/>
        <v>97.42857142857143</v>
      </c>
    </row>
    <row r="98" spans="2:13" ht="15.75">
      <c r="B98" s="89" t="s">
        <v>57</v>
      </c>
      <c r="C98" s="90">
        <v>99</v>
      </c>
      <c r="D98" s="90">
        <f>G98*H98*I98*J98</f>
        <v>8952.8</v>
      </c>
      <c r="E98" s="95" t="s">
        <v>0</v>
      </c>
      <c r="G98" s="1">
        <v>4</v>
      </c>
      <c r="H98" s="55">
        <v>0.76</v>
      </c>
      <c r="I98" s="1">
        <v>3100</v>
      </c>
      <c r="J98" s="52">
        <v>0.95</v>
      </c>
      <c r="K98" s="51" t="s">
        <v>40</v>
      </c>
      <c r="L98" s="110">
        <f t="shared" si="11"/>
        <v>0.7676767676767676</v>
      </c>
      <c r="M98" s="110">
        <f t="shared" si="12"/>
        <v>95.1919191919192</v>
      </c>
    </row>
    <row r="99" spans="2:13" ht="15.75">
      <c r="B99" s="89" t="s">
        <v>552</v>
      </c>
      <c r="C99" s="90">
        <v>107</v>
      </c>
      <c r="D99" s="90">
        <f t="shared" si="13"/>
        <v>10366.4</v>
      </c>
      <c r="E99" s="95" t="s">
        <v>663</v>
      </c>
      <c r="G99" s="1">
        <v>4</v>
      </c>
      <c r="H99" s="55">
        <v>0.88</v>
      </c>
      <c r="I99" s="1">
        <v>3100</v>
      </c>
      <c r="J99" s="52">
        <v>0.95</v>
      </c>
      <c r="K99" s="51" t="s">
        <v>42</v>
      </c>
      <c r="L99" s="109">
        <f t="shared" si="11"/>
        <v>0.822429906542056</v>
      </c>
      <c r="M99" s="110">
        <f t="shared" si="12"/>
        <v>101.98130841121495</v>
      </c>
    </row>
    <row r="100" spans="2:13" ht="15.75">
      <c r="B100" s="89" t="s">
        <v>83</v>
      </c>
      <c r="C100" s="90">
        <v>108</v>
      </c>
      <c r="D100" s="90">
        <f>G100*H100*I100*J100</f>
        <v>10366.4</v>
      </c>
      <c r="E100" s="95" t="s">
        <v>609</v>
      </c>
      <c r="G100" s="1">
        <v>4</v>
      </c>
      <c r="H100" s="55">
        <v>0.88</v>
      </c>
      <c r="I100" s="1">
        <v>3100</v>
      </c>
      <c r="J100" s="52">
        <v>0.95</v>
      </c>
      <c r="K100" s="51" t="s">
        <v>42</v>
      </c>
      <c r="L100" s="109">
        <f t="shared" si="11"/>
        <v>0.8148148148148148</v>
      </c>
      <c r="M100" s="110">
        <f t="shared" si="12"/>
        <v>101.03703703703704</v>
      </c>
    </row>
    <row r="101" spans="2:13" ht="15.75">
      <c r="B101" s="89" t="s">
        <v>555</v>
      </c>
      <c r="C101" s="90">
        <v>108</v>
      </c>
      <c r="D101" s="90">
        <f t="shared" si="13"/>
        <v>10366.4</v>
      </c>
      <c r="E101" s="95" t="s">
        <v>643</v>
      </c>
      <c r="G101" s="1">
        <v>4</v>
      </c>
      <c r="H101" s="55">
        <v>0.88</v>
      </c>
      <c r="I101" s="1">
        <v>3100</v>
      </c>
      <c r="J101" s="52">
        <v>0.95</v>
      </c>
      <c r="K101" s="51" t="s">
        <v>42</v>
      </c>
      <c r="L101" s="109">
        <f t="shared" si="11"/>
        <v>0.8148148148148148</v>
      </c>
      <c r="M101" s="110">
        <f t="shared" si="12"/>
        <v>101.03703703703704</v>
      </c>
    </row>
    <row r="102" spans="2:13" ht="15.75">
      <c r="B102" s="89" t="s">
        <v>570</v>
      </c>
      <c r="C102" s="90">
        <v>108</v>
      </c>
      <c r="D102" s="90">
        <f t="shared" si="13"/>
        <v>10366.4</v>
      </c>
      <c r="E102" s="95" t="s">
        <v>666</v>
      </c>
      <c r="G102" s="1">
        <v>4</v>
      </c>
      <c r="H102" s="55">
        <v>0.88</v>
      </c>
      <c r="I102" s="1">
        <v>3100</v>
      </c>
      <c r="J102" s="52">
        <v>0.95</v>
      </c>
      <c r="K102" s="51" t="s">
        <v>42</v>
      </c>
      <c r="L102" s="109">
        <f t="shared" si="11"/>
        <v>0.8148148148148148</v>
      </c>
      <c r="M102" s="110">
        <f t="shared" si="12"/>
        <v>101.03703703703704</v>
      </c>
    </row>
    <row r="103" spans="2:13" ht="15.75">
      <c r="B103" s="89" t="s">
        <v>22</v>
      </c>
      <c r="C103" s="90">
        <v>109</v>
      </c>
      <c r="D103" s="90">
        <f>G103*H103*I103*J103</f>
        <v>10248.6</v>
      </c>
      <c r="E103" s="95" t="s">
        <v>664</v>
      </c>
      <c r="G103" s="1">
        <v>4</v>
      </c>
      <c r="H103" s="55">
        <v>0.87</v>
      </c>
      <c r="I103" s="1">
        <v>3100</v>
      </c>
      <c r="J103" s="52">
        <v>0.95</v>
      </c>
      <c r="K103" s="51" t="s">
        <v>42</v>
      </c>
      <c r="L103" s="109">
        <f t="shared" si="11"/>
        <v>0.7981651376146789</v>
      </c>
      <c r="M103" s="110">
        <f t="shared" si="12"/>
        <v>98.97247706422019</v>
      </c>
    </row>
    <row r="104" spans="2:13" ht="15.75">
      <c r="B104" s="89" t="s">
        <v>14</v>
      </c>
      <c r="C104" s="90">
        <v>110</v>
      </c>
      <c r="D104" s="90">
        <f aca="true" t="shared" si="14" ref="D104:D111">G104*H104*I104*J104</f>
        <v>10248.6</v>
      </c>
      <c r="E104" s="95" t="s">
        <v>518</v>
      </c>
      <c r="G104" s="1">
        <v>4</v>
      </c>
      <c r="H104" s="55">
        <v>0.87</v>
      </c>
      <c r="I104" s="1">
        <v>3100</v>
      </c>
      <c r="J104" s="52">
        <v>0.95</v>
      </c>
      <c r="K104" s="51" t="s">
        <v>42</v>
      </c>
      <c r="L104" s="110">
        <f t="shared" si="11"/>
        <v>0.7909090909090909</v>
      </c>
      <c r="M104" s="110">
        <f t="shared" si="12"/>
        <v>98.07272727272728</v>
      </c>
    </row>
    <row r="105" spans="2:13" ht="15.75">
      <c r="B105" s="89" t="s">
        <v>571</v>
      </c>
      <c r="C105" s="90">
        <v>112</v>
      </c>
      <c r="D105" s="90">
        <f t="shared" si="14"/>
        <v>10366.4</v>
      </c>
      <c r="E105" s="95" t="s">
        <v>665</v>
      </c>
      <c r="G105" s="1">
        <v>4</v>
      </c>
      <c r="H105" s="55">
        <v>0.88</v>
      </c>
      <c r="I105" s="1">
        <v>3100</v>
      </c>
      <c r="J105" s="52">
        <v>0.95</v>
      </c>
      <c r="K105" s="51" t="s">
        <v>42</v>
      </c>
      <c r="L105" s="110">
        <f t="shared" si="11"/>
        <v>0.7857142857142857</v>
      </c>
      <c r="M105" s="110">
        <f t="shared" si="12"/>
        <v>97.42857142857143</v>
      </c>
    </row>
    <row r="106" spans="2:13" ht="15.75">
      <c r="B106" s="89" t="s">
        <v>574</v>
      </c>
      <c r="C106" s="90">
        <v>112</v>
      </c>
      <c r="D106" s="90">
        <f>G106*H106*I106*J106</f>
        <v>10366.4</v>
      </c>
      <c r="E106" s="95" t="s">
        <v>1</v>
      </c>
      <c r="G106" s="1">
        <v>4</v>
      </c>
      <c r="H106" s="55">
        <v>0.88</v>
      </c>
      <c r="I106" s="1">
        <v>3100</v>
      </c>
      <c r="J106" s="52">
        <v>0.95</v>
      </c>
      <c r="K106" s="51" t="s">
        <v>42</v>
      </c>
      <c r="L106" s="110">
        <f>H106*100/C106</f>
        <v>0.7857142857142857</v>
      </c>
      <c r="M106" s="110">
        <f>G106*I106*H106/C106</f>
        <v>97.42857142857143</v>
      </c>
    </row>
    <row r="107" spans="2:13" ht="15.75">
      <c r="B107" s="89" t="s">
        <v>53</v>
      </c>
      <c r="C107" s="90">
        <v>112</v>
      </c>
      <c r="D107" s="90">
        <f t="shared" si="14"/>
        <v>10366.4</v>
      </c>
      <c r="E107" s="95" t="s">
        <v>2</v>
      </c>
      <c r="G107" s="1">
        <v>4</v>
      </c>
      <c r="H107" s="55">
        <v>0.88</v>
      </c>
      <c r="I107" s="1">
        <v>3100</v>
      </c>
      <c r="J107" s="52">
        <v>0.95</v>
      </c>
      <c r="K107" s="51" t="s">
        <v>42</v>
      </c>
      <c r="L107" s="110">
        <f t="shared" si="11"/>
        <v>0.7857142857142857</v>
      </c>
      <c r="M107" s="110">
        <f t="shared" si="12"/>
        <v>97.42857142857143</v>
      </c>
    </row>
    <row r="108" spans="2:13" ht="15.75">
      <c r="B108" s="89" t="s">
        <v>84</v>
      </c>
      <c r="C108" s="90">
        <v>114</v>
      </c>
      <c r="D108" s="90">
        <f>G108*H108*I108*J108</f>
        <v>10484.199999999999</v>
      </c>
      <c r="E108" s="95" t="s">
        <v>645</v>
      </c>
      <c r="G108" s="1">
        <v>4</v>
      </c>
      <c r="H108" s="55">
        <v>0.89</v>
      </c>
      <c r="I108" s="1">
        <v>3100</v>
      </c>
      <c r="J108" s="52">
        <v>0.95</v>
      </c>
      <c r="K108" s="51" t="s">
        <v>42</v>
      </c>
      <c r="L108" s="110">
        <f t="shared" si="11"/>
        <v>0.7807017543859649</v>
      </c>
      <c r="M108" s="110">
        <f t="shared" si="12"/>
        <v>96.80701754385964</v>
      </c>
    </row>
    <row r="109" spans="2:13" ht="15.75">
      <c r="B109" s="89" t="s">
        <v>558</v>
      </c>
      <c r="C109" s="90">
        <v>114</v>
      </c>
      <c r="D109" s="90">
        <f t="shared" si="14"/>
        <v>10366.4</v>
      </c>
      <c r="E109" s="95" t="s">
        <v>373</v>
      </c>
      <c r="G109" s="1">
        <v>4</v>
      </c>
      <c r="H109" s="55">
        <v>0.88</v>
      </c>
      <c r="I109" s="1">
        <v>3100</v>
      </c>
      <c r="J109" s="52">
        <v>0.95</v>
      </c>
      <c r="K109" s="51" t="s">
        <v>42</v>
      </c>
      <c r="L109" s="110">
        <f t="shared" si="11"/>
        <v>0.7719298245614035</v>
      </c>
      <c r="M109" s="110">
        <f t="shared" si="12"/>
        <v>95.71929824561404</v>
      </c>
    </row>
    <row r="110" spans="2:13" ht="15.75">
      <c r="B110" s="89" t="s">
        <v>87</v>
      </c>
      <c r="C110" s="90">
        <v>114</v>
      </c>
      <c r="D110" s="90">
        <f>G110*H110*I110*J110</f>
        <v>10366.4</v>
      </c>
      <c r="E110" s="95" t="s">
        <v>3</v>
      </c>
      <c r="G110" s="1">
        <v>4</v>
      </c>
      <c r="H110" s="55">
        <v>0.88</v>
      </c>
      <c r="I110" s="1">
        <v>3100</v>
      </c>
      <c r="J110" s="52">
        <v>0.95</v>
      </c>
      <c r="K110" s="51" t="s">
        <v>42</v>
      </c>
      <c r="L110" s="110">
        <f t="shared" si="11"/>
        <v>0.7719298245614035</v>
      </c>
      <c r="M110" s="110">
        <f t="shared" si="12"/>
        <v>95.71929824561404</v>
      </c>
    </row>
    <row r="111" spans="2:13" ht="15.75">
      <c r="B111" s="89" t="s">
        <v>572</v>
      </c>
      <c r="C111" s="90">
        <v>130</v>
      </c>
      <c r="D111" s="90">
        <f t="shared" si="14"/>
        <v>12133.4</v>
      </c>
      <c r="E111" s="95" t="s">
        <v>68</v>
      </c>
      <c r="G111" s="1">
        <v>4</v>
      </c>
      <c r="H111" s="55">
        <v>1.03</v>
      </c>
      <c r="I111" s="1">
        <v>3100</v>
      </c>
      <c r="J111" s="52">
        <v>0.95</v>
      </c>
      <c r="K111" s="51" t="s">
        <v>41</v>
      </c>
      <c r="L111" s="109">
        <f t="shared" si="11"/>
        <v>0.7923076923076923</v>
      </c>
      <c r="M111" s="110">
        <f t="shared" si="12"/>
        <v>98.24615384615385</v>
      </c>
    </row>
    <row r="112" spans="2:13" ht="15.75">
      <c r="B112" s="89" t="s">
        <v>73</v>
      </c>
      <c r="C112" s="90">
        <v>147</v>
      </c>
      <c r="D112" s="90">
        <f>2945*G112*H112</f>
        <v>13546.999999999998</v>
      </c>
      <c r="E112" s="95" t="s">
        <v>596</v>
      </c>
      <c r="G112" s="1">
        <v>4</v>
      </c>
      <c r="H112" s="55">
        <v>1.15</v>
      </c>
      <c r="I112" s="1">
        <v>3100</v>
      </c>
      <c r="J112" s="52">
        <v>0.95</v>
      </c>
      <c r="K112" s="51" t="s">
        <v>41</v>
      </c>
      <c r="L112" s="109">
        <f>H112*100/C112</f>
        <v>0.7823129251700679</v>
      </c>
      <c r="M112" s="110">
        <f>G112*I112*H112/C112</f>
        <v>97.00680272108842</v>
      </c>
    </row>
    <row r="113" spans="2:13" ht="15.75">
      <c r="B113" s="89" t="s">
        <v>593</v>
      </c>
      <c r="C113" s="90">
        <v>148</v>
      </c>
      <c r="D113" s="90">
        <f>2945*G113*H113</f>
        <v>13546.999999999998</v>
      </c>
      <c r="E113" s="95" t="s">
        <v>68</v>
      </c>
      <c r="G113" s="1">
        <v>4</v>
      </c>
      <c r="H113" s="55">
        <v>1.15</v>
      </c>
      <c r="I113" s="1">
        <v>3100</v>
      </c>
      <c r="J113" s="52">
        <v>0.95</v>
      </c>
      <c r="K113" s="51" t="s">
        <v>41</v>
      </c>
      <c r="L113" s="109">
        <f t="shared" si="11"/>
        <v>0.777027027027027</v>
      </c>
      <c r="M113" s="110">
        <f t="shared" si="12"/>
        <v>96.35135135135134</v>
      </c>
    </row>
    <row r="114" spans="2:13" ht="15.75">
      <c r="B114" s="89" t="s">
        <v>581</v>
      </c>
      <c r="C114" s="90">
        <v>154</v>
      </c>
      <c r="D114" s="90">
        <f>G114*H114*I114*J114</f>
        <v>14136</v>
      </c>
      <c r="E114" s="95" t="s">
        <v>68</v>
      </c>
      <c r="G114" s="1">
        <v>4</v>
      </c>
      <c r="H114" s="55">
        <v>1.2</v>
      </c>
      <c r="I114" s="1">
        <v>3100</v>
      </c>
      <c r="J114" s="52">
        <v>0.95</v>
      </c>
      <c r="K114" s="51" t="s">
        <v>41</v>
      </c>
      <c r="L114" s="109">
        <f t="shared" si="11"/>
        <v>0.7792207792207793</v>
      </c>
      <c r="M114" s="110">
        <f t="shared" si="12"/>
        <v>96.62337662337663</v>
      </c>
    </row>
    <row r="115" spans="2:13" ht="15.75">
      <c r="B115" s="89" t="s">
        <v>66</v>
      </c>
      <c r="C115" s="90">
        <v>170</v>
      </c>
      <c r="D115" s="90">
        <f>G115*H115*I115*J115</f>
        <v>15549.599999999999</v>
      </c>
      <c r="E115" s="95" t="s">
        <v>67</v>
      </c>
      <c r="G115" s="1">
        <v>4</v>
      </c>
      <c r="H115" s="55">
        <v>1.32</v>
      </c>
      <c r="I115" s="1">
        <v>3100</v>
      </c>
      <c r="J115" s="52">
        <v>0.95</v>
      </c>
      <c r="K115" s="51" t="s">
        <v>41</v>
      </c>
      <c r="L115" s="109">
        <f t="shared" si="11"/>
        <v>0.7764705882352941</v>
      </c>
      <c r="M115" s="110">
        <f t="shared" si="12"/>
        <v>96.28235294117647</v>
      </c>
    </row>
    <row r="116" spans="2:13" ht="15.75">
      <c r="B116" s="97" t="s">
        <v>562</v>
      </c>
      <c r="C116" s="90"/>
      <c r="D116" s="90"/>
      <c r="E116" s="95"/>
      <c r="J116" s="52"/>
      <c r="M116" s="112">
        <v>95</v>
      </c>
    </row>
    <row r="117" spans="2:13" ht="15.75">
      <c r="B117" s="89" t="s">
        <v>560</v>
      </c>
      <c r="C117" s="90">
        <v>137</v>
      </c>
      <c r="D117" s="90">
        <f>G117*H117*I117*J117</f>
        <v>12545.699999999999</v>
      </c>
      <c r="E117" s="95" t="s">
        <v>559</v>
      </c>
      <c r="G117" s="1">
        <v>6</v>
      </c>
      <c r="H117" s="55">
        <v>0.71</v>
      </c>
      <c r="I117" s="1">
        <v>3100</v>
      </c>
      <c r="J117" s="52">
        <v>0.95</v>
      </c>
      <c r="K117" s="51" t="s">
        <v>40</v>
      </c>
      <c r="L117" s="110">
        <f>H117*100/C117</f>
        <v>0.5182481751824818</v>
      </c>
      <c r="M117" s="110">
        <f>G117*I117*H117/C117</f>
        <v>96.39416058394161</v>
      </c>
    </row>
    <row r="118" spans="2:13" ht="15.75">
      <c r="B118" s="89" t="s">
        <v>594</v>
      </c>
      <c r="C118" s="90">
        <v>222</v>
      </c>
      <c r="D118" s="90">
        <f>G118*H118*I118*J118</f>
        <v>20320.5</v>
      </c>
      <c r="E118" s="95" t="s">
        <v>4</v>
      </c>
      <c r="G118" s="1">
        <v>6</v>
      </c>
      <c r="H118" s="55">
        <v>1.15</v>
      </c>
      <c r="I118" s="1">
        <v>3100</v>
      </c>
      <c r="J118" s="52">
        <v>0.95</v>
      </c>
      <c r="K118" s="51" t="s">
        <v>41</v>
      </c>
      <c r="L118" s="110">
        <f>H118*100/C118</f>
        <v>0.518018018018018</v>
      </c>
      <c r="M118" s="110">
        <f>G118*I118*H118/C118</f>
        <v>96.35135135135135</v>
      </c>
    </row>
    <row r="119" spans="2:13" ht="15.75">
      <c r="B119" s="89" t="s">
        <v>573</v>
      </c>
      <c r="C119" s="90">
        <v>222</v>
      </c>
      <c r="D119" s="90">
        <f>G119*H119*I119*J119</f>
        <v>21027.3</v>
      </c>
      <c r="E119" s="95" t="s">
        <v>69</v>
      </c>
      <c r="G119" s="1">
        <v>6</v>
      </c>
      <c r="H119" s="55">
        <v>1.19</v>
      </c>
      <c r="I119" s="1">
        <v>3100</v>
      </c>
      <c r="J119" s="52">
        <v>0.95</v>
      </c>
      <c r="K119" s="51" t="s">
        <v>41</v>
      </c>
      <c r="L119" s="110">
        <f>H119*100/C119</f>
        <v>0.536036036036036</v>
      </c>
      <c r="M119" s="110">
        <f>G119*I119*H119/C119</f>
        <v>99.70270270270271</v>
      </c>
    </row>
    <row r="120" spans="2:13" ht="15.75">
      <c r="B120" s="89" t="s">
        <v>86</v>
      </c>
      <c r="C120" s="90">
        <v>224</v>
      </c>
      <c r="D120" s="90">
        <f>G120*H120*I120*J120</f>
        <v>20850.6</v>
      </c>
      <c r="E120" s="95" t="s">
        <v>4</v>
      </c>
      <c r="G120" s="1">
        <v>6</v>
      </c>
      <c r="H120" s="55">
        <v>1.18</v>
      </c>
      <c r="I120" s="1">
        <v>3100</v>
      </c>
      <c r="J120" s="52">
        <v>0.95</v>
      </c>
      <c r="K120" s="51" t="s">
        <v>41</v>
      </c>
      <c r="L120" s="110">
        <f>H120*100/C120</f>
        <v>0.5267857142857143</v>
      </c>
      <c r="M120" s="110">
        <f>G120*I120*H120/C120</f>
        <v>97.98214285714286</v>
      </c>
    </row>
    <row r="121" spans="2:13" ht="15.75">
      <c r="B121" s="89" t="s">
        <v>70</v>
      </c>
      <c r="C121" s="90">
        <v>255</v>
      </c>
      <c r="D121" s="90">
        <f>G121*H121*I121*J121</f>
        <v>23324.399999999998</v>
      </c>
      <c r="E121" s="95" t="s">
        <v>71</v>
      </c>
      <c r="G121" s="1">
        <v>6</v>
      </c>
      <c r="H121" s="55">
        <v>1.32</v>
      </c>
      <c r="I121" s="1">
        <v>3100</v>
      </c>
      <c r="J121" s="52">
        <v>0.95</v>
      </c>
      <c r="K121" s="51" t="s">
        <v>41</v>
      </c>
      <c r="L121" s="110">
        <f>H121*100/C121</f>
        <v>0.5176470588235295</v>
      </c>
      <c r="M121" s="110">
        <f>G121*I121*H121/C121</f>
        <v>96.28235294117647</v>
      </c>
    </row>
    <row r="122" spans="2:13" ht="15.75">
      <c r="B122" s="97" t="s">
        <v>562</v>
      </c>
      <c r="C122" s="90"/>
      <c r="D122" s="90"/>
      <c r="E122" s="95"/>
      <c r="J122" s="52"/>
      <c r="M122" s="112">
        <v>95</v>
      </c>
    </row>
    <row r="123" spans="2:13" ht="15.75">
      <c r="B123" s="89" t="s">
        <v>224</v>
      </c>
      <c r="C123" s="90">
        <v>182</v>
      </c>
      <c r="D123" s="90">
        <f>G123*H123*I123*J123</f>
        <v>16727.6</v>
      </c>
      <c r="E123" s="95" t="s">
        <v>559</v>
      </c>
      <c r="G123" s="1">
        <v>8</v>
      </c>
      <c r="H123" s="55">
        <v>0.71</v>
      </c>
      <c r="I123" s="1">
        <v>3100</v>
      </c>
      <c r="J123" s="52">
        <v>0.95</v>
      </c>
      <c r="K123" s="51" t="s">
        <v>40</v>
      </c>
      <c r="L123" s="110">
        <f>H123*100/C123</f>
        <v>0.3901098901098901</v>
      </c>
      <c r="M123" s="110">
        <f>G123*I123*H123/C123</f>
        <v>96.74725274725274</v>
      </c>
    </row>
    <row r="124" spans="2:13" ht="15.75">
      <c r="B124" s="89" t="s">
        <v>85</v>
      </c>
      <c r="C124" s="90">
        <v>228</v>
      </c>
      <c r="D124" s="90">
        <f>G124*H124*I124*J124</f>
        <v>20968.399999999998</v>
      </c>
      <c r="E124" s="95" t="s">
        <v>645</v>
      </c>
      <c r="G124" s="1">
        <v>8</v>
      </c>
      <c r="H124" s="55">
        <v>0.89</v>
      </c>
      <c r="I124" s="1">
        <v>3100</v>
      </c>
      <c r="J124" s="52">
        <v>0.95</v>
      </c>
      <c r="K124" s="51" t="s">
        <v>42</v>
      </c>
      <c r="L124" s="110">
        <f>H124*100/C124</f>
        <v>0.39035087719298245</v>
      </c>
      <c r="M124" s="110">
        <f>G124*I124*H124/C124</f>
        <v>96.80701754385964</v>
      </c>
    </row>
    <row r="125" spans="2:13" ht="15.75">
      <c r="B125" s="89" t="s">
        <v>193</v>
      </c>
      <c r="C125" s="90">
        <v>294</v>
      </c>
      <c r="D125" s="90">
        <f>2945*G125*H125</f>
        <v>27093.999999999996</v>
      </c>
      <c r="E125" s="95" t="s">
        <v>596</v>
      </c>
      <c r="G125" s="1">
        <v>8</v>
      </c>
      <c r="H125" s="55">
        <v>1.15</v>
      </c>
      <c r="I125" s="1">
        <v>3100</v>
      </c>
      <c r="J125" s="52">
        <v>0.95</v>
      </c>
      <c r="K125" s="51" t="s">
        <v>41</v>
      </c>
      <c r="L125" s="110">
        <f>H125*100/C125</f>
        <v>0.39115646258503395</v>
      </c>
      <c r="M125" s="110">
        <f>G125*I125*H125/C125</f>
        <v>97.00680272108842</v>
      </c>
    </row>
    <row r="126" spans="2:13" ht="47.25">
      <c r="B126" s="158" t="s">
        <v>563</v>
      </c>
      <c r="C126" s="90"/>
      <c r="D126" s="90"/>
      <c r="E126" s="95"/>
      <c r="G126" s="51" t="s">
        <v>328</v>
      </c>
      <c r="H126" s="56" t="s">
        <v>327</v>
      </c>
      <c r="I126" s="53" t="s">
        <v>330</v>
      </c>
      <c r="J126" s="54" t="s">
        <v>329</v>
      </c>
      <c r="K126" s="54" t="s">
        <v>236</v>
      </c>
      <c r="L126" s="110" t="s">
        <v>281</v>
      </c>
      <c r="M126" s="110" t="s">
        <v>282</v>
      </c>
    </row>
    <row r="127" spans="2:11" ht="15.75">
      <c r="B127" s="157" t="s">
        <v>45</v>
      </c>
      <c r="C127" s="90"/>
      <c r="D127" s="90"/>
      <c r="E127" s="95"/>
      <c r="G127" s="51"/>
      <c r="H127" s="56"/>
      <c r="I127" s="53"/>
      <c r="J127" s="54"/>
      <c r="K127" s="54"/>
    </row>
    <row r="128" spans="2:10" ht="15.75">
      <c r="B128" s="89" t="s">
        <v>545</v>
      </c>
      <c r="C128" s="90">
        <v>16</v>
      </c>
      <c r="D128" s="90">
        <v>1102.5</v>
      </c>
      <c r="E128" s="95" t="s">
        <v>251</v>
      </c>
      <c r="J128" s="52"/>
    </row>
    <row r="129" spans="2:10" ht="15.75">
      <c r="B129" s="89" t="s">
        <v>525</v>
      </c>
      <c r="C129" s="90">
        <v>23</v>
      </c>
      <c r="D129" s="90">
        <v>1752.1875</v>
      </c>
      <c r="E129" s="95" t="s">
        <v>251</v>
      </c>
      <c r="J129" s="52"/>
    </row>
    <row r="130" spans="2:5" ht="15.75">
      <c r="B130" s="89" t="s">
        <v>526</v>
      </c>
      <c r="C130" s="90">
        <v>27</v>
      </c>
      <c r="D130" s="90">
        <v>1991.25</v>
      </c>
      <c r="E130" s="95" t="s">
        <v>471</v>
      </c>
    </row>
    <row r="131" spans="2:5" ht="15.75">
      <c r="B131" s="89" t="s">
        <v>527</v>
      </c>
      <c r="C131" s="90">
        <v>31</v>
      </c>
      <c r="D131" s="90">
        <v>2400</v>
      </c>
      <c r="E131" s="95" t="s">
        <v>471</v>
      </c>
    </row>
    <row r="132" spans="2:5" ht="15.75">
      <c r="B132" s="89" t="s">
        <v>528</v>
      </c>
      <c r="C132" s="90">
        <v>68</v>
      </c>
      <c r="D132" s="90">
        <v>4513.5</v>
      </c>
      <c r="E132" s="95" t="s">
        <v>251</v>
      </c>
    </row>
    <row r="133" spans="2:5" ht="15.75">
      <c r="B133" s="89" t="s">
        <v>529</v>
      </c>
      <c r="C133" s="90">
        <v>99</v>
      </c>
      <c r="D133" s="90">
        <v>7380</v>
      </c>
      <c r="E133" s="95" t="s">
        <v>251</v>
      </c>
    </row>
    <row r="134" spans="2:5" ht="15.75">
      <c r="B134" s="97" t="s">
        <v>562</v>
      </c>
      <c r="C134" s="90"/>
      <c r="D134" s="90"/>
      <c r="E134" s="95"/>
    </row>
    <row r="135" spans="2:5" ht="15.75">
      <c r="B135" s="89" t="s">
        <v>530</v>
      </c>
      <c r="C135" s="90">
        <v>31</v>
      </c>
      <c r="D135" s="90">
        <v>2205</v>
      </c>
      <c r="E135" s="95" t="s">
        <v>251</v>
      </c>
    </row>
    <row r="136" spans="2:12" ht="15.75">
      <c r="B136" s="89" t="s">
        <v>531</v>
      </c>
      <c r="C136" s="90">
        <v>46</v>
      </c>
      <c r="D136" s="90">
        <v>3504.375</v>
      </c>
      <c r="E136" s="96" t="s">
        <v>251</v>
      </c>
      <c r="L136" s="154" t="s">
        <v>37</v>
      </c>
    </row>
    <row r="137" spans="2:13" s="47" customFormat="1" ht="15.75">
      <c r="B137" s="89" t="s">
        <v>636</v>
      </c>
      <c r="C137" s="90">
        <v>51</v>
      </c>
      <c r="D137" s="90">
        <f>G137*H137*I137*J137</f>
        <v>4315.849999999999</v>
      </c>
      <c r="E137" s="95" t="s">
        <v>476</v>
      </c>
      <c r="G137" s="47">
        <v>2</v>
      </c>
      <c r="H137" s="107">
        <v>0.77</v>
      </c>
      <c r="I137" s="47">
        <v>2950</v>
      </c>
      <c r="J137" s="108">
        <v>0.95</v>
      </c>
      <c r="K137" s="51" t="s">
        <v>40</v>
      </c>
      <c r="L137" s="113">
        <f>H137*100/C137</f>
        <v>1.5098039215686274</v>
      </c>
      <c r="M137" s="110">
        <f>G137*I137*H137/C137</f>
        <v>89.07843137254902</v>
      </c>
    </row>
    <row r="138" spans="2:13" s="47" customFormat="1" ht="15.75">
      <c r="B138" s="89" t="s">
        <v>637</v>
      </c>
      <c r="C138" s="90">
        <v>55</v>
      </c>
      <c r="D138" s="90">
        <f>G138*H138*I138*J138</f>
        <v>4371.9</v>
      </c>
      <c r="E138" s="95" t="s">
        <v>476</v>
      </c>
      <c r="G138" s="47">
        <v>2</v>
      </c>
      <c r="H138" s="107">
        <v>0.78</v>
      </c>
      <c r="I138" s="47">
        <v>2950</v>
      </c>
      <c r="J138" s="108">
        <v>0.95</v>
      </c>
      <c r="K138" s="51" t="s">
        <v>40</v>
      </c>
      <c r="L138" s="110">
        <f>H138*100/C138</f>
        <v>1.4181818181818182</v>
      </c>
      <c r="M138" s="110">
        <f>G138*I138*H138/C138</f>
        <v>83.67272727272727</v>
      </c>
    </row>
    <row r="139" spans="2:13" s="47" customFormat="1" ht="15.75">
      <c r="B139" s="89" t="s">
        <v>638</v>
      </c>
      <c r="C139" s="90">
        <v>59</v>
      </c>
      <c r="D139" s="90">
        <f>G139*H139*I139*J139</f>
        <v>4932.4</v>
      </c>
      <c r="E139" s="95" t="s">
        <v>476</v>
      </c>
      <c r="G139" s="47">
        <v>2</v>
      </c>
      <c r="H139" s="107">
        <v>0.88</v>
      </c>
      <c r="I139" s="47">
        <v>2950</v>
      </c>
      <c r="J139" s="108">
        <v>0.95</v>
      </c>
      <c r="K139" s="51" t="s">
        <v>42</v>
      </c>
      <c r="L139" s="113">
        <f>H139*100/C139</f>
        <v>1.4915254237288136</v>
      </c>
      <c r="M139" s="110">
        <f>G139*I139*H139/C139</f>
        <v>88</v>
      </c>
    </row>
    <row r="140" spans="2:13" s="47" customFormat="1" ht="15.75">
      <c r="B140" s="89" t="s">
        <v>639</v>
      </c>
      <c r="C140" s="90">
        <v>62</v>
      </c>
      <c r="D140" s="90">
        <f>G140*H140*I140*J140</f>
        <v>4932.4</v>
      </c>
      <c r="E140" s="95" t="s">
        <v>476</v>
      </c>
      <c r="G140" s="47">
        <v>2</v>
      </c>
      <c r="H140" s="107">
        <v>0.88</v>
      </c>
      <c r="I140" s="47">
        <v>2950</v>
      </c>
      <c r="J140" s="108">
        <v>0.95</v>
      </c>
      <c r="K140" s="51" t="s">
        <v>42</v>
      </c>
      <c r="L140" s="110">
        <f>H140*100/C140</f>
        <v>1.4193548387096775</v>
      </c>
      <c r="M140" s="110">
        <f>G140*I140*H140/C140</f>
        <v>83.74193548387096</v>
      </c>
    </row>
    <row r="141" spans="2:13" s="47" customFormat="1" ht="15.75">
      <c r="B141" s="89" t="s">
        <v>640</v>
      </c>
      <c r="C141" s="90">
        <v>76</v>
      </c>
      <c r="D141" s="90">
        <v>6265.8</v>
      </c>
      <c r="E141" s="95" t="s">
        <v>481</v>
      </c>
      <c r="G141" s="47">
        <v>2</v>
      </c>
      <c r="H141" s="107">
        <v>1.15</v>
      </c>
      <c r="I141" s="47">
        <v>2950</v>
      </c>
      <c r="J141" s="108">
        <v>0.95</v>
      </c>
      <c r="K141" s="51" t="s">
        <v>41</v>
      </c>
      <c r="L141" s="113">
        <f>H141*100/C141</f>
        <v>1.5131578947368418</v>
      </c>
      <c r="M141" s="110">
        <f>G141*I141*H141/C141</f>
        <v>89.27631578947367</v>
      </c>
    </row>
    <row r="142" spans="2:5" ht="15.75">
      <c r="B142" s="89" t="s">
        <v>532</v>
      </c>
      <c r="C142" s="90">
        <v>105</v>
      </c>
      <c r="D142" s="90">
        <v>9027</v>
      </c>
      <c r="E142" s="95" t="s">
        <v>480</v>
      </c>
    </row>
    <row r="143" spans="2:5" ht="15.75">
      <c r="B143" s="89" t="s">
        <v>533</v>
      </c>
      <c r="C143" s="90">
        <v>155</v>
      </c>
      <c r="D143" s="90">
        <v>12693.6</v>
      </c>
      <c r="E143" s="95" t="s">
        <v>496</v>
      </c>
    </row>
    <row r="144" spans="2:5" ht="15.75">
      <c r="B144" s="97" t="s">
        <v>562</v>
      </c>
      <c r="C144" s="90"/>
      <c r="D144" s="90"/>
      <c r="E144" s="95"/>
    </row>
    <row r="145" spans="2:5" ht="15.75">
      <c r="B145" s="89" t="s">
        <v>534</v>
      </c>
      <c r="C145" s="90">
        <v>46</v>
      </c>
      <c r="D145" s="90">
        <v>3307.5</v>
      </c>
      <c r="E145" s="95" t="s">
        <v>251</v>
      </c>
    </row>
    <row r="146" spans="2:5" ht="15.75">
      <c r="B146" s="89" t="s">
        <v>535</v>
      </c>
      <c r="C146" s="90">
        <v>66</v>
      </c>
      <c r="D146" s="90">
        <v>5256.5625</v>
      </c>
      <c r="E146" s="95" t="s">
        <v>251</v>
      </c>
    </row>
    <row r="147" spans="2:5" ht="15.75">
      <c r="B147" s="89" t="s">
        <v>536</v>
      </c>
      <c r="C147" s="90">
        <v>80</v>
      </c>
      <c r="D147" s="90">
        <v>5973.75</v>
      </c>
      <c r="E147" s="95" t="s">
        <v>478</v>
      </c>
    </row>
    <row r="148" spans="2:5" ht="15.75">
      <c r="B148" s="89" t="s">
        <v>537</v>
      </c>
      <c r="C148" s="90">
        <v>90</v>
      </c>
      <c r="D148" s="90">
        <v>6969.375</v>
      </c>
      <c r="E148" s="95" t="s">
        <v>478</v>
      </c>
    </row>
    <row r="149" spans="2:5" ht="15.75">
      <c r="B149" s="97" t="s">
        <v>562</v>
      </c>
      <c r="C149" s="90"/>
      <c r="D149" s="90"/>
      <c r="E149" s="95"/>
    </row>
    <row r="150" spans="2:5" ht="15.75">
      <c r="B150" s="89" t="s">
        <v>538</v>
      </c>
      <c r="C150" s="90">
        <v>63</v>
      </c>
      <c r="D150" s="90">
        <v>4410</v>
      </c>
      <c r="E150" s="95" t="s">
        <v>251</v>
      </c>
    </row>
    <row r="151" spans="2:5" ht="15.75">
      <c r="B151" s="89" t="s">
        <v>539</v>
      </c>
      <c r="C151" s="90">
        <v>90</v>
      </c>
      <c r="D151" s="90">
        <v>7008.75</v>
      </c>
      <c r="E151" s="95" t="s">
        <v>251</v>
      </c>
    </row>
    <row r="152" spans="2:5" ht="15.75">
      <c r="B152" s="89" t="s">
        <v>540</v>
      </c>
      <c r="C152" s="90">
        <v>98</v>
      </c>
      <c r="D152" s="90">
        <v>7728</v>
      </c>
      <c r="E152" s="95" t="s">
        <v>479</v>
      </c>
    </row>
    <row r="153" spans="2:5" ht="15.75">
      <c r="B153" s="89" t="s">
        <v>540</v>
      </c>
      <c r="C153" s="90">
        <v>101</v>
      </c>
      <c r="D153" s="90">
        <v>7965</v>
      </c>
      <c r="E153" s="95" t="s">
        <v>479</v>
      </c>
    </row>
    <row r="154" spans="2:5" ht="15.75">
      <c r="B154" s="89" t="s">
        <v>541</v>
      </c>
      <c r="C154" s="90">
        <v>114</v>
      </c>
      <c r="D154" s="90">
        <v>9292.5</v>
      </c>
      <c r="E154" s="95" t="s">
        <v>480</v>
      </c>
    </row>
    <row r="155" spans="2:5" ht="15.75">
      <c r="B155" s="89" t="s">
        <v>543</v>
      </c>
      <c r="C155" s="90">
        <v>172</v>
      </c>
      <c r="D155" s="90">
        <v>13593.6</v>
      </c>
      <c r="E155" s="95" t="s">
        <v>496</v>
      </c>
    </row>
    <row r="156" spans="2:5" ht="15.75">
      <c r="B156" s="97" t="s">
        <v>562</v>
      </c>
      <c r="C156" s="90"/>
      <c r="D156" s="90"/>
      <c r="E156" s="95"/>
    </row>
    <row r="157" spans="2:5" ht="15.75">
      <c r="B157" s="89" t="s">
        <v>606</v>
      </c>
      <c r="C157" s="90">
        <v>175</v>
      </c>
      <c r="D157" s="90">
        <v>13938.75</v>
      </c>
      <c r="E157" s="95" t="s">
        <v>251</v>
      </c>
    </row>
    <row r="158" spans="2:5" ht="15.75">
      <c r="B158" s="89" t="s">
        <v>544</v>
      </c>
      <c r="C158" s="90">
        <v>228</v>
      </c>
      <c r="D158" s="90">
        <v>18797.4</v>
      </c>
      <c r="E158" s="95" t="s">
        <v>251</v>
      </c>
    </row>
    <row r="159" spans="2:13" ht="47.25">
      <c r="B159" s="155" t="s">
        <v>561</v>
      </c>
      <c r="C159" s="90"/>
      <c r="D159" s="90"/>
      <c r="E159" s="95"/>
      <c r="G159" s="51" t="s">
        <v>328</v>
      </c>
      <c r="H159" s="56" t="s">
        <v>327</v>
      </c>
      <c r="I159" s="53" t="s">
        <v>330</v>
      </c>
      <c r="J159" s="54" t="s">
        <v>329</v>
      </c>
      <c r="K159" s="54" t="s">
        <v>236</v>
      </c>
      <c r="L159" s="110" t="s">
        <v>281</v>
      </c>
      <c r="M159" s="110" t="s">
        <v>282</v>
      </c>
    </row>
    <row r="160" spans="2:12" ht="15.75">
      <c r="B160" s="156" t="s">
        <v>44</v>
      </c>
      <c r="C160" s="90"/>
      <c r="D160" s="90"/>
      <c r="E160" s="95"/>
      <c r="L160" s="154" t="s">
        <v>43</v>
      </c>
    </row>
    <row r="161" spans="2:13" ht="15.75">
      <c r="B161" s="89" t="s">
        <v>547</v>
      </c>
      <c r="C161" s="90">
        <v>62</v>
      </c>
      <c r="D161" s="90">
        <f aca="true" t="shared" si="15" ref="D161:D167">G161*H161*I161*J161</f>
        <v>4750</v>
      </c>
      <c r="E161" s="95" t="s">
        <v>251</v>
      </c>
      <c r="G161" s="47">
        <v>1</v>
      </c>
      <c r="H161" s="107">
        <v>1</v>
      </c>
      <c r="I161" s="47">
        <v>5000</v>
      </c>
      <c r="J161" s="108">
        <v>0.95</v>
      </c>
      <c r="K161" s="51" t="s">
        <v>237</v>
      </c>
      <c r="L161" s="113">
        <f>H161*100/C161</f>
        <v>1.6129032258064515</v>
      </c>
      <c r="M161" s="110">
        <f>G161*I161*H161/C161</f>
        <v>80.64516129032258</v>
      </c>
    </row>
    <row r="162" spans="2:13" ht="15.75">
      <c r="B162" s="89" t="s">
        <v>546</v>
      </c>
      <c r="C162" s="90">
        <v>118</v>
      </c>
      <c r="D162" s="90">
        <f t="shared" si="15"/>
        <v>9500</v>
      </c>
      <c r="E162" s="95" t="s">
        <v>251</v>
      </c>
      <c r="G162" s="47">
        <v>2</v>
      </c>
      <c r="H162" s="107">
        <v>1</v>
      </c>
      <c r="I162" s="47">
        <v>5000</v>
      </c>
      <c r="J162" s="108">
        <v>0.95</v>
      </c>
      <c r="K162" s="51" t="s">
        <v>237</v>
      </c>
      <c r="L162" s="110">
        <f>H162*100/C162</f>
        <v>0.847457627118644</v>
      </c>
      <c r="M162" s="110">
        <f>G162*I162*H162/C162</f>
        <v>84.7457627118644</v>
      </c>
    </row>
    <row r="163" spans="2:13" ht="15.75">
      <c r="B163" s="89" t="s">
        <v>549</v>
      </c>
      <c r="C163" s="90">
        <v>179</v>
      </c>
      <c r="D163" s="90">
        <f t="shared" si="15"/>
        <v>14250</v>
      </c>
      <c r="E163" s="95" t="s">
        <v>251</v>
      </c>
      <c r="G163" s="47">
        <v>3</v>
      </c>
      <c r="H163" s="107">
        <v>1</v>
      </c>
      <c r="I163" s="47">
        <v>5000</v>
      </c>
      <c r="J163" s="108">
        <v>0.95</v>
      </c>
      <c r="K163" s="51" t="s">
        <v>237</v>
      </c>
      <c r="L163" s="113">
        <f>H163*100/C163</f>
        <v>0.5586592178770949</v>
      </c>
      <c r="M163" s="110">
        <f>G163*I163*H163/C163</f>
        <v>83.79888268156425</v>
      </c>
    </row>
    <row r="164" spans="2:13" ht="15.75">
      <c r="B164" s="89" t="s">
        <v>548</v>
      </c>
      <c r="C164" s="90">
        <v>234</v>
      </c>
      <c r="D164" s="90">
        <f t="shared" si="15"/>
        <v>19000</v>
      </c>
      <c r="E164" s="95" t="s">
        <v>251</v>
      </c>
      <c r="G164" s="47">
        <v>4</v>
      </c>
      <c r="H164" s="107">
        <v>1</v>
      </c>
      <c r="I164" s="47">
        <v>5000</v>
      </c>
      <c r="J164" s="108">
        <v>0.95</v>
      </c>
      <c r="K164" s="51" t="s">
        <v>237</v>
      </c>
      <c r="L164" s="110">
        <f>H164*100/C164</f>
        <v>0.42735042735042733</v>
      </c>
      <c r="M164" s="110">
        <f>G164*I164*H164/C164</f>
        <v>85.47008547008546</v>
      </c>
    </row>
    <row r="165" spans="2:13" ht="15.75">
      <c r="B165" s="89" t="s">
        <v>160</v>
      </c>
      <c r="C165" s="90">
        <v>298</v>
      </c>
      <c r="D165" s="90">
        <f t="shared" si="15"/>
        <v>23750</v>
      </c>
      <c r="E165" s="95" t="s">
        <v>251</v>
      </c>
      <c r="G165" s="47">
        <v>5</v>
      </c>
      <c r="H165" s="107">
        <v>1</v>
      </c>
      <c r="I165" s="47">
        <v>5000</v>
      </c>
      <c r="J165" s="108">
        <v>0.95</v>
      </c>
      <c r="K165" s="51" t="s">
        <v>237</v>
      </c>
      <c r="L165" s="113">
        <f>H165*100/C165</f>
        <v>0.33557046979865773</v>
      </c>
      <c r="M165" s="110">
        <f>G165*I165*H165/C165</f>
        <v>83.89261744966443</v>
      </c>
    </row>
    <row r="166" spans="2:11" ht="15.75">
      <c r="B166" s="89" t="s">
        <v>550</v>
      </c>
      <c r="C166" s="90">
        <v>352</v>
      </c>
      <c r="D166" s="90">
        <f t="shared" si="15"/>
        <v>28500</v>
      </c>
      <c r="E166" s="95" t="s">
        <v>251</v>
      </c>
      <c r="G166" s="47">
        <v>6</v>
      </c>
      <c r="H166" s="107">
        <v>1</v>
      </c>
      <c r="I166" s="47">
        <v>5000</v>
      </c>
      <c r="J166" s="108">
        <v>0.95</v>
      </c>
      <c r="K166" s="51" t="s">
        <v>237</v>
      </c>
    </row>
    <row r="167" spans="2:11" ht="15.75">
      <c r="B167" s="89" t="s">
        <v>551</v>
      </c>
      <c r="C167" s="90">
        <v>472</v>
      </c>
      <c r="D167" s="90">
        <f t="shared" si="15"/>
        <v>38000</v>
      </c>
      <c r="E167" s="95" t="s">
        <v>251</v>
      </c>
      <c r="G167" s="47">
        <v>8</v>
      </c>
      <c r="H167" s="107">
        <v>1</v>
      </c>
      <c r="I167" s="47">
        <v>5000</v>
      </c>
      <c r="J167" s="108">
        <v>0.95</v>
      </c>
      <c r="K167" s="51" t="s">
        <v>237</v>
      </c>
    </row>
    <row r="168" spans="2:5" ht="15.75">
      <c r="B168" s="93" t="s">
        <v>561</v>
      </c>
      <c r="C168" s="90"/>
      <c r="D168" s="90"/>
      <c r="E168" s="95"/>
    </row>
    <row r="169" spans="2:5" ht="15.75">
      <c r="B169" s="89" t="s">
        <v>166</v>
      </c>
      <c r="C169" s="90">
        <v>16</v>
      </c>
      <c r="D169" s="90">
        <v>765</v>
      </c>
      <c r="E169" s="95" t="s">
        <v>251</v>
      </c>
    </row>
    <row r="170" spans="2:5" ht="15.75">
      <c r="B170" s="89" t="s">
        <v>186</v>
      </c>
      <c r="C170" s="90">
        <v>15</v>
      </c>
      <c r="D170" s="90">
        <v>670.905</v>
      </c>
      <c r="E170" s="95" t="s">
        <v>251</v>
      </c>
    </row>
    <row r="171" spans="2:5" ht="15.75">
      <c r="B171" s="89" t="s">
        <v>167</v>
      </c>
      <c r="C171" s="90">
        <v>17</v>
      </c>
      <c r="D171" s="90">
        <v>778.77</v>
      </c>
      <c r="E171" s="95" t="s">
        <v>251</v>
      </c>
    </row>
    <row r="172" spans="2:5" ht="15.75">
      <c r="B172" s="89" t="s">
        <v>168</v>
      </c>
      <c r="C172" s="90">
        <v>18</v>
      </c>
      <c r="D172" s="90">
        <v>833.085</v>
      </c>
      <c r="E172" s="95" t="s">
        <v>251</v>
      </c>
    </row>
    <row r="173" spans="2:5" ht="15.75">
      <c r="B173" s="89" t="s">
        <v>169</v>
      </c>
      <c r="C173" s="90">
        <v>19</v>
      </c>
      <c r="D173" s="90">
        <v>1062.5</v>
      </c>
      <c r="E173" s="95" t="s">
        <v>251</v>
      </c>
    </row>
    <row r="174" spans="2:5" ht="15.75">
      <c r="B174" s="89" t="s">
        <v>170</v>
      </c>
      <c r="C174" s="90">
        <v>20</v>
      </c>
      <c r="D174" s="90">
        <v>941.715</v>
      </c>
      <c r="E174" s="95" t="s">
        <v>251</v>
      </c>
    </row>
    <row r="175" spans="2:5" ht="15.75">
      <c r="B175" s="89" t="s">
        <v>171</v>
      </c>
      <c r="C175" s="90">
        <v>22</v>
      </c>
      <c r="D175" s="90">
        <v>1049.58</v>
      </c>
      <c r="E175" s="95" t="s">
        <v>251</v>
      </c>
    </row>
    <row r="176" spans="2:5" ht="15.75">
      <c r="B176" s="89" t="s">
        <v>172</v>
      </c>
      <c r="C176" s="90">
        <v>23</v>
      </c>
      <c r="D176" s="90">
        <v>1158.21</v>
      </c>
      <c r="E176" s="95" t="s">
        <v>251</v>
      </c>
    </row>
    <row r="177" spans="2:5" ht="15.75">
      <c r="B177" s="89" t="s">
        <v>173</v>
      </c>
      <c r="C177" s="90">
        <v>24</v>
      </c>
      <c r="D177" s="90">
        <v>1211.76</v>
      </c>
      <c r="E177" s="95" t="s">
        <v>251</v>
      </c>
    </row>
    <row r="178" spans="2:5" ht="15.75">
      <c r="B178" s="89" t="s">
        <v>174</v>
      </c>
      <c r="C178" s="90">
        <v>25</v>
      </c>
      <c r="D178" s="90">
        <v>1266.075</v>
      </c>
      <c r="E178" s="95" t="s">
        <v>251</v>
      </c>
    </row>
    <row r="179" spans="2:5" ht="15.75">
      <c r="B179" s="89" t="s">
        <v>175</v>
      </c>
      <c r="C179" s="90">
        <v>27</v>
      </c>
      <c r="D179" s="90">
        <v>1530</v>
      </c>
      <c r="E179" s="95" t="s">
        <v>251</v>
      </c>
    </row>
    <row r="180" spans="2:5" ht="15.75">
      <c r="B180" s="89" t="s">
        <v>176</v>
      </c>
      <c r="C180" s="90">
        <v>27</v>
      </c>
      <c r="D180" s="90">
        <v>1374.705</v>
      </c>
      <c r="E180" s="95" t="s">
        <v>251</v>
      </c>
    </row>
    <row r="181" spans="2:5" ht="15.75">
      <c r="B181" s="89" t="s">
        <v>177</v>
      </c>
      <c r="C181" s="90">
        <v>28</v>
      </c>
      <c r="D181" s="90">
        <v>1428.255</v>
      </c>
      <c r="E181" s="95" t="s">
        <v>251</v>
      </c>
    </row>
    <row r="182" spans="2:5" ht="15.75">
      <c r="B182" s="89" t="s">
        <v>178</v>
      </c>
      <c r="C182" s="90">
        <v>29</v>
      </c>
      <c r="D182" s="90">
        <v>1482.57</v>
      </c>
      <c r="E182" s="95" t="s">
        <v>251</v>
      </c>
    </row>
    <row r="183" spans="2:5" ht="15.75">
      <c r="B183" s="89" t="s">
        <v>179</v>
      </c>
      <c r="C183" s="90">
        <v>33</v>
      </c>
      <c r="D183" s="90">
        <v>2040</v>
      </c>
      <c r="E183" s="95" t="s">
        <v>251</v>
      </c>
    </row>
    <row r="184" spans="2:5" ht="15.75">
      <c r="B184" s="89" t="s">
        <v>180</v>
      </c>
      <c r="C184" s="90">
        <v>36</v>
      </c>
      <c r="D184" s="90">
        <v>2040</v>
      </c>
      <c r="E184" s="95" t="s">
        <v>251</v>
      </c>
    </row>
    <row r="185" spans="2:5" ht="15.75">
      <c r="B185" s="89" t="s">
        <v>181</v>
      </c>
      <c r="C185" s="90">
        <v>43</v>
      </c>
      <c r="D185" s="90">
        <v>2720</v>
      </c>
      <c r="E185" s="95" t="s">
        <v>251</v>
      </c>
    </row>
    <row r="186" spans="2:10" ht="16.5" customHeight="1">
      <c r="B186" s="89" t="s">
        <v>182</v>
      </c>
      <c r="C186" s="90">
        <v>46</v>
      </c>
      <c r="D186" s="90">
        <v>2720</v>
      </c>
      <c r="E186" s="95" t="s">
        <v>251</v>
      </c>
      <c r="F186" s="52"/>
      <c r="G186" s="52"/>
      <c r="H186" s="57"/>
      <c r="I186" s="52"/>
      <c r="J186" s="52"/>
    </row>
    <row r="187" spans="2:5" ht="15.75">
      <c r="B187" s="89" t="s">
        <v>183</v>
      </c>
      <c r="C187" s="90">
        <v>54</v>
      </c>
      <c r="D187" s="90">
        <v>2677.5</v>
      </c>
      <c r="E187" s="95" t="s">
        <v>251</v>
      </c>
    </row>
    <row r="188" spans="2:5" ht="15.75">
      <c r="B188" s="89" t="s">
        <v>184</v>
      </c>
      <c r="C188" s="90">
        <v>63</v>
      </c>
      <c r="D188" s="90">
        <v>3213</v>
      </c>
      <c r="E188" s="95" t="s">
        <v>251</v>
      </c>
    </row>
    <row r="189" spans="2:5" ht="15.75">
      <c r="B189" s="89" t="s">
        <v>185</v>
      </c>
      <c r="C189" s="90">
        <v>82</v>
      </c>
      <c r="D189" s="90">
        <v>4207.5</v>
      </c>
      <c r="E189" s="95" t="s">
        <v>251</v>
      </c>
    </row>
    <row r="190" spans="2:5" ht="15.75">
      <c r="B190" s="97" t="s">
        <v>562</v>
      </c>
      <c r="C190" s="90"/>
      <c r="D190" s="90"/>
      <c r="E190" s="95"/>
    </row>
    <row r="191" spans="2:5" ht="15.75">
      <c r="B191" s="89" t="s">
        <v>215</v>
      </c>
      <c r="C191" s="90">
        <v>14</v>
      </c>
      <c r="D191" s="90">
        <v>475.83</v>
      </c>
      <c r="E191" s="95" t="s">
        <v>251</v>
      </c>
    </row>
    <row r="192" spans="2:5" ht="15.75">
      <c r="B192" s="89" t="s">
        <v>194</v>
      </c>
      <c r="C192" s="90">
        <v>18</v>
      </c>
      <c r="D192" s="90">
        <v>691.56</v>
      </c>
      <c r="E192" s="95" t="s">
        <v>251</v>
      </c>
    </row>
    <row r="193" spans="2:5" ht="15.75">
      <c r="B193" s="89" t="s">
        <v>195</v>
      </c>
      <c r="C193" s="90">
        <v>22</v>
      </c>
      <c r="D193" s="90">
        <v>908.82</v>
      </c>
      <c r="E193" s="95" t="s">
        <v>251</v>
      </c>
    </row>
    <row r="194" spans="2:5" ht="15.75">
      <c r="B194" s="89" t="s">
        <v>196</v>
      </c>
      <c r="C194" s="90">
        <v>26</v>
      </c>
      <c r="D194" s="90">
        <v>1017.45</v>
      </c>
      <c r="E194" s="95" t="s">
        <v>251</v>
      </c>
    </row>
    <row r="195" spans="2:5" ht="15.75">
      <c r="B195" s="89" t="s">
        <v>197</v>
      </c>
      <c r="C195" s="90">
        <v>28</v>
      </c>
      <c r="D195" s="90">
        <v>1124.55</v>
      </c>
      <c r="E195" s="95" t="s">
        <v>251</v>
      </c>
    </row>
    <row r="196" spans="2:5" ht="15.75">
      <c r="B196" s="89" t="s">
        <v>198</v>
      </c>
      <c r="C196" s="90">
        <v>29</v>
      </c>
      <c r="D196" s="90">
        <v>1530</v>
      </c>
      <c r="E196" s="95" t="s">
        <v>251</v>
      </c>
    </row>
    <row r="197" spans="2:5" ht="15.75">
      <c r="B197" s="89" t="s">
        <v>199</v>
      </c>
      <c r="C197" s="90">
        <v>30</v>
      </c>
      <c r="D197" s="90">
        <v>1341.81</v>
      </c>
      <c r="E197" s="95" t="s">
        <v>251</v>
      </c>
    </row>
    <row r="198" spans="2:5" ht="15.75">
      <c r="B198" s="89" t="s">
        <v>200</v>
      </c>
      <c r="C198" s="90">
        <v>32</v>
      </c>
      <c r="D198" s="90">
        <v>1557.54</v>
      </c>
      <c r="E198" s="95" t="s">
        <v>251</v>
      </c>
    </row>
    <row r="199" spans="2:5" ht="15.75">
      <c r="B199" s="89" t="s">
        <v>201</v>
      </c>
      <c r="C199" s="90">
        <v>35</v>
      </c>
      <c r="D199" s="90">
        <v>2125</v>
      </c>
      <c r="E199" s="95" t="s">
        <v>251</v>
      </c>
    </row>
    <row r="200" spans="2:5" ht="15.75">
      <c r="B200" s="89" t="s">
        <v>202</v>
      </c>
      <c r="C200" s="90">
        <v>40</v>
      </c>
      <c r="D200" s="90">
        <v>1883.43</v>
      </c>
      <c r="E200" s="95" t="s">
        <v>251</v>
      </c>
    </row>
    <row r="201" spans="2:5" ht="15.75">
      <c r="B201" s="89" t="s">
        <v>203</v>
      </c>
      <c r="C201" s="90">
        <v>42</v>
      </c>
      <c r="D201" s="90">
        <v>2099.16</v>
      </c>
      <c r="E201" s="95" t="s">
        <v>251</v>
      </c>
    </row>
    <row r="202" spans="2:5" ht="15.75">
      <c r="B202" s="89" t="s">
        <v>204</v>
      </c>
      <c r="C202" s="90">
        <v>46</v>
      </c>
      <c r="D202" s="90">
        <v>2316.42</v>
      </c>
      <c r="E202" s="95" t="s">
        <v>251</v>
      </c>
    </row>
    <row r="203" spans="2:5" ht="15.75">
      <c r="B203" s="89" t="s">
        <v>205</v>
      </c>
      <c r="C203" s="90">
        <v>48</v>
      </c>
      <c r="D203" s="90">
        <v>2423.52</v>
      </c>
      <c r="E203" s="95" t="s">
        <v>251</v>
      </c>
    </row>
    <row r="204" spans="2:5" ht="15.75">
      <c r="B204" s="89" t="s">
        <v>206</v>
      </c>
      <c r="C204" s="90">
        <v>50</v>
      </c>
      <c r="D204" s="90">
        <v>2532.15</v>
      </c>
      <c r="E204" s="95" t="s">
        <v>251</v>
      </c>
    </row>
    <row r="205" spans="2:5" ht="15.75">
      <c r="B205" s="89" t="s">
        <v>207</v>
      </c>
      <c r="C205" s="90">
        <v>52</v>
      </c>
      <c r="D205" s="90">
        <v>3060</v>
      </c>
      <c r="E205" s="95" t="s">
        <v>251</v>
      </c>
    </row>
    <row r="206" spans="2:5" ht="15.75">
      <c r="B206" s="89" t="s">
        <v>208</v>
      </c>
      <c r="C206" s="90">
        <v>52</v>
      </c>
      <c r="D206" s="90">
        <v>2749.41</v>
      </c>
      <c r="E206" s="95" t="s">
        <v>251</v>
      </c>
    </row>
    <row r="207" spans="2:5" ht="15.75">
      <c r="B207" s="89" t="s">
        <v>209</v>
      </c>
      <c r="C207" s="90">
        <v>56</v>
      </c>
      <c r="D207" s="90">
        <v>1666.17</v>
      </c>
      <c r="E207" s="95" t="s">
        <v>251</v>
      </c>
    </row>
    <row r="208" spans="2:5" ht="15.75">
      <c r="B208" s="89" t="s">
        <v>210</v>
      </c>
      <c r="C208" s="90">
        <v>58</v>
      </c>
      <c r="D208" s="90">
        <v>2856.51</v>
      </c>
      <c r="E208" s="95" t="s">
        <v>251</v>
      </c>
    </row>
    <row r="209" spans="2:5" ht="15.75">
      <c r="B209" s="89" t="s">
        <v>211</v>
      </c>
      <c r="C209" s="90">
        <v>58</v>
      </c>
      <c r="D209" s="90">
        <v>2965.14</v>
      </c>
      <c r="E209" s="95" t="s">
        <v>251</v>
      </c>
    </row>
    <row r="210" spans="2:5" ht="15.75">
      <c r="B210" s="89" t="s">
        <v>212</v>
      </c>
      <c r="C210" s="90">
        <v>64</v>
      </c>
      <c r="D210" s="90">
        <v>3398.13</v>
      </c>
      <c r="E210" s="95" t="s">
        <v>251</v>
      </c>
    </row>
    <row r="211" spans="2:5" ht="15.75">
      <c r="B211" s="89" t="s">
        <v>213</v>
      </c>
      <c r="C211" s="90">
        <v>68</v>
      </c>
      <c r="D211" s="90">
        <v>4080</v>
      </c>
      <c r="E211" s="95" t="s">
        <v>251</v>
      </c>
    </row>
    <row r="212" spans="2:5" ht="15.75">
      <c r="B212" s="89" t="s">
        <v>214</v>
      </c>
      <c r="C212" s="90">
        <v>93</v>
      </c>
      <c r="D212" s="90">
        <v>5440</v>
      </c>
      <c r="E212" s="95" t="s">
        <v>251</v>
      </c>
    </row>
    <row r="213" spans="2:5" ht="15.75">
      <c r="B213" s="97" t="s">
        <v>562</v>
      </c>
      <c r="C213" s="90"/>
      <c r="D213" s="90"/>
      <c r="E213" s="95"/>
    </row>
    <row r="214" spans="2:5" ht="15.75">
      <c r="B214" s="89" t="s">
        <v>519</v>
      </c>
      <c r="C214" s="90">
        <v>15</v>
      </c>
      <c r="D214" s="90">
        <v>803.25</v>
      </c>
      <c r="E214" s="95" t="s">
        <v>251</v>
      </c>
    </row>
    <row r="215" spans="2:5" ht="15.75">
      <c r="B215" s="89" t="s">
        <v>520</v>
      </c>
      <c r="C215" s="90">
        <v>21</v>
      </c>
      <c r="D215" s="90">
        <v>1032.75</v>
      </c>
      <c r="E215" s="95" t="s">
        <v>251</v>
      </c>
    </row>
    <row r="216" spans="2:5" ht="15.75">
      <c r="B216" s="89" t="s">
        <v>521</v>
      </c>
      <c r="C216" s="90">
        <v>28</v>
      </c>
      <c r="D216" s="90">
        <v>1568.25</v>
      </c>
      <c r="E216" s="95" t="s">
        <v>251</v>
      </c>
    </row>
    <row r="217" spans="2:5" ht="15.75">
      <c r="B217" s="89" t="s">
        <v>523</v>
      </c>
      <c r="C217" s="90">
        <v>37</v>
      </c>
      <c r="D217" s="90">
        <v>2180.25</v>
      </c>
      <c r="E217" s="95" t="s">
        <v>251</v>
      </c>
    </row>
    <row r="218" spans="2:5" ht="15.75">
      <c r="B218" s="97" t="s">
        <v>562</v>
      </c>
      <c r="C218" s="90"/>
      <c r="D218" s="90"/>
      <c r="E218" s="95"/>
    </row>
    <row r="219" spans="2:5" ht="15.75">
      <c r="B219" s="89" t="s">
        <v>522</v>
      </c>
      <c r="C219" s="90">
        <v>30</v>
      </c>
      <c r="D219" s="90">
        <v>1606.5</v>
      </c>
      <c r="E219" s="95" t="s">
        <v>251</v>
      </c>
    </row>
    <row r="220" spans="2:13" s="52" customFormat="1" ht="15.75">
      <c r="B220" s="89" t="s">
        <v>524</v>
      </c>
      <c r="C220" s="90">
        <v>42</v>
      </c>
      <c r="D220" s="90">
        <v>2065.5</v>
      </c>
      <c r="E220" s="95" t="s">
        <v>251</v>
      </c>
      <c r="F220" s="1"/>
      <c r="G220" s="1"/>
      <c r="H220" s="55"/>
      <c r="I220" s="1"/>
      <c r="J220" s="1"/>
      <c r="L220" s="111"/>
      <c r="M220" s="111"/>
    </row>
    <row r="221" spans="2:5" ht="15.75">
      <c r="B221" s="86" t="s">
        <v>469</v>
      </c>
      <c r="C221" s="87">
        <v>56</v>
      </c>
      <c r="D221" s="87">
        <v>3136.5</v>
      </c>
      <c r="E221" s="94" t="s">
        <v>251</v>
      </c>
    </row>
    <row r="222" spans="2:5" ht="15.75">
      <c r="B222" s="89" t="s">
        <v>470</v>
      </c>
      <c r="C222" s="90">
        <v>74</v>
      </c>
      <c r="D222" s="90">
        <v>4360.5</v>
      </c>
      <c r="E222" s="95" t="s">
        <v>251</v>
      </c>
    </row>
    <row r="223" spans="2:5" ht="15.75">
      <c r="B223" s="93" t="s">
        <v>561</v>
      </c>
      <c r="C223" s="90"/>
      <c r="D223" s="90"/>
      <c r="E223" s="95"/>
    </row>
    <row r="224" spans="2:5" ht="15.75">
      <c r="B224" s="89" t="s">
        <v>286</v>
      </c>
      <c r="C224" s="90">
        <v>3</v>
      </c>
      <c r="D224" s="90">
        <v>128</v>
      </c>
      <c r="E224" s="95" t="s">
        <v>251</v>
      </c>
    </row>
    <row r="225" spans="2:5" ht="15.75">
      <c r="B225" s="89" t="s">
        <v>287</v>
      </c>
      <c r="C225" s="90">
        <v>5</v>
      </c>
      <c r="D225" s="90">
        <v>213</v>
      </c>
      <c r="E225" s="95" t="s">
        <v>251</v>
      </c>
    </row>
    <row r="226" spans="2:5" ht="15.75">
      <c r="B226" s="89" t="s">
        <v>288</v>
      </c>
      <c r="C226" s="90">
        <v>7</v>
      </c>
      <c r="D226" s="90">
        <v>255</v>
      </c>
      <c r="E226" s="95" t="s">
        <v>251</v>
      </c>
    </row>
    <row r="227" spans="2:5" ht="15.75">
      <c r="B227" s="89" t="s">
        <v>293</v>
      </c>
      <c r="C227" s="90">
        <v>7</v>
      </c>
      <c r="D227" s="90">
        <v>383</v>
      </c>
      <c r="E227" s="95" t="s">
        <v>251</v>
      </c>
    </row>
    <row r="228" spans="2:5" ht="15.75">
      <c r="B228" s="89" t="s">
        <v>294</v>
      </c>
      <c r="C228" s="90">
        <v>9</v>
      </c>
      <c r="D228" s="90">
        <v>340</v>
      </c>
      <c r="E228" s="95" t="s">
        <v>251</v>
      </c>
    </row>
    <row r="229" spans="2:5" ht="15.75">
      <c r="B229" s="89" t="s">
        <v>268</v>
      </c>
      <c r="C229" s="90">
        <v>10</v>
      </c>
      <c r="D229" s="90">
        <v>450</v>
      </c>
      <c r="E229" s="95" t="s">
        <v>251</v>
      </c>
    </row>
    <row r="230" spans="2:5" ht="15.75">
      <c r="B230" s="89" t="s">
        <v>295</v>
      </c>
      <c r="C230" s="90">
        <v>11</v>
      </c>
      <c r="D230" s="90">
        <v>550</v>
      </c>
      <c r="E230" s="95" t="s">
        <v>251</v>
      </c>
    </row>
    <row r="231" spans="2:5" ht="15.75">
      <c r="B231" s="89" t="s">
        <v>296</v>
      </c>
      <c r="C231" s="90">
        <v>13</v>
      </c>
      <c r="D231" s="90">
        <v>680</v>
      </c>
      <c r="E231" s="95" t="s">
        <v>251</v>
      </c>
    </row>
    <row r="232" spans="2:5" ht="15.75">
      <c r="B232" s="89" t="s">
        <v>297</v>
      </c>
      <c r="C232" s="90">
        <v>14</v>
      </c>
      <c r="D232" s="90">
        <v>720</v>
      </c>
      <c r="E232" s="95" t="s">
        <v>251</v>
      </c>
    </row>
    <row r="233" spans="2:5" ht="15.75">
      <c r="B233" s="89" t="s">
        <v>306</v>
      </c>
      <c r="C233" s="90">
        <v>15</v>
      </c>
      <c r="D233" s="90">
        <v>640</v>
      </c>
      <c r="E233" s="95" t="s">
        <v>251</v>
      </c>
    </row>
    <row r="234" spans="2:5" ht="15.75">
      <c r="B234" s="89" t="s">
        <v>298</v>
      </c>
      <c r="C234" s="90">
        <v>15</v>
      </c>
      <c r="D234" s="90">
        <v>791</v>
      </c>
      <c r="E234" s="95" t="s">
        <v>251</v>
      </c>
    </row>
    <row r="235" spans="2:5" ht="15.75">
      <c r="B235" s="89" t="s">
        <v>269</v>
      </c>
      <c r="C235" s="90">
        <v>16</v>
      </c>
      <c r="D235" s="90">
        <v>833.085</v>
      </c>
      <c r="E235" s="95" t="s">
        <v>251</v>
      </c>
    </row>
    <row r="236" spans="2:13" s="47" customFormat="1" ht="15.75">
      <c r="B236" s="89" t="s">
        <v>161</v>
      </c>
      <c r="C236" s="90">
        <v>18</v>
      </c>
      <c r="D236" s="90">
        <v>978</v>
      </c>
      <c r="E236" s="95" t="s">
        <v>251</v>
      </c>
      <c r="H236" s="107"/>
      <c r="L236" s="110"/>
      <c r="M236" s="110"/>
    </row>
    <row r="237" spans="2:13" s="47" customFormat="1" ht="15.75">
      <c r="B237" s="89" t="s">
        <v>299</v>
      </c>
      <c r="C237" s="90">
        <v>20</v>
      </c>
      <c r="D237" s="90">
        <v>1020</v>
      </c>
      <c r="E237" s="95" t="s">
        <v>251</v>
      </c>
      <c r="H237" s="107"/>
      <c r="L237" s="110"/>
      <c r="M237" s="110"/>
    </row>
    <row r="238" spans="2:13" s="47" customFormat="1" ht="15.75">
      <c r="B238" s="89" t="s">
        <v>289</v>
      </c>
      <c r="C238" s="90">
        <v>22</v>
      </c>
      <c r="D238" s="90">
        <v>1020</v>
      </c>
      <c r="E238" s="95" t="s">
        <v>251</v>
      </c>
      <c r="H238" s="107"/>
      <c r="L238" s="110"/>
      <c r="M238" s="110"/>
    </row>
    <row r="239" spans="2:13" s="47" customFormat="1" ht="15.75">
      <c r="B239" s="89" t="s">
        <v>304</v>
      </c>
      <c r="C239" s="90">
        <v>22</v>
      </c>
      <c r="D239" s="90">
        <v>1105</v>
      </c>
      <c r="E239" s="95" t="s">
        <v>251</v>
      </c>
      <c r="H239" s="107"/>
      <c r="L239" s="110"/>
      <c r="M239" s="110"/>
    </row>
    <row r="240" spans="2:13" s="47" customFormat="1" ht="15.75">
      <c r="B240" s="89" t="s">
        <v>270</v>
      </c>
      <c r="C240" s="90">
        <v>22</v>
      </c>
      <c r="D240" s="90">
        <v>1158.21</v>
      </c>
      <c r="E240" s="95" t="s">
        <v>251</v>
      </c>
      <c r="H240" s="107"/>
      <c r="L240" s="110"/>
      <c r="M240" s="110"/>
    </row>
    <row r="241" spans="2:13" s="47" customFormat="1" ht="15.75">
      <c r="B241" s="89" t="s">
        <v>300</v>
      </c>
      <c r="C241" s="90">
        <v>23</v>
      </c>
      <c r="D241" s="90">
        <v>1190</v>
      </c>
      <c r="E241" s="95" t="s">
        <v>251</v>
      </c>
      <c r="H241" s="107"/>
      <c r="L241" s="110"/>
      <c r="M241" s="110"/>
    </row>
    <row r="242" spans="2:13" s="47" customFormat="1" ht="15.75">
      <c r="B242" s="89" t="s">
        <v>220</v>
      </c>
      <c r="C242" s="90">
        <v>24</v>
      </c>
      <c r="D242" s="90">
        <v>1290</v>
      </c>
      <c r="E242" s="95" t="s">
        <v>251</v>
      </c>
      <c r="H242" s="107"/>
      <c r="L242" s="110"/>
      <c r="M242" s="110"/>
    </row>
    <row r="243" spans="2:13" s="47" customFormat="1" ht="15.75">
      <c r="B243" s="97" t="s">
        <v>562</v>
      </c>
      <c r="C243" s="90"/>
      <c r="D243" s="90"/>
      <c r="E243" s="95"/>
      <c r="H243" s="107"/>
      <c r="L243" s="110"/>
      <c r="M243" s="110"/>
    </row>
    <row r="244" spans="2:13" s="47" customFormat="1" ht="15.75">
      <c r="B244" s="89" t="s">
        <v>301</v>
      </c>
      <c r="C244" s="90">
        <v>25</v>
      </c>
      <c r="D244" s="90">
        <v>1360</v>
      </c>
      <c r="E244" s="95" t="s">
        <v>251</v>
      </c>
      <c r="H244" s="107"/>
      <c r="L244" s="110"/>
      <c r="M244" s="110"/>
    </row>
    <row r="245" spans="2:13" s="47" customFormat="1" ht="15.75">
      <c r="B245" s="89" t="s">
        <v>162</v>
      </c>
      <c r="C245" s="90">
        <v>26</v>
      </c>
      <c r="D245" s="90">
        <v>1488</v>
      </c>
      <c r="E245" s="95" t="s">
        <v>251</v>
      </c>
      <c r="H245" s="107"/>
      <c r="L245" s="110"/>
      <c r="M245" s="110"/>
    </row>
    <row r="246" spans="2:13" s="47" customFormat="1" ht="15.75">
      <c r="B246" s="89" t="s">
        <v>302</v>
      </c>
      <c r="C246" s="90">
        <v>27</v>
      </c>
      <c r="D246" s="90">
        <v>1488</v>
      </c>
      <c r="E246" s="95" t="s">
        <v>251</v>
      </c>
      <c r="H246" s="107"/>
      <c r="L246" s="110"/>
      <c r="M246" s="110"/>
    </row>
    <row r="247" spans="2:13" s="47" customFormat="1" ht="15.75">
      <c r="B247" s="89" t="s">
        <v>216</v>
      </c>
      <c r="C247" s="90">
        <v>28</v>
      </c>
      <c r="D247" s="90">
        <v>1482.57</v>
      </c>
      <c r="E247" s="95" t="s">
        <v>251</v>
      </c>
      <c r="H247" s="107"/>
      <c r="L247" s="110"/>
      <c r="M247" s="110"/>
    </row>
    <row r="248" spans="2:13" s="47" customFormat="1" ht="15.75">
      <c r="B248" s="89" t="s">
        <v>290</v>
      </c>
      <c r="C248" s="90">
        <v>30</v>
      </c>
      <c r="D248" s="90">
        <v>1530</v>
      </c>
      <c r="E248" s="95" t="s">
        <v>251</v>
      </c>
      <c r="H248" s="107"/>
      <c r="L248" s="110"/>
      <c r="M248" s="110"/>
    </row>
    <row r="249" spans="2:13" s="47" customFormat="1" ht="15.75">
      <c r="B249" s="89" t="s">
        <v>163</v>
      </c>
      <c r="C249" s="90">
        <v>32</v>
      </c>
      <c r="D249" s="90">
        <v>1785</v>
      </c>
      <c r="E249" s="95" t="s">
        <v>251</v>
      </c>
      <c r="H249" s="107"/>
      <c r="L249" s="110"/>
      <c r="M249" s="110"/>
    </row>
    <row r="250" spans="2:13" s="47" customFormat="1" ht="15.75">
      <c r="B250" s="89" t="s">
        <v>291</v>
      </c>
      <c r="C250" s="90">
        <v>36</v>
      </c>
      <c r="D250" s="90">
        <v>1785</v>
      </c>
      <c r="E250" s="95" t="s">
        <v>251</v>
      </c>
      <c r="H250" s="107"/>
      <c r="L250" s="110"/>
      <c r="M250" s="110"/>
    </row>
    <row r="251" spans="2:13" s="47" customFormat="1" ht="15.75">
      <c r="B251" s="89" t="s">
        <v>305</v>
      </c>
      <c r="C251" s="90">
        <v>39</v>
      </c>
      <c r="D251" s="90">
        <v>2360</v>
      </c>
      <c r="E251" s="95" t="s">
        <v>251</v>
      </c>
      <c r="H251" s="107"/>
      <c r="L251" s="110"/>
      <c r="M251" s="110"/>
    </row>
    <row r="252" spans="2:13" s="47" customFormat="1" ht="15.75">
      <c r="B252" s="89" t="s">
        <v>292</v>
      </c>
      <c r="C252" s="90">
        <v>40</v>
      </c>
      <c r="D252" s="90">
        <v>2380</v>
      </c>
      <c r="E252" s="95" t="s">
        <v>251</v>
      </c>
      <c r="H252" s="107"/>
      <c r="L252" s="110"/>
      <c r="M252" s="110"/>
    </row>
    <row r="253" spans="2:13" s="47" customFormat="1" ht="15.75">
      <c r="B253" s="89" t="s">
        <v>218</v>
      </c>
      <c r="C253" s="90">
        <v>42</v>
      </c>
      <c r="D253" s="90">
        <v>2380</v>
      </c>
      <c r="E253" s="95" t="s">
        <v>251</v>
      </c>
      <c r="H253" s="107"/>
      <c r="L253" s="110"/>
      <c r="M253" s="110"/>
    </row>
    <row r="254" spans="2:13" s="47" customFormat="1" ht="15.75">
      <c r="B254" s="89" t="s">
        <v>217</v>
      </c>
      <c r="C254" s="90">
        <v>44</v>
      </c>
      <c r="D254" s="90">
        <v>2040</v>
      </c>
      <c r="E254" s="95" t="s">
        <v>251</v>
      </c>
      <c r="H254" s="107"/>
      <c r="L254" s="110"/>
      <c r="M254" s="110"/>
    </row>
    <row r="255" spans="2:13" s="47" customFormat="1" ht="15.75">
      <c r="B255" s="97" t="s">
        <v>562</v>
      </c>
      <c r="C255" s="90"/>
      <c r="D255" s="90"/>
      <c r="E255" s="95"/>
      <c r="H255" s="107"/>
      <c r="L255" s="110"/>
      <c r="M255" s="110"/>
    </row>
    <row r="256" spans="2:13" s="47" customFormat="1" ht="15.75">
      <c r="B256" s="89" t="s">
        <v>303</v>
      </c>
      <c r="C256" s="90">
        <v>55</v>
      </c>
      <c r="D256" s="90">
        <v>2975</v>
      </c>
      <c r="E256" s="95" t="s">
        <v>251</v>
      </c>
      <c r="H256" s="107"/>
      <c r="L256" s="110"/>
      <c r="M256" s="110"/>
    </row>
    <row r="257" spans="2:13" s="47" customFormat="1" ht="15.75">
      <c r="B257" s="89" t="s">
        <v>164</v>
      </c>
      <c r="C257" s="90">
        <v>65</v>
      </c>
      <c r="D257" s="90">
        <v>3570</v>
      </c>
      <c r="E257" s="95" t="s">
        <v>251</v>
      </c>
      <c r="H257" s="107"/>
      <c r="L257" s="110"/>
      <c r="M257" s="110"/>
    </row>
    <row r="258" spans="2:13" s="47" customFormat="1" ht="15.75">
      <c r="B258" s="89" t="s">
        <v>165</v>
      </c>
      <c r="C258" s="90">
        <v>85</v>
      </c>
      <c r="D258" s="90">
        <v>4675</v>
      </c>
      <c r="E258" s="95" t="s">
        <v>251</v>
      </c>
      <c r="H258" s="107"/>
      <c r="L258" s="110"/>
      <c r="M258" s="110"/>
    </row>
    <row r="259" spans="2:13" s="47" customFormat="1" ht="15.75">
      <c r="B259" s="97" t="s">
        <v>219</v>
      </c>
      <c r="C259" s="90">
        <v>105</v>
      </c>
      <c r="D259" s="90">
        <v>5865</v>
      </c>
      <c r="E259" s="95" t="s">
        <v>251</v>
      </c>
      <c r="H259" s="107"/>
      <c r="L259" s="110"/>
      <c r="M259" s="110"/>
    </row>
    <row r="260" spans="2:5" ht="15.75">
      <c r="B260" s="93" t="s">
        <v>561</v>
      </c>
      <c r="C260" s="90"/>
      <c r="D260" s="90"/>
      <c r="E260" s="95"/>
    </row>
    <row r="261" spans="2:5" ht="15.75">
      <c r="B261" s="89" t="s">
        <v>279</v>
      </c>
      <c r="C261" s="90">
        <v>324</v>
      </c>
      <c r="D261" s="90">
        <v>24400</v>
      </c>
      <c r="E261" s="95" t="s">
        <v>251</v>
      </c>
    </row>
    <row r="262" spans="2:5" ht="15.75">
      <c r="B262" s="89" t="s">
        <v>320</v>
      </c>
      <c r="C262" s="90">
        <v>342</v>
      </c>
      <c r="D262" s="90">
        <v>24400</v>
      </c>
      <c r="E262" s="95" t="s">
        <v>251</v>
      </c>
    </row>
    <row r="263" spans="2:5" ht="15.75">
      <c r="B263" s="89" t="s">
        <v>280</v>
      </c>
      <c r="C263" s="90">
        <v>349</v>
      </c>
      <c r="D263" s="90">
        <v>26400</v>
      </c>
      <c r="E263" s="95" t="s">
        <v>251</v>
      </c>
    </row>
    <row r="264" spans="2:5" ht="15.75">
      <c r="B264" s="89" t="s">
        <v>319</v>
      </c>
      <c r="C264" s="90">
        <v>370</v>
      </c>
      <c r="D264" s="90">
        <v>26400</v>
      </c>
      <c r="E264" s="95" t="s">
        <v>251</v>
      </c>
    </row>
    <row r="265" spans="2:5" ht="15.75">
      <c r="B265" s="89" t="s">
        <v>278</v>
      </c>
      <c r="C265" s="90">
        <v>380</v>
      </c>
      <c r="D265" s="90">
        <v>29600</v>
      </c>
      <c r="E265" s="95" t="s">
        <v>251</v>
      </c>
    </row>
    <row r="266" spans="2:5" ht="15.75">
      <c r="B266" s="89" t="s">
        <v>318</v>
      </c>
      <c r="C266" s="90">
        <v>400</v>
      </c>
      <c r="D266" s="90">
        <v>29600</v>
      </c>
      <c r="E266" s="95" t="s">
        <v>251</v>
      </c>
    </row>
    <row r="267" spans="2:5" ht="15.75">
      <c r="B267" s="89" t="s">
        <v>271</v>
      </c>
      <c r="C267" s="90">
        <v>425</v>
      </c>
      <c r="D267" s="90">
        <v>36120</v>
      </c>
      <c r="E267" s="95" t="s">
        <v>251</v>
      </c>
    </row>
    <row r="268" spans="2:5" ht="15.75">
      <c r="B268" s="89" t="s">
        <v>277</v>
      </c>
      <c r="C268" s="90">
        <v>435</v>
      </c>
      <c r="D268" s="90">
        <v>31500</v>
      </c>
      <c r="E268" s="95" t="s">
        <v>251</v>
      </c>
    </row>
    <row r="269" spans="2:5" ht="15.75">
      <c r="B269" s="89" t="s">
        <v>321</v>
      </c>
      <c r="C269" s="90">
        <v>455</v>
      </c>
      <c r="D269" s="90">
        <v>31500</v>
      </c>
      <c r="E269" s="95" t="s">
        <v>251</v>
      </c>
    </row>
    <row r="270" spans="2:5" ht="15.75">
      <c r="B270" s="89" t="s">
        <v>275</v>
      </c>
      <c r="C270" s="90">
        <v>467</v>
      </c>
      <c r="D270" s="90">
        <v>31500</v>
      </c>
      <c r="E270" s="95" t="s">
        <v>251</v>
      </c>
    </row>
    <row r="271" spans="2:5" ht="15.75">
      <c r="B271" s="89" t="s">
        <v>276</v>
      </c>
      <c r="C271" s="90">
        <v>485</v>
      </c>
      <c r="D271" s="90">
        <v>40000</v>
      </c>
      <c r="E271" s="95" t="s">
        <v>251</v>
      </c>
    </row>
    <row r="272" spans="2:5" ht="15.75">
      <c r="B272" s="89" t="s">
        <v>322</v>
      </c>
      <c r="C272" s="90">
        <v>514</v>
      </c>
      <c r="D272" s="90">
        <v>40000</v>
      </c>
      <c r="E272" s="95" t="s">
        <v>251</v>
      </c>
    </row>
    <row r="273" spans="2:5" ht="15.75">
      <c r="B273" s="89" t="s">
        <v>274</v>
      </c>
      <c r="C273" s="90">
        <v>530</v>
      </c>
      <c r="D273" s="90">
        <v>40000</v>
      </c>
      <c r="E273" s="95" t="s">
        <v>251</v>
      </c>
    </row>
    <row r="274" spans="2:5" ht="15.75">
      <c r="B274" s="89" t="s">
        <v>284</v>
      </c>
      <c r="C274" s="90">
        <v>818</v>
      </c>
      <c r="D274" s="90">
        <v>60000</v>
      </c>
      <c r="E274" s="95" t="s">
        <v>251</v>
      </c>
    </row>
    <row r="275" spans="2:5" ht="15.75">
      <c r="B275" s="89" t="s">
        <v>285</v>
      </c>
      <c r="C275" s="90">
        <v>940</v>
      </c>
      <c r="D275" s="90">
        <v>80500</v>
      </c>
      <c r="E275" s="95" t="s">
        <v>251</v>
      </c>
    </row>
    <row r="276" spans="2:5" ht="15.75">
      <c r="B276" s="89" t="s">
        <v>283</v>
      </c>
      <c r="C276" s="90">
        <v>1080</v>
      </c>
      <c r="D276" s="90">
        <v>96000</v>
      </c>
      <c r="E276" s="95" t="s">
        <v>251</v>
      </c>
    </row>
    <row r="277" spans="2:5" ht="15.75">
      <c r="B277" s="93" t="s">
        <v>561</v>
      </c>
      <c r="C277" s="90"/>
      <c r="D277" s="90"/>
      <c r="E277" s="95"/>
    </row>
    <row r="278" spans="2:5" ht="15.75">
      <c r="B278" s="89" t="s">
        <v>228</v>
      </c>
      <c r="C278" s="90">
        <v>28</v>
      </c>
      <c r="D278" s="90">
        <v>1100</v>
      </c>
      <c r="E278" s="95" t="s">
        <v>114</v>
      </c>
    </row>
    <row r="279" spans="2:5" ht="15.75">
      <c r="B279" s="89" t="s">
        <v>31</v>
      </c>
      <c r="C279" s="90">
        <v>45</v>
      </c>
      <c r="D279" s="90">
        <v>2600</v>
      </c>
      <c r="E279" s="95" t="s">
        <v>114</v>
      </c>
    </row>
    <row r="280" spans="2:5" ht="15.75">
      <c r="B280" s="89" t="s">
        <v>32</v>
      </c>
      <c r="C280" s="90">
        <v>80</v>
      </c>
      <c r="D280" s="90">
        <v>5200</v>
      </c>
      <c r="E280" s="95" t="s">
        <v>114</v>
      </c>
    </row>
    <row r="281" spans="2:5" ht="15.75">
      <c r="B281" s="89" t="s">
        <v>33</v>
      </c>
      <c r="C281" s="90">
        <v>168</v>
      </c>
      <c r="D281" s="90">
        <v>10200</v>
      </c>
      <c r="E281" s="95" t="s">
        <v>114</v>
      </c>
    </row>
    <row r="282" spans="2:5" ht="15.75">
      <c r="B282" s="89" t="s">
        <v>17</v>
      </c>
      <c r="C282" s="90">
        <v>55</v>
      </c>
      <c r="D282" s="90">
        <v>2640</v>
      </c>
      <c r="E282" s="95" t="s">
        <v>113</v>
      </c>
    </row>
    <row r="283" spans="2:5" ht="15.75">
      <c r="B283" s="89" t="s">
        <v>16</v>
      </c>
      <c r="C283" s="90">
        <v>80</v>
      </c>
      <c r="D283" s="90">
        <v>4700</v>
      </c>
      <c r="E283" s="95" t="s">
        <v>113</v>
      </c>
    </row>
    <row r="284" spans="2:5" ht="15.75">
      <c r="B284" s="89" t="s">
        <v>23</v>
      </c>
      <c r="C284" s="90">
        <v>112</v>
      </c>
      <c r="D284" s="90">
        <v>6800</v>
      </c>
      <c r="E284" s="95" t="s">
        <v>113</v>
      </c>
    </row>
    <row r="285" spans="2:5" ht="15.75">
      <c r="B285" s="89" t="s">
        <v>24</v>
      </c>
      <c r="C285" s="90">
        <v>168</v>
      </c>
      <c r="D285" s="90">
        <v>9920</v>
      </c>
      <c r="E285" s="95" t="s">
        <v>113</v>
      </c>
    </row>
    <row r="286" spans="2:5" ht="15.75">
      <c r="B286" s="89" t="s">
        <v>273</v>
      </c>
      <c r="C286" s="90">
        <v>45</v>
      </c>
      <c r="D286" s="90">
        <v>1600</v>
      </c>
      <c r="E286" s="95" t="s">
        <v>114</v>
      </c>
    </row>
    <row r="287" spans="2:5" ht="15.75">
      <c r="B287" s="89" t="s">
        <v>25</v>
      </c>
      <c r="C287" s="90">
        <v>80</v>
      </c>
      <c r="D287" s="90">
        <v>3840</v>
      </c>
      <c r="E287" s="95" t="s">
        <v>114</v>
      </c>
    </row>
    <row r="288" spans="2:5" ht="15.75">
      <c r="B288" s="89" t="s">
        <v>30</v>
      </c>
      <c r="C288" s="90">
        <v>112</v>
      </c>
      <c r="D288" s="90">
        <v>5440</v>
      </c>
      <c r="E288" s="95" t="s">
        <v>114</v>
      </c>
    </row>
    <row r="289" spans="2:5" ht="15.75">
      <c r="B289" s="93" t="s">
        <v>561</v>
      </c>
      <c r="C289" s="90"/>
      <c r="D289" s="90"/>
      <c r="E289" s="95"/>
    </row>
    <row r="290" spans="2:5" ht="15.75">
      <c r="B290" s="89" t="s">
        <v>27</v>
      </c>
      <c r="C290" s="90">
        <v>55</v>
      </c>
      <c r="D290" s="90">
        <v>2800</v>
      </c>
      <c r="E290" s="95" t="s">
        <v>29</v>
      </c>
    </row>
    <row r="291" spans="2:5" ht="15.75">
      <c r="B291" s="89" t="s">
        <v>26</v>
      </c>
      <c r="C291" s="90">
        <v>85</v>
      </c>
      <c r="D291" s="90">
        <v>4800</v>
      </c>
      <c r="E291" s="95" t="s">
        <v>29</v>
      </c>
    </row>
    <row r="292" spans="2:5" ht="15.75">
      <c r="B292" s="89" t="s">
        <v>386</v>
      </c>
      <c r="C292" s="90">
        <v>157</v>
      </c>
      <c r="D292" s="90">
        <v>5920</v>
      </c>
      <c r="E292" s="95" t="s">
        <v>29</v>
      </c>
    </row>
    <row r="293" spans="2:5" ht="15.75">
      <c r="B293" s="89" t="s">
        <v>28</v>
      </c>
      <c r="C293" s="90">
        <v>165</v>
      </c>
      <c r="D293" s="90">
        <v>9600</v>
      </c>
      <c r="E293" s="95" t="s">
        <v>29</v>
      </c>
    </row>
    <row r="294" spans="2:5" ht="15.75">
      <c r="B294" s="93" t="s">
        <v>561</v>
      </c>
      <c r="C294" s="90"/>
      <c r="D294" s="90"/>
      <c r="E294" s="95"/>
    </row>
    <row r="295" spans="2:5" ht="15.75">
      <c r="B295" s="89" t="s">
        <v>384</v>
      </c>
      <c r="C295" s="90">
        <v>4</v>
      </c>
      <c r="D295" s="90">
        <v>2</v>
      </c>
      <c r="E295" s="95" t="s">
        <v>251</v>
      </c>
    </row>
    <row r="296" spans="2:5" ht="15.75">
      <c r="B296" s="89" t="s">
        <v>383</v>
      </c>
      <c r="C296" s="90">
        <v>1.5</v>
      </c>
      <c r="D296" s="90">
        <v>2</v>
      </c>
      <c r="E296" s="95" t="s">
        <v>251</v>
      </c>
    </row>
    <row r="297" spans="2:5" ht="15.75">
      <c r="B297" s="89" t="s">
        <v>382</v>
      </c>
      <c r="C297" s="90">
        <v>8</v>
      </c>
      <c r="D297" s="90">
        <v>2</v>
      </c>
      <c r="E297" s="95" t="s">
        <v>251</v>
      </c>
    </row>
    <row r="298" spans="2:5" ht="15.75">
      <c r="B298" s="89" t="s">
        <v>381</v>
      </c>
      <c r="C298" s="90">
        <v>3</v>
      </c>
      <c r="D298" s="90">
        <v>2</v>
      </c>
      <c r="E298" s="95" t="s">
        <v>251</v>
      </c>
    </row>
    <row r="299" spans="2:5" ht="15.75">
      <c r="B299" s="89" t="s">
        <v>385</v>
      </c>
      <c r="C299" s="90">
        <v>9</v>
      </c>
      <c r="D299" s="90">
        <v>2</v>
      </c>
      <c r="E299" s="95" t="s">
        <v>251</v>
      </c>
    </row>
    <row r="300" spans="2:5" ht="15.75">
      <c r="B300" s="93" t="s">
        <v>561</v>
      </c>
      <c r="C300" s="90"/>
      <c r="D300" s="90"/>
      <c r="E300" s="95"/>
    </row>
    <row r="301" spans="2:5" ht="15.75">
      <c r="B301" s="98"/>
      <c r="C301" s="99"/>
      <c r="D301" s="99"/>
      <c r="E301" s="100"/>
    </row>
    <row r="302" spans="2:5" ht="15.75">
      <c r="B302" s="98"/>
      <c r="C302" s="99"/>
      <c r="D302" s="99"/>
      <c r="E302" s="100"/>
    </row>
    <row r="303" spans="2:5" ht="15.75">
      <c r="B303" s="98"/>
      <c r="C303" s="99"/>
      <c r="D303" s="99"/>
      <c r="E303" s="100"/>
    </row>
    <row r="304" spans="2:5" ht="15.75">
      <c r="B304" s="98"/>
      <c r="C304" s="99"/>
      <c r="D304" s="99"/>
      <c r="E304" s="100"/>
    </row>
    <row r="305" spans="2:5" ht="15.75">
      <c r="B305" s="98"/>
      <c r="C305" s="99"/>
      <c r="D305" s="99"/>
      <c r="E305" s="100"/>
    </row>
    <row r="306" spans="2:5" ht="15.75">
      <c r="B306" s="98"/>
      <c r="C306" s="99"/>
      <c r="D306" s="99"/>
      <c r="E306" s="100"/>
    </row>
    <row r="307" spans="2:5" ht="15.75">
      <c r="B307" s="98"/>
      <c r="C307" s="99"/>
      <c r="D307" s="99"/>
      <c r="E307" s="100"/>
    </row>
    <row r="308" spans="2:5" ht="15.75">
      <c r="B308" s="98"/>
      <c r="C308" s="99"/>
      <c r="D308" s="99"/>
      <c r="E308" s="100"/>
    </row>
    <row r="309" spans="2:5" ht="15.75">
      <c r="B309" s="98"/>
      <c r="C309" s="99"/>
      <c r="D309" s="99"/>
      <c r="E309" s="100"/>
    </row>
    <row r="310" spans="2:5" ht="15.75">
      <c r="B310" s="98"/>
      <c r="C310" s="99"/>
      <c r="D310" s="99"/>
      <c r="E310" s="100"/>
    </row>
    <row r="311" spans="2:5" ht="15.75">
      <c r="B311" s="98"/>
      <c r="C311" s="99"/>
      <c r="D311" s="99"/>
      <c r="E311" s="100"/>
    </row>
    <row r="312" spans="2:5" ht="15.75">
      <c r="B312" s="98"/>
      <c r="C312" s="99"/>
      <c r="D312" s="99"/>
      <c r="E312" s="100"/>
    </row>
    <row r="313" spans="2:5" ht="15.75">
      <c r="B313" s="98"/>
      <c r="C313" s="99"/>
      <c r="D313" s="99"/>
      <c r="E313" s="100"/>
    </row>
    <row r="314" spans="2:5" ht="15.75">
      <c r="B314" s="67"/>
      <c r="C314" s="63"/>
      <c r="D314" s="63"/>
      <c r="E314" s="80"/>
    </row>
    <row r="315" spans="2:5" ht="15.75">
      <c r="B315" s="67"/>
      <c r="C315" s="63"/>
      <c r="D315" s="63"/>
      <c r="E315" s="80"/>
    </row>
    <row r="316" spans="2:5" ht="15.75">
      <c r="B316" s="67"/>
      <c r="C316" s="63"/>
      <c r="D316" s="63"/>
      <c r="E316" s="80"/>
    </row>
    <row r="317" spans="2:5" ht="15.75">
      <c r="B317" s="67"/>
      <c r="C317" s="63"/>
      <c r="D317" s="63"/>
      <c r="E317" s="80"/>
    </row>
    <row r="318" spans="2:5" ht="15.75">
      <c r="B318" s="67"/>
      <c r="C318" s="63"/>
      <c r="D318" s="63"/>
      <c r="E318" s="80"/>
    </row>
    <row r="319" spans="2:5" ht="15.75">
      <c r="B319" s="67"/>
      <c r="C319" s="63"/>
      <c r="D319" s="63"/>
      <c r="E319" s="80"/>
    </row>
    <row r="320" spans="2:5" ht="15.75">
      <c r="B320" s="67"/>
      <c r="C320" s="63"/>
      <c r="D320" s="63"/>
      <c r="E320" s="80"/>
    </row>
    <row r="321" spans="2:5" ht="15.75">
      <c r="B321" s="67"/>
      <c r="C321" s="63"/>
      <c r="D321" s="63"/>
      <c r="E321" s="80"/>
    </row>
    <row r="322" spans="2:5" ht="15.75">
      <c r="B322" s="67"/>
      <c r="C322" s="63"/>
      <c r="D322" s="63"/>
      <c r="E322" s="80"/>
    </row>
    <row r="323" spans="2:5" ht="15.75">
      <c r="B323" s="67"/>
      <c r="C323" s="63"/>
      <c r="D323" s="63"/>
      <c r="E323" s="80"/>
    </row>
    <row r="324" spans="2:5" ht="15.75">
      <c r="B324" s="67"/>
      <c r="C324" s="63"/>
      <c r="D324" s="63"/>
      <c r="E324" s="80"/>
    </row>
    <row r="325" spans="2:5" ht="15.75">
      <c r="B325" s="67"/>
      <c r="C325" s="63"/>
      <c r="D325" s="63"/>
      <c r="E325" s="80"/>
    </row>
    <row r="326" spans="2:5" ht="15.75">
      <c r="B326" s="67"/>
      <c r="C326" s="63"/>
      <c r="D326" s="63"/>
      <c r="E326" s="80"/>
    </row>
    <row r="327" spans="2:5" ht="15.75">
      <c r="B327" s="67"/>
      <c r="C327" s="63"/>
      <c r="D327" s="63"/>
      <c r="E327" s="80"/>
    </row>
    <row r="328" spans="2:5" ht="15.75">
      <c r="B328" s="67"/>
      <c r="C328" s="63"/>
      <c r="D328" s="63"/>
      <c r="E328" s="80"/>
    </row>
    <row r="329" spans="2:5" ht="15.75">
      <c r="B329" s="67"/>
      <c r="C329" s="63"/>
      <c r="D329" s="63"/>
      <c r="E329" s="80"/>
    </row>
    <row r="330" spans="2:5" ht="15.75">
      <c r="B330" s="67"/>
      <c r="C330" s="63"/>
      <c r="D330" s="63"/>
      <c r="E330" s="80"/>
    </row>
    <row r="331" spans="2:5" ht="15.75">
      <c r="B331" s="67"/>
      <c r="C331" s="63"/>
      <c r="D331" s="63"/>
      <c r="E331" s="80"/>
    </row>
    <row r="332" spans="2:5" ht="15.75">
      <c r="B332" s="67"/>
      <c r="C332" s="63"/>
      <c r="D332" s="63"/>
      <c r="E332" s="80"/>
    </row>
    <row r="333" spans="2:5" ht="15.75">
      <c r="B333" s="67"/>
      <c r="C333" s="63"/>
      <c r="D333" s="63"/>
      <c r="E333" s="80"/>
    </row>
    <row r="334" spans="2:5" ht="15.75">
      <c r="B334" s="67"/>
      <c r="C334" s="63"/>
      <c r="D334" s="63"/>
      <c r="E334" s="80"/>
    </row>
    <row r="335" spans="2:5" ht="15.75">
      <c r="B335" s="67"/>
      <c r="C335" s="63"/>
      <c r="D335" s="63"/>
      <c r="E335" s="80"/>
    </row>
    <row r="336" spans="2:5" ht="15.75">
      <c r="B336" s="67"/>
      <c r="C336" s="63"/>
      <c r="D336" s="63"/>
      <c r="E336" s="80"/>
    </row>
    <row r="337" spans="2:5" ht="15.75">
      <c r="B337" s="67"/>
      <c r="C337" s="63"/>
      <c r="D337" s="63"/>
      <c r="E337" s="80"/>
    </row>
    <row r="338" spans="2:5" ht="15.75">
      <c r="B338" s="67"/>
      <c r="C338" s="63"/>
      <c r="D338" s="63"/>
      <c r="E338" s="80"/>
    </row>
    <row r="339" spans="2:5" ht="15.75">
      <c r="B339" s="67"/>
      <c r="C339" s="63"/>
      <c r="D339" s="63"/>
      <c r="E339" s="80"/>
    </row>
    <row r="340" spans="2:5" ht="15.75">
      <c r="B340" s="67"/>
      <c r="C340" s="63"/>
      <c r="D340" s="63"/>
      <c r="E340" s="80"/>
    </row>
    <row r="341" spans="2:5" ht="15.75">
      <c r="B341" s="67"/>
      <c r="C341" s="63"/>
      <c r="D341" s="63"/>
      <c r="E341" s="80"/>
    </row>
    <row r="342" spans="2:5" ht="15.75">
      <c r="B342" s="67"/>
      <c r="C342" s="63"/>
      <c r="D342" s="63"/>
      <c r="E342" s="80"/>
    </row>
    <row r="343" spans="2:5" ht="15.75">
      <c r="B343" s="67"/>
      <c r="C343" s="63"/>
      <c r="D343" s="63"/>
      <c r="E343" s="80"/>
    </row>
    <row r="344" spans="2:5" ht="15.75">
      <c r="B344" s="67"/>
      <c r="C344" s="63"/>
      <c r="D344" s="63"/>
      <c r="E344" s="80"/>
    </row>
    <row r="345" spans="2:5" ht="15.75">
      <c r="B345" s="67"/>
      <c r="C345" s="63"/>
      <c r="D345" s="63"/>
      <c r="E345" s="80"/>
    </row>
    <row r="346" spans="2:5" ht="15.75">
      <c r="B346" s="67"/>
      <c r="C346" s="63"/>
      <c r="D346" s="63"/>
      <c r="E346" s="80"/>
    </row>
    <row r="347" spans="2:5" ht="15.75">
      <c r="B347" s="67"/>
      <c r="C347" s="63"/>
      <c r="D347" s="63"/>
      <c r="E347" s="80"/>
    </row>
    <row r="348" spans="2:5" ht="15.75">
      <c r="B348" s="67"/>
      <c r="C348" s="63"/>
      <c r="D348" s="63"/>
      <c r="E348" s="80"/>
    </row>
    <row r="349" spans="2:5" ht="15.75">
      <c r="B349" s="67"/>
      <c r="C349" s="63"/>
      <c r="D349" s="63"/>
      <c r="E349" s="80"/>
    </row>
    <row r="350" spans="2:5" ht="15.75">
      <c r="B350" s="67"/>
      <c r="C350" s="63"/>
      <c r="D350" s="63"/>
      <c r="E350" s="80"/>
    </row>
    <row r="351" spans="2:5" ht="15.75">
      <c r="B351" s="67"/>
      <c r="C351" s="63"/>
      <c r="D351" s="63"/>
      <c r="E351" s="80"/>
    </row>
    <row r="352" spans="2:5" ht="15.75">
      <c r="B352" s="67"/>
      <c r="C352" s="63"/>
      <c r="D352" s="63"/>
      <c r="E352" s="80"/>
    </row>
    <row r="353" spans="2:5" ht="15.75">
      <c r="B353" s="67"/>
      <c r="C353" s="63"/>
      <c r="D353" s="63"/>
      <c r="E353" s="80"/>
    </row>
    <row r="354" spans="2:5" ht="15.75">
      <c r="B354" s="67"/>
      <c r="C354" s="63"/>
      <c r="D354" s="63"/>
      <c r="E354" s="80"/>
    </row>
    <row r="355" spans="2:5" ht="15.75">
      <c r="B355" s="67"/>
      <c r="C355" s="63"/>
      <c r="D355" s="63"/>
      <c r="E355" s="80"/>
    </row>
    <row r="356" spans="2:5" ht="15.75">
      <c r="B356" s="67"/>
      <c r="C356" s="63"/>
      <c r="D356" s="63"/>
      <c r="E356" s="80"/>
    </row>
    <row r="357" spans="2:5" ht="15.75">
      <c r="B357" s="67"/>
      <c r="C357" s="63"/>
      <c r="D357" s="63"/>
      <c r="E357" s="80"/>
    </row>
    <row r="358" spans="2:5" ht="15.75">
      <c r="B358" s="67"/>
      <c r="C358" s="63"/>
      <c r="D358" s="63"/>
      <c r="E358" s="80"/>
    </row>
    <row r="359" spans="2:5" ht="15.75">
      <c r="B359" s="67"/>
      <c r="C359" s="63"/>
      <c r="D359" s="63"/>
      <c r="E359" s="80"/>
    </row>
    <row r="360" spans="2:5" ht="15.75">
      <c r="B360" s="67"/>
      <c r="C360" s="63"/>
      <c r="D360" s="63"/>
      <c r="E360" s="80"/>
    </row>
    <row r="361" spans="2:5" ht="15.75">
      <c r="B361" s="67"/>
      <c r="C361" s="63"/>
      <c r="D361" s="63"/>
      <c r="E361" s="80"/>
    </row>
    <row r="362" spans="2:5" ht="15.75">
      <c r="B362" s="67"/>
      <c r="C362" s="63"/>
      <c r="D362" s="63"/>
      <c r="E362" s="80"/>
    </row>
    <row r="363" spans="2:5" ht="15.75">
      <c r="B363" s="67"/>
      <c r="C363" s="63"/>
      <c r="D363" s="63"/>
      <c r="E363" s="80"/>
    </row>
    <row r="364" spans="2:5" ht="15.75">
      <c r="B364" s="67"/>
      <c r="C364" s="63"/>
      <c r="D364" s="63"/>
      <c r="E364" s="80"/>
    </row>
    <row r="365" spans="2:5" ht="15.75">
      <c r="B365" s="67"/>
      <c r="C365" s="63"/>
      <c r="D365" s="63"/>
      <c r="E365" s="80"/>
    </row>
    <row r="366" spans="2:5" ht="15.75">
      <c r="B366" s="67"/>
      <c r="C366" s="63"/>
      <c r="D366" s="63"/>
      <c r="E366" s="80"/>
    </row>
    <row r="367" spans="2:5" ht="15.75">
      <c r="B367" s="67"/>
      <c r="C367" s="63"/>
      <c r="D367" s="63"/>
      <c r="E367" s="80"/>
    </row>
    <row r="368" spans="2:5" ht="15.75">
      <c r="B368" s="67"/>
      <c r="C368" s="63"/>
      <c r="D368" s="63"/>
      <c r="E368" s="80"/>
    </row>
    <row r="369" spans="2:5" ht="15.75">
      <c r="B369" s="67"/>
      <c r="C369" s="63"/>
      <c r="D369" s="63"/>
      <c r="E369" s="80"/>
    </row>
    <row r="370" spans="2:5" ht="15.75">
      <c r="B370" s="67"/>
      <c r="C370" s="63"/>
      <c r="D370" s="63"/>
      <c r="E370" s="80"/>
    </row>
    <row r="371" spans="2:5" ht="15.75">
      <c r="B371" s="67"/>
      <c r="C371" s="63"/>
      <c r="D371" s="63"/>
      <c r="E371" s="80"/>
    </row>
    <row r="372" spans="2:5" ht="15.75">
      <c r="B372" s="67"/>
      <c r="C372" s="63"/>
      <c r="D372" s="63"/>
      <c r="E372" s="80"/>
    </row>
    <row r="373" spans="2:5" ht="15.75">
      <c r="B373" s="67"/>
      <c r="C373" s="63"/>
      <c r="D373" s="63"/>
      <c r="E373" s="80"/>
    </row>
    <row r="374" spans="2:5" ht="15.75">
      <c r="B374" s="67"/>
      <c r="C374" s="63"/>
      <c r="D374" s="63"/>
      <c r="E374" s="80"/>
    </row>
    <row r="375" spans="2:5" ht="15.75">
      <c r="B375" s="67"/>
      <c r="C375" s="63"/>
      <c r="D375" s="63"/>
      <c r="E375" s="80"/>
    </row>
    <row r="376" spans="2:5" ht="15.75">
      <c r="B376" s="67"/>
      <c r="C376" s="63"/>
      <c r="D376" s="63"/>
      <c r="E376" s="80"/>
    </row>
    <row r="377" spans="2:5" ht="15.75">
      <c r="B377" s="67"/>
      <c r="C377" s="63"/>
      <c r="D377" s="63"/>
      <c r="E377" s="80"/>
    </row>
    <row r="378" spans="2:5" ht="15.75">
      <c r="B378" s="67"/>
      <c r="C378" s="63"/>
      <c r="D378" s="63"/>
      <c r="E378" s="80"/>
    </row>
    <row r="379" spans="2:5" ht="15.75">
      <c r="B379" s="67"/>
      <c r="C379" s="63"/>
      <c r="D379" s="63"/>
      <c r="E379" s="80"/>
    </row>
    <row r="380" spans="2:5" ht="15.75">
      <c r="B380" s="67"/>
      <c r="C380" s="63"/>
      <c r="D380" s="63"/>
      <c r="E380" s="80"/>
    </row>
    <row r="381" spans="2:5" ht="15.75">
      <c r="B381" s="67"/>
      <c r="C381" s="63"/>
      <c r="D381" s="63"/>
      <c r="E381" s="80"/>
    </row>
    <row r="382" spans="2:5" ht="15.75">
      <c r="B382" s="67"/>
      <c r="C382" s="63"/>
      <c r="D382" s="63"/>
      <c r="E382" s="80"/>
    </row>
    <row r="383" spans="2:5" ht="15.75">
      <c r="B383" s="67"/>
      <c r="C383" s="63"/>
      <c r="D383" s="63"/>
      <c r="E383" s="80"/>
    </row>
    <row r="384" spans="2:5" ht="15.75">
      <c r="B384" s="67"/>
      <c r="C384" s="63"/>
      <c r="D384" s="63"/>
      <c r="E384" s="80"/>
    </row>
    <row r="385" spans="2:5" ht="15.75">
      <c r="B385" s="67"/>
      <c r="C385" s="63"/>
      <c r="D385" s="63"/>
      <c r="E385" s="80"/>
    </row>
    <row r="386" spans="2:5" ht="15.75">
      <c r="B386" s="67"/>
      <c r="C386" s="63"/>
      <c r="D386" s="63"/>
      <c r="E386" s="80"/>
    </row>
    <row r="387" spans="2:5" ht="15.75">
      <c r="B387" s="67"/>
      <c r="C387" s="63"/>
      <c r="D387" s="63"/>
      <c r="E387" s="80"/>
    </row>
    <row r="388" spans="2:5" ht="15.75">
      <c r="B388" s="67"/>
      <c r="C388" s="63"/>
      <c r="D388" s="63"/>
      <c r="E388" s="80"/>
    </row>
    <row r="389" spans="2:5" ht="15.75">
      <c r="B389" s="67"/>
      <c r="C389" s="63"/>
      <c r="D389" s="63"/>
      <c r="E389" s="80"/>
    </row>
    <row r="390" spans="2:5" ht="15.75">
      <c r="B390" s="67"/>
      <c r="C390" s="63"/>
      <c r="D390" s="63"/>
      <c r="E390" s="80"/>
    </row>
    <row r="391" spans="2:5" ht="15.75">
      <c r="B391" s="67"/>
      <c r="C391" s="63"/>
      <c r="D391" s="63"/>
      <c r="E391" s="80"/>
    </row>
    <row r="392" spans="2:5" ht="15.75">
      <c r="B392" s="67"/>
      <c r="C392" s="63"/>
      <c r="D392" s="63"/>
      <c r="E392" s="80"/>
    </row>
    <row r="393" spans="2:5" ht="15.75">
      <c r="B393" s="67"/>
      <c r="C393" s="63"/>
      <c r="D393" s="63"/>
      <c r="E393" s="80"/>
    </row>
    <row r="394" spans="2:5" ht="15.75">
      <c r="B394" s="67"/>
      <c r="C394" s="63"/>
      <c r="D394" s="63"/>
      <c r="E394" s="80"/>
    </row>
    <row r="395" spans="2:5" ht="15.75">
      <c r="B395" s="67"/>
      <c r="C395" s="63"/>
      <c r="D395" s="63"/>
      <c r="E395" s="80"/>
    </row>
    <row r="396" spans="2:5" ht="15.75">
      <c r="B396" s="67"/>
      <c r="C396" s="63"/>
      <c r="D396" s="63"/>
      <c r="E396" s="80"/>
    </row>
    <row r="397" spans="2:5" ht="15.75">
      <c r="B397" s="67"/>
      <c r="C397" s="63"/>
      <c r="D397" s="63"/>
      <c r="E397" s="80"/>
    </row>
    <row r="398" spans="2:5" ht="15.75">
      <c r="B398" s="67"/>
      <c r="C398" s="63"/>
      <c r="D398" s="63"/>
      <c r="E398" s="80"/>
    </row>
    <row r="399" spans="2:5" ht="15.75">
      <c r="B399" s="67"/>
      <c r="C399" s="63"/>
      <c r="D399" s="63"/>
      <c r="E399" s="80"/>
    </row>
    <row r="400" spans="2:5" ht="15.75">
      <c r="B400" s="67"/>
      <c r="C400" s="63"/>
      <c r="D400" s="63"/>
      <c r="E400" s="80"/>
    </row>
    <row r="401" spans="2:5" ht="15.75">
      <c r="B401" s="67"/>
      <c r="C401" s="63"/>
      <c r="D401" s="63"/>
      <c r="E401" s="80"/>
    </row>
    <row r="402" spans="2:5" ht="15.75">
      <c r="B402" s="67"/>
      <c r="C402" s="63"/>
      <c r="D402" s="63"/>
      <c r="E402" s="80"/>
    </row>
    <row r="403" spans="2:5" ht="15.75">
      <c r="B403" s="67"/>
      <c r="C403" s="63"/>
      <c r="D403" s="63"/>
      <c r="E403" s="80"/>
    </row>
    <row r="404" spans="2:5" ht="15.75">
      <c r="B404" s="67"/>
      <c r="C404" s="63"/>
      <c r="D404" s="63"/>
      <c r="E404" s="80"/>
    </row>
    <row r="405" spans="2:5" ht="15.75">
      <c r="B405" s="67"/>
      <c r="C405" s="63"/>
      <c r="D405" s="63"/>
      <c r="E405" s="80"/>
    </row>
    <row r="406" spans="2:5" ht="15.75">
      <c r="B406" s="67"/>
      <c r="C406" s="63"/>
      <c r="D406" s="63"/>
      <c r="E406" s="80"/>
    </row>
    <row r="407" spans="2:5" ht="15.75">
      <c r="B407" s="67"/>
      <c r="C407" s="63"/>
      <c r="D407" s="63"/>
      <c r="E407" s="80"/>
    </row>
    <row r="408" spans="2:5" ht="15.75">
      <c r="B408" s="67"/>
      <c r="C408" s="63"/>
      <c r="D408" s="63"/>
      <c r="E408" s="80"/>
    </row>
    <row r="409" spans="2:5" ht="15.75">
      <c r="B409" s="67"/>
      <c r="C409" s="63"/>
      <c r="D409" s="63"/>
      <c r="E409" s="80"/>
    </row>
    <row r="410" spans="2:5" ht="15.75">
      <c r="B410" s="67"/>
      <c r="C410" s="63"/>
      <c r="D410" s="63"/>
      <c r="E410" s="80"/>
    </row>
    <row r="411" spans="2:5" ht="15.75">
      <c r="B411" s="67"/>
      <c r="C411" s="63"/>
      <c r="D411" s="63"/>
      <c r="E411" s="80"/>
    </row>
    <row r="412" spans="2:5" ht="15.75">
      <c r="B412" s="67"/>
      <c r="C412" s="63"/>
      <c r="D412" s="63"/>
      <c r="E412" s="80"/>
    </row>
    <row r="413" spans="2:5" ht="15.75">
      <c r="B413" s="67"/>
      <c r="C413" s="63"/>
      <c r="D413" s="63"/>
      <c r="E413" s="80"/>
    </row>
    <row r="414" spans="2:5" ht="15.75">
      <c r="B414" s="67"/>
      <c r="C414" s="63"/>
      <c r="D414" s="63"/>
      <c r="E414" s="80"/>
    </row>
    <row r="415" spans="2:5" ht="15.75">
      <c r="B415" s="67"/>
      <c r="C415" s="63"/>
      <c r="D415" s="63"/>
      <c r="E415" s="80"/>
    </row>
    <row r="416" spans="2:5" ht="15.75">
      <c r="B416" s="67"/>
      <c r="C416" s="63"/>
      <c r="D416" s="63"/>
      <c r="E416" s="80"/>
    </row>
    <row r="417" spans="2:5" ht="15.75">
      <c r="B417" s="67"/>
      <c r="C417" s="63"/>
      <c r="D417" s="63"/>
      <c r="E417" s="80"/>
    </row>
    <row r="418" spans="2:5" ht="15.75">
      <c r="B418" s="67"/>
      <c r="C418" s="63"/>
      <c r="D418" s="63"/>
      <c r="E418" s="80"/>
    </row>
    <row r="419" spans="2:5" ht="15.75">
      <c r="B419" s="67"/>
      <c r="C419" s="63"/>
      <c r="D419" s="63"/>
      <c r="E419" s="80"/>
    </row>
    <row r="420" spans="2:5" ht="15.75">
      <c r="B420" s="67"/>
      <c r="C420" s="63"/>
      <c r="D420" s="63"/>
      <c r="E420" s="80"/>
    </row>
    <row r="421" spans="2:5" ht="15.75">
      <c r="B421" s="67"/>
      <c r="C421" s="63"/>
      <c r="D421" s="63"/>
      <c r="E421" s="80"/>
    </row>
    <row r="422" spans="2:5" ht="15.75">
      <c r="B422" s="67"/>
      <c r="C422" s="63"/>
      <c r="D422" s="63"/>
      <c r="E422" s="80"/>
    </row>
    <row r="423" spans="2:5" ht="15.75">
      <c r="B423" s="67"/>
      <c r="C423" s="63"/>
      <c r="D423" s="63"/>
      <c r="E423" s="80"/>
    </row>
    <row r="424" spans="2:5" ht="15.75">
      <c r="B424" s="67"/>
      <c r="C424" s="63"/>
      <c r="D424" s="63"/>
      <c r="E424" s="80"/>
    </row>
    <row r="425" spans="2:5" ht="15.75">
      <c r="B425" s="67"/>
      <c r="C425" s="63"/>
      <c r="D425" s="63"/>
      <c r="E425" s="80"/>
    </row>
    <row r="426" spans="2:5" ht="15.75">
      <c r="B426" s="67"/>
      <c r="C426" s="63"/>
      <c r="D426" s="63"/>
      <c r="E426" s="80"/>
    </row>
    <row r="427" spans="2:5" ht="15.75">
      <c r="B427" s="67"/>
      <c r="C427" s="63"/>
      <c r="D427" s="63"/>
      <c r="E427" s="80"/>
    </row>
    <row r="428" spans="2:5" ht="15.75">
      <c r="B428" s="67"/>
      <c r="C428" s="63"/>
      <c r="D428" s="63"/>
      <c r="E428" s="80"/>
    </row>
    <row r="429" spans="2:5" ht="15.75">
      <c r="B429" s="67"/>
      <c r="C429" s="63"/>
      <c r="D429" s="63"/>
      <c r="E429" s="80"/>
    </row>
    <row r="430" spans="2:5" ht="15.75">
      <c r="B430" s="67"/>
      <c r="C430" s="63"/>
      <c r="D430" s="63"/>
      <c r="E430" s="80"/>
    </row>
    <row r="431" spans="2:5" ht="15.75">
      <c r="B431" s="67"/>
      <c r="C431" s="63"/>
      <c r="D431" s="63"/>
      <c r="E431" s="80"/>
    </row>
    <row r="432" spans="2:5" ht="15.75">
      <c r="B432" s="67"/>
      <c r="C432" s="63"/>
      <c r="D432" s="63"/>
      <c r="E432" s="80"/>
    </row>
    <row r="433" spans="2:5" ht="15.75">
      <c r="B433" s="67"/>
      <c r="C433" s="63"/>
      <c r="D433" s="63"/>
      <c r="E433" s="80"/>
    </row>
    <row r="434" spans="2:5" ht="15.75">
      <c r="B434" s="67"/>
      <c r="C434" s="63"/>
      <c r="D434" s="63"/>
      <c r="E434" s="80"/>
    </row>
    <row r="435" spans="2:5" ht="15.75">
      <c r="B435" s="67"/>
      <c r="C435" s="63"/>
      <c r="D435" s="63"/>
      <c r="E435" s="80"/>
    </row>
    <row r="436" spans="2:5" ht="15.75">
      <c r="B436" s="67"/>
      <c r="C436" s="63"/>
      <c r="D436" s="63"/>
      <c r="E436" s="80"/>
    </row>
    <row r="437" spans="2:5" ht="15.75">
      <c r="B437" s="67"/>
      <c r="C437" s="63"/>
      <c r="D437" s="63"/>
      <c r="E437" s="80"/>
    </row>
    <row r="438" spans="2:5" ht="15.75">
      <c r="B438" s="67"/>
      <c r="C438" s="63"/>
      <c r="D438" s="63"/>
      <c r="E438" s="80"/>
    </row>
    <row r="439" spans="2:5" ht="15.75">
      <c r="B439" s="67"/>
      <c r="C439" s="63"/>
      <c r="D439" s="63"/>
      <c r="E439" s="80"/>
    </row>
    <row r="440" spans="2:5" ht="15.75">
      <c r="B440" s="67"/>
      <c r="C440" s="63"/>
      <c r="D440" s="63"/>
      <c r="E440" s="80"/>
    </row>
    <row r="441" spans="2:5" ht="15.75">
      <c r="B441" s="67"/>
      <c r="C441" s="63"/>
      <c r="D441" s="63"/>
      <c r="E441" s="80"/>
    </row>
    <row r="442" spans="2:5" ht="15.75">
      <c r="B442" s="67"/>
      <c r="C442" s="63"/>
      <c r="D442" s="63"/>
      <c r="E442" s="80"/>
    </row>
    <row r="443" spans="2:5" ht="15.75">
      <c r="B443" s="67"/>
      <c r="C443" s="63"/>
      <c r="D443" s="63"/>
      <c r="E443" s="80"/>
    </row>
    <row r="444" spans="2:5" ht="15.75">
      <c r="B444" s="67"/>
      <c r="C444" s="63"/>
      <c r="D444" s="63"/>
      <c r="E444" s="80"/>
    </row>
    <row r="445" spans="2:5" ht="15.75">
      <c r="B445" s="67"/>
      <c r="C445" s="63"/>
      <c r="D445" s="63"/>
      <c r="E445" s="80"/>
    </row>
    <row r="446" spans="2:5" ht="15.75">
      <c r="B446" s="67"/>
      <c r="C446" s="63"/>
      <c r="D446" s="63"/>
      <c r="E446" s="80"/>
    </row>
    <row r="447" spans="2:5" ht="15.75">
      <c r="B447" s="67"/>
      <c r="C447" s="63"/>
      <c r="D447" s="63"/>
      <c r="E447" s="80"/>
    </row>
    <row r="448" spans="2:5" ht="15.75">
      <c r="B448" s="67"/>
      <c r="C448" s="63"/>
      <c r="D448" s="63"/>
      <c r="E448" s="80"/>
    </row>
    <row r="449" spans="2:5" ht="15.75">
      <c r="B449" s="67"/>
      <c r="C449" s="63"/>
      <c r="D449" s="63"/>
      <c r="E449" s="80"/>
    </row>
    <row r="450" spans="2:5" ht="15.75">
      <c r="B450" s="67"/>
      <c r="C450" s="63"/>
      <c r="D450" s="63"/>
      <c r="E450" s="80"/>
    </row>
    <row r="451" spans="2:5" ht="15.75">
      <c r="B451" s="67"/>
      <c r="C451" s="63"/>
      <c r="D451" s="63"/>
      <c r="E451" s="80"/>
    </row>
    <row r="452" spans="2:5" ht="15.75">
      <c r="B452" s="67"/>
      <c r="C452" s="63"/>
      <c r="D452" s="63"/>
      <c r="E452" s="80"/>
    </row>
    <row r="453" spans="2:5" ht="15.75">
      <c r="B453" s="67"/>
      <c r="C453" s="63"/>
      <c r="D453" s="63"/>
      <c r="E453" s="80"/>
    </row>
    <row r="454" spans="2:5" ht="15.75">
      <c r="B454" s="67"/>
      <c r="C454" s="63"/>
      <c r="D454" s="63"/>
      <c r="E454" s="80"/>
    </row>
    <row r="455" spans="2:5" ht="15.75">
      <c r="B455" s="67"/>
      <c r="C455" s="63"/>
      <c r="D455" s="63"/>
      <c r="E455" s="80"/>
    </row>
    <row r="456" spans="2:5" ht="15.75">
      <c r="B456" s="67"/>
      <c r="C456" s="63"/>
      <c r="D456" s="63"/>
      <c r="E456" s="80"/>
    </row>
    <row r="457" spans="2:5" ht="15.75">
      <c r="B457" s="67"/>
      <c r="C457" s="63"/>
      <c r="D457" s="63"/>
      <c r="E457" s="80"/>
    </row>
    <row r="458" spans="2:5" ht="15.75">
      <c r="B458" s="67"/>
      <c r="C458" s="63"/>
      <c r="D458" s="63"/>
      <c r="E458" s="80"/>
    </row>
    <row r="459" spans="2:5" ht="15.75">
      <c r="B459" s="67"/>
      <c r="C459" s="63"/>
      <c r="D459" s="63"/>
      <c r="E459" s="80"/>
    </row>
    <row r="460" spans="2:5" ht="15.75">
      <c r="B460" s="67"/>
      <c r="C460" s="63"/>
      <c r="D460" s="63"/>
      <c r="E460" s="80"/>
    </row>
    <row r="461" spans="2:5" ht="15.75">
      <c r="B461" s="67"/>
      <c r="C461" s="63"/>
      <c r="D461" s="63"/>
      <c r="E461" s="80"/>
    </row>
    <row r="462" spans="2:5" ht="15.75">
      <c r="B462" s="67"/>
      <c r="C462" s="63"/>
      <c r="D462" s="63"/>
      <c r="E462" s="80"/>
    </row>
    <row r="463" spans="2:5" ht="15.75">
      <c r="B463" s="67"/>
      <c r="C463" s="63"/>
      <c r="D463" s="63"/>
      <c r="E463" s="80"/>
    </row>
    <row r="464" spans="2:5" ht="15.75">
      <c r="B464" s="62"/>
      <c r="C464" s="63"/>
      <c r="D464" s="63"/>
      <c r="E464" s="80"/>
    </row>
    <row r="465" spans="2:5" ht="15.75">
      <c r="B465" s="62"/>
      <c r="C465" s="63"/>
      <c r="D465" s="63"/>
      <c r="E465" s="80"/>
    </row>
    <row r="466" spans="2:5" ht="15.75">
      <c r="B466" s="62"/>
      <c r="C466" s="63"/>
      <c r="D466" s="63"/>
      <c r="E466" s="80"/>
    </row>
    <row r="467" spans="2:5" ht="15.75">
      <c r="B467" s="62"/>
      <c r="C467" s="63"/>
      <c r="D467" s="63"/>
      <c r="E467" s="80"/>
    </row>
    <row r="468" spans="2:5" ht="15.75">
      <c r="B468" s="62"/>
      <c r="C468" s="63"/>
      <c r="D468" s="63"/>
      <c r="E468" s="80"/>
    </row>
    <row r="469" spans="2:5" ht="15.75">
      <c r="B469" s="62"/>
      <c r="C469" s="63"/>
      <c r="D469" s="63"/>
      <c r="E469" s="80"/>
    </row>
    <row r="470" spans="2:5" ht="15.75">
      <c r="B470" s="62"/>
      <c r="C470" s="63"/>
      <c r="D470" s="63"/>
      <c r="E470" s="80"/>
    </row>
    <row r="471" spans="2:5" ht="15.75">
      <c r="B471" s="62"/>
      <c r="C471" s="63"/>
      <c r="D471" s="63"/>
      <c r="E471" s="80"/>
    </row>
    <row r="472" spans="2:5" ht="15.75">
      <c r="B472" s="62"/>
      <c r="C472" s="63"/>
      <c r="D472" s="63"/>
      <c r="E472" s="80"/>
    </row>
    <row r="473" spans="2:5" ht="15.75">
      <c r="B473" s="62"/>
      <c r="C473" s="63"/>
      <c r="D473" s="63"/>
      <c r="E473" s="80"/>
    </row>
    <row r="474" spans="2:5" ht="15.75">
      <c r="B474" s="62"/>
      <c r="C474" s="63"/>
      <c r="D474" s="63"/>
      <c r="E474" s="80"/>
    </row>
    <row r="475" spans="2:5" ht="15.75">
      <c r="B475" s="62"/>
      <c r="C475" s="63"/>
      <c r="D475" s="63"/>
      <c r="E475" s="80"/>
    </row>
    <row r="476" spans="2:5" ht="15.75">
      <c r="B476" s="62"/>
      <c r="C476" s="63"/>
      <c r="D476" s="63"/>
      <c r="E476" s="80"/>
    </row>
    <row r="477" spans="2:5" ht="15.75">
      <c r="B477" s="62"/>
      <c r="C477" s="63"/>
      <c r="D477" s="63"/>
      <c r="E477" s="80"/>
    </row>
    <row r="478" spans="2:5" ht="15.75">
      <c r="B478" s="62"/>
      <c r="C478" s="63"/>
      <c r="D478" s="63"/>
      <c r="E478" s="80"/>
    </row>
    <row r="479" spans="2:5" ht="15.75">
      <c r="B479" s="62"/>
      <c r="C479" s="63"/>
      <c r="D479" s="63"/>
      <c r="E479" s="80"/>
    </row>
    <row r="480" spans="2:5" ht="15.75">
      <c r="B480" s="62"/>
      <c r="C480" s="63"/>
      <c r="D480" s="63"/>
      <c r="E480" s="80"/>
    </row>
    <row r="481" spans="2:5" ht="15.75">
      <c r="B481" s="62"/>
      <c r="C481" s="63"/>
      <c r="D481" s="63"/>
      <c r="E481" s="80"/>
    </row>
    <row r="482" spans="2:5" ht="15.75">
      <c r="B482" s="62"/>
      <c r="C482" s="63"/>
      <c r="D482" s="63"/>
      <c r="E482" s="80"/>
    </row>
    <row r="483" spans="2:5" ht="15.75">
      <c r="B483" s="62"/>
      <c r="C483" s="63"/>
      <c r="D483" s="63"/>
      <c r="E483" s="80"/>
    </row>
    <row r="484" spans="2:5" ht="15.75">
      <c r="B484" s="62"/>
      <c r="C484" s="63"/>
      <c r="D484" s="63"/>
      <c r="E484" s="80"/>
    </row>
    <row r="485" spans="2:5" ht="15.75">
      <c r="B485" s="62"/>
      <c r="C485" s="63"/>
      <c r="D485" s="63"/>
      <c r="E485" s="80"/>
    </row>
    <row r="486" spans="2:5" ht="15.75">
      <c r="B486" s="62"/>
      <c r="C486" s="63"/>
      <c r="D486" s="63"/>
      <c r="E486" s="80"/>
    </row>
    <row r="487" spans="2:5" ht="15.75">
      <c r="B487" s="62"/>
      <c r="C487" s="63"/>
      <c r="D487" s="63"/>
      <c r="E487" s="80"/>
    </row>
    <row r="488" spans="2:5" ht="15.75">
      <c r="B488" s="62"/>
      <c r="C488" s="63"/>
      <c r="D488" s="63"/>
      <c r="E488" s="80"/>
    </row>
    <row r="489" spans="2:5" ht="15.75">
      <c r="B489" s="62"/>
      <c r="C489" s="63"/>
      <c r="D489" s="63"/>
      <c r="E489" s="80"/>
    </row>
    <row r="490" spans="2:5" ht="15.75">
      <c r="B490" s="62"/>
      <c r="C490" s="63"/>
      <c r="D490" s="63"/>
      <c r="E490" s="80"/>
    </row>
    <row r="491" spans="2:5" ht="15.75">
      <c r="B491" s="62"/>
      <c r="C491" s="63"/>
      <c r="D491" s="63"/>
      <c r="E491" s="80"/>
    </row>
    <row r="492" spans="2:5" ht="15.75">
      <c r="B492" s="62"/>
      <c r="C492" s="63"/>
      <c r="D492" s="63"/>
      <c r="E492" s="80"/>
    </row>
    <row r="493" spans="2:5" ht="15.75">
      <c r="B493" s="62"/>
      <c r="C493" s="63"/>
      <c r="D493" s="63"/>
      <c r="E493" s="80"/>
    </row>
    <row r="494" spans="2:5" ht="15.75">
      <c r="B494" s="62"/>
      <c r="C494" s="63"/>
      <c r="D494" s="63"/>
      <c r="E494" s="80"/>
    </row>
    <row r="495" spans="2:5" ht="15.75">
      <c r="B495" s="62"/>
      <c r="C495" s="63"/>
      <c r="D495" s="63"/>
      <c r="E495" s="80"/>
    </row>
    <row r="496" spans="2:5" ht="15.75">
      <c r="B496" s="62"/>
      <c r="C496" s="63"/>
      <c r="D496" s="63"/>
      <c r="E496" s="80"/>
    </row>
    <row r="497" spans="2:5" ht="15.75">
      <c r="B497" s="62"/>
      <c r="C497" s="63"/>
      <c r="D497" s="63"/>
      <c r="E497" s="80"/>
    </row>
    <row r="498" spans="2:5" ht="15.75">
      <c r="B498" s="62"/>
      <c r="C498" s="63"/>
      <c r="D498" s="63"/>
      <c r="E498" s="80"/>
    </row>
    <row r="499" spans="2:5" ht="15.75">
      <c r="B499" s="62"/>
      <c r="C499" s="63"/>
      <c r="D499" s="63"/>
      <c r="E499" s="80"/>
    </row>
    <row r="500" spans="2:5" ht="15.75">
      <c r="B500" s="62"/>
      <c r="C500" s="63"/>
      <c r="D500" s="63"/>
      <c r="E500" s="80"/>
    </row>
    <row r="501" spans="2:5" ht="15.75">
      <c r="B501" s="62"/>
      <c r="C501" s="63"/>
      <c r="D501" s="63"/>
      <c r="E501" s="80"/>
    </row>
    <row r="502" spans="2:5" ht="15.75">
      <c r="B502" s="62"/>
      <c r="C502" s="63"/>
      <c r="D502" s="63"/>
      <c r="E502" s="80"/>
    </row>
    <row r="503" spans="2:5" ht="15.75">
      <c r="B503" s="62"/>
      <c r="C503" s="63"/>
      <c r="D503" s="63"/>
      <c r="E503" s="80"/>
    </row>
    <row r="504" spans="2:5" ht="15.75">
      <c r="B504" s="62"/>
      <c r="C504" s="63"/>
      <c r="D504" s="63"/>
      <c r="E504" s="80"/>
    </row>
    <row r="505" spans="2:5" ht="15.75">
      <c r="B505" s="62"/>
      <c r="C505" s="63"/>
      <c r="D505" s="63"/>
      <c r="E505" s="80"/>
    </row>
    <row r="506" spans="2:5" ht="15.75">
      <c r="B506" s="62"/>
      <c r="C506" s="63"/>
      <c r="D506" s="63"/>
      <c r="E506" s="80"/>
    </row>
    <row r="507" spans="2:5" ht="15.75">
      <c r="B507" s="62"/>
      <c r="C507" s="63"/>
      <c r="D507" s="63"/>
      <c r="E507" s="80"/>
    </row>
    <row r="508" spans="2:5" ht="15.75">
      <c r="B508" s="62"/>
      <c r="C508" s="63"/>
      <c r="D508" s="63"/>
      <c r="E508" s="80"/>
    </row>
    <row r="509" spans="2:5" ht="15.75">
      <c r="B509" s="62"/>
      <c r="C509" s="63"/>
      <c r="D509" s="63"/>
      <c r="E509" s="80"/>
    </row>
    <row r="510" spans="2:5" ht="15.75">
      <c r="B510" s="62"/>
      <c r="C510" s="63"/>
      <c r="D510" s="63"/>
      <c r="E510" s="80"/>
    </row>
    <row r="511" spans="2:5" ht="15.75">
      <c r="B511" s="62"/>
      <c r="C511" s="63"/>
      <c r="D511" s="63"/>
      <c r="E511" s="80"/>
    </row>
    <row r="512" spans="2:5" ht="15.75">
      <c r="B512" s="62"/>
      <c r="C512" s="63"/>
      <c r="D512" s="63"/>
      <c r="E512" s="80"/>
    </row>
    <row r="513" spans="2:5" ht="15.75">
      <c r="B513" s="62"/>
      <c r="C513" s="63"/>
      <c r="D513" s="63"/>
      <c r="E513" s="80"/>
    </row>
    <row r="514" spans="2:5" ht="15.75">
      <c r="B514" s="62"/>
      <c r="C514" s="63"/>
      <c r="D514" s="63"/>
      <c r="E514" s="80"/>
    </row>
    <row r="515" spans="2:5" ht="15.75">
      <c r="B515" s="62"/>
      <c r="C515" s="63"/>
      <c r="D515" s="63"/>
      <c r="E515" s="80"/>
    </row>
    <row r="516" spans="2:5" ht="15.75">
      <c r="B516" s="62"/>
      <c r="C516" s="63"/>
      <c r="D516" s="63"/>
      <c r="E516" s="80"/>
    </row>
    <row r="517" spans="2:5" ht="15.75">
      <c r="B517" s="62"/>
      <c r="C517" s="63"/>
      <c r="D517" s="63"/>
      <c r="E517" s="80"/>
    </row>
    <row r="518" spans="2:5" ht="15.75">
      <c r="B518" s="62"/>
      <c r="C518" s="63"/>
      <c r="D518" s="63"/>
      <c r="E518" s="80"/>
    </row>
    <row r="519" spans="2:5" ht="15.75">
      <c r="B519" s="62"/>
      <c r="C519" s="63"/>
      <c r="D519" s="63"/>
      <c r="E519" s="80"/>
    </row>
    <row r="520" spans="2:5" ht="15.75">
      <c r="B520" s="62"/>
      <c r="C520" s="63"/>
      <c r="D520" s="63"/>
      <c r="E520" s="80"/>
    </row>
    <row r="521" spans="2:5" ht="15.75">
      <c r="B521" s="62"/>
      <c r="C521" s="63"/>
      <c r="D521" s="63"/>
      <c r="E521" s="80"/>
    </row>
    <row r="522" spans="2:5" ht="15.75">
      <c r="B522" s="62"/>
      <c r="C522" s="63"/>
      <c r="D522" s="63"/>
      <c r="E522" s="80"/>
    </row>
    <row r="523" spans="2:5" ht="15.75">
      <c r="B523" s="62"/>
      <c r="C523" s="63"/>
      <c r="D523" s="63"/>
      <c r="E523" s="80"/>
    </row>
    <row r="524" spans="2:5" ht="15.75">
      <c r="B524" s="62"/>
      <c r="C524" s="63"/>
      <c r="D524" s="63"/>
      <c r="E524" s="80"/>
    </row>
    <row r="525" spans="2:5" ht="15.75">
      <c r="B525" s="62"/>
      <c r="C525" s="63"/>
      <c r="D525" s="63"/>
      <c r="E525" s="80"/>
    </row>
    <row r="526" spans="2:5" ht="15.75">
      <c r="B526" s="62"/>
      <c r="C526" s="63"/>
      <c r="D526" s="63"/>
      <c r="E526" s="80"/>
    </row>
    <row r="527" spans="2:5" ht="15.75">
      <c r="B527" s="62"/>
      <c r="C527" s="63"/>
      <c r="D527" s="63"/>
      <c r="E527" s="80"/>
    </row>
    <row r="528" spans="2:5" ht="15.75">
      <c r="B528" s="62"/>
      <c r="C528" s="63"/>
      <c r="D528" s="63"/>
      <c r="E528" s="80"/>
    </row>
    <row r="529" spans="2:5" ht="15.75">
      <c r="B529" s="62"/>
      <c r="C529" s="63"/>
      <c r="D529" s="63"/>
      <c r="E529" s="80"/>
    </row>
    <row r="530" spans="2:5" ht="15.75">
      <c r="B530" s="62"/>
      <c r="C530" s="63"/>
      <c r="D530" s="63"/>
      <c r="E530" s="80"/>
    </row>
    <row r="531" spans="2:5" ht="15.75">
      <c r="B531" s="62"/>
      <c r="C531" s="63"/>
      <c r="D531" s="63"/>
      <c r="E531" s="80"/>
    </row>
    <row r="532" spans="2:5" ht="15.75">
      <c r="B532" s="62"/>
      <c r="C532" s="63"/>
      <c r="D532" s="63"/>
      <c r="E532" s="80"/>
    </row>
    <row r="533" spans="2:5" ht="15.75">
      <c r="B533" s="62"/>
      <c r="C533" s="63"/>
      <c r="D533" s="63"/>
      <c r="E533" s="80"/>
    </row>
    <row r="534" spans="2:5" ht="15.75">
      <c r="B534" s="62"/>
      <c r="C534" s="63"/>
      <c r="D534" s="63"/>
      <c r="E534" s="80"/>
    </row>
    <row r="535" spans="2:5" ht="15.75">
      <c r="B535" s="62"/>
      <c r="C535" s="63"/>
      <c r="D535" s="63"/>
      <c r="E535" s="80"/>
    </row>
    <row r="536" spans="2:5" ht="15.75">
      <c r="B536" s="62"/>
      <c r="C536" s="63"/>
      <c r="D536" s="63"/>
      <c r="E536" s="80"/>
    </row>
    <row r="537" spans="2:5" ht="15.75">
      <c r="B537" s="62"/>
      <c r="C537" s="63"/>
      <c r="D537" s="63"/>
      <c r="E537" s="80"/>
    </row>
    <row r="538" spans="2:5" ht="15.75">
      <c r="B538" s="62"/>
      <c r="C538" s="63"/>
      <c r="D538" s="63"/>
      <c r="E538" s="80"/>
    </row>
    <row r="539" spans="2:5" ht="15.75">
      <c r="B539" s="62"/>
      <c r="C539" s="63"/>
      <c r="D539" s="63"/>
      <c r="E539" s="80"/>
    </row>
    <row r="540" spans="2:5" ht="15.75">
      <c r="B540" s="62"/>
      <c r="C540" s="63"/>
      <c r="D540" s="63"/>
      <c r="E540" s="80"/>
    </row>
    <row r="541" spans="2:5" ht="15.75">
      <c r="B541" s="62"/>
      <c r="C541" s="63"/>
      <c r="D541" s="63"/>
      <c r="E541" s="80"/>
    </row>
    <row r="542" spans="2:5" ht="15.75">
      <c r="B542" s="62"/>
      <c r="C542" s="63"/>
      <c r="D542" s="63"/>
      <c r="E542" s="80"/>
    </row>
    <row r="543" spans="2:5" ht="15.75">
      <c r="B543" s="62"/>
      <c r="C543" s="63"/>
      <c r="D543" s="63"/>
      <c r="E543" s="80"/>
    </row>
    <row r="544" spans="2:5" ht="15.75">
      <c r="B544" s="62"/>
      <c r="C544" s="63"/>
      <c r="D544" s="63"/>
      <c r="E544" s="61"/>
    </row>
    <row r="545" spans="2:5" ht="15.75">
      <c r="B545" s="62"/>
      <c r="C545" s="63"/>
      <c r="D545" s="63"/>
      <c r="E545" s="61"/>
    </row>
    <row r="546" spans="2:5" ht="15.75">
      <c r="B546" s="62"/>
      <c r="C546" s="63"/>
      <c r="D546" s="63"/>
      <c r="E546" s="61"/>
    </row>
    <row r="547" spans="2:5" ht="15.75">
      <c r="B547" s="62"/>
      <c r="C547" s="63"/>
      <c r="D547" s="63"/>
      <c r="E547" s="61"/>
    </row>
    <row r="548" spans="2:5" ht="15.75">
      <c r="B548" s="62"/>
      <c r="C548" s="63"/>
      <c r="D548" s="63"/>
      <c r="E548" s="61"/>
    </row>
    <row r="549" spans="2:5" ht="15.75">
      <c r="B549" s="62"/>
      <c r="C549" s="63"/>
      <c r="D549" s="63"/>
      <c r="E549" s="61"/>
    </row>
    <row r="550" spans="2:5" ht="15.75">
      <c r="B550" s="62"/>
      <c r="C550" s="63"/>
      <c r="D550" s="63"/>
      <c r="E550" s="61"/>
    </row>
    <row r="551" spans="2:5" ht="15.75">
      <c r="B551" s="62"/>
      <c r="C551" s="63"/>
      <c r="D551" s="63"/>
      <c r="E551" s="61"/>
    </row>
    <row r="552" spans="2:5" ht="15.75">
      <c r="B552" s="62"/>
      <c r="C552" s="63"/>
      <c r="D552" s="63"/>
      <c r="E552" s="61"/>
    </row>
    <row r="553" spans="2:5" ht="15.75">
      <c r="B553" s="62"/>
      <c r="C553" s="63"/>
      <c r="D553" s="63"/>
      <c r="E553" s="61"/>
    </row>
    <row r="554" spans="2:5" ht="15.75">
      <c r="B554" s="62"/>
      <c r="C554" s="63"/>
      <c r="D554" s="63"/>
      <c r="E554" s="61"/>
    </row>
    <row r="555" spans="2:5" ht="15.75">
      <c r="B555" s="62"/>
      <c r="C555" s="63"/>
      <c r="D555" s="63"/>
      <c r="E555" s="61"/>
    </row>
    <row r="556" spans="2:5" ht="15.75">
      <c r="B556" s="62"/>
      <c r="C556" s="63"/>
      <c r="D556" s="63"/>
      <c r="E556" s="61"/>
    </row>
    <row r="557" spans="2:5" ht="15.75">
      <c r="B557" s="62"/>
      <c r="C557" s="63"/>
      <c r="D557" s="63"/>
      <c r="E557" s="61"/>
    </row>
    <row r="558" spans="2:5" ht="15.75">
      <c r="B558" s="62"/>
      <c r="C558" s="63"/>
      <c r="D558" s="63"/>
      <c r="E558" s="61"/>
    </row>
    <row r="559" spans="2:5" ht="15.75">
      <c r="B559" s="62"/>
      <c r="C559" s="63"/>
      <c r="D559" s="63"/>
      <c r="E559" s="61"/>
    </row>
    <row r="560" spans="2:5" ht="15.75">
      <c r="B560" s="62"/>
      <c r="C560" s="63"/>
      <c r="D560" s="63"/>
      <c r="E560" s="61"/>
    </row>
    <row r="561" spans="2:5" ht="15.75">
      <c r="B561" s="62"/>
      <c r="C561" s="63"/>
      <c r="D561" s="63"/>
      <c r="E561" s="61"/>
    </row>
    <row r="562" spans="2:5" ht="15.75">
      <c r="B562" s="62"/>
      <c r="C562" s="63"/>
      <c r="D562" s="63"/>
      <c r="E562" s="61"/>
    </row>
    <row r="563" spans="2:5" ht="15.75">
      <c r="B563" s="62"/>
      <c r="C563" s="63"/>
      <c r="D563" s="63"/>
      <c r="E563" s="61"/>
    </row>
    <row r="564" spans="2:5" ht="15.75">
      <c r="B564" s="62"/>
      <c r="C564" s="63"/>
      <c r="D564" s="63"/>
      <c r="E564" s="61"/>
    </row>
    <row r="565" spans="2:5" ht="15.75">
      <c r="B565" s="62"/>
      <c r="C565" s="63"/>
      <c r="D565" s="63"/>
      <c r="E565" s="61"/>
    </row>
    <row r="566" spans="2:5" ht="15.75">
      <c r="B566" s="62"/>
      <c r="C566" s="63"/>
      <c r="D566" s="63"/>
      <c r="E566" s="61"/>
    </row>
    <row r="567" spans="2:5" ht="15.75">
      <c r="B567" s="62"/>
      <c r="C567" s="63"/>
      <c r="D567" s="63"/>
      <c r="E567" s="61"/>
    </row>
    <row r="568" spans="2:5" ht="15.75">
      <c r="B568" s="62"/>
      <c r="C568" s="63"/>
      <c r="D568" s="63"/>
      <c r="E568" s="61"/>
    </row>
    <row r="569" spans="2:5" ht="15.75">
      <c r="B569" s="62"/>
      <c r="C569" s="63"/>
      <c r="D569" s="63"/>
      <c r="E569" s="61"/>
    </row>
    <row r="570" spans="2:5" ht="15.75">
      <c r="B570" s="62"/>
      <c r="C570" s="63"/>
      <c r="D570" s="63"/>
      <c r="E570" s="61"/>
    </row>
    <row r="571" spans="2:5" ht="15.75">
      <c r="B571" s="62"/>
      <c r="C571" s="63"/>
      <c r="D571" s="63"/>
      <c r="E571" s="61"/>
    </row>
    <row r="572" spans="2:5" ht="15.75">
      <c r="B572" s="62"/>
      <c r="C572" s="63"/>
      <c r="D572" s="63"/>
      <c r="E572" s="61"/>
    </row>
    <row r="573" spans="2:5" ht="15.75">
      <c r="B573" s="62"/>
      <c r="C573" s="63"/>
      <c r="D573" s="63"/>
      <c r="E573" s="61"/>
    </row>
    <row r="574" spans="2:5" ht="15.75">
      <c r="B574" s="62"/>
      <c r="C574" s="63"/>
      <c r="D574" s="63"/>
      <c r="E574" s="61"/>
    </row>
    <row r="575" spans="2:5" ht="15.75">
      <c r="B575" s="62"/>
      <c r="C575" s="63"/>
      <c r="D575" s="63"/>
      <c r="E575" s="61"/>
    </row>
    <row r="576" spans="2:5" ht="15.75">
      <c r="B576" s="62"/>
      <c r="C576" s="63"/>
      <c r="D576" s="63"/>
      <c r="E576" s="61"/>
    </row>
    <row r="577" spans="2:5" ht="15.75">
      <c r="B577" s="62"/>
      <c r="C577" s="63"/>
      <c r="D577" s="63"/>
      <c r="E577" s="61"/>
    </row>
    <row r="578" spans="2:5" ht="15.75">
      <c r="B578" s="62"/>
      <c r="C578" s="63"/>
      <c r="D578" s="63"/>
      <c r="E578" s="61"/>
    </row>
    <row r="579" spans="2:5" ht="15.75">
      <c r="B579" s="62"/>
      <c r="C579" s="63"/>
      <c r="D579" s="63"/>
      <c r="E579" s="61"/>
    </row>
    <row r="580" spans="2:5" ht="15.75">
      <c r="B580" s="62"/>
      <c r="C580" s="63"/>
      <c r="D580" s="63"/>
      <c r="E580" s="61"/>
    </row>
    <row r="581" spans="2:5" ht="15.75">
      <c r="B581" s="62"/>
      <c r="C581" s="63"/>
      <c r="D581" s="63"/>
      <c r="E581" s="61"/>
    </row>
    <row r="582" spans="2:5" ht="15.75">
      <c r="B582" s="62"/>
      <c r="C582" s="63"/>
      <c r="D582" s="63"/>
      <c r="E582" s="61"/>
    </row>
    <row r="583" spans="2:5" ht="15.75">
      <c r="B583" s="62"/>
      <c r="C583" s="63"/>
      <c r="D583" s="63"/>
      <c r="E583" s="61"/>
    </row>
    <row r="584" spans="2:5" ht="15.75">
      <c r="B584" s="62"/>
      <c r="C584" s="63"/>
      <c r="D584" s="63"/>
      <c r="E584" s="61"/>
    </row>
    <row r="585" spans="2:5" ht="15.75">
      <c r="B585" s="62"/>
      <c r="C585" s="63"/>
      <c r="D585" s="63"/>
      <c r="E585" s="61"/>
    </row>
    <row r="586" spans="2:5" ht="15.75">
      <c r="B586" s="62"/>
      <c r="C586" s="63"/>
      <c r="D586" s="63"/>
      <c r="E586" s="61"/>
    </row>
    <row r="587" spans="2:5" ht="15.75">
      <c r="B587" s="62"/>
      <c r="C587" s="63"/>
      <c r="D587" s="63"/>
      <c r="E587" s="61"/>
    </row>
    <row r="588" spans="2:5" ht="15.75">
      <c r="B588" s="62"/>
      <c r="C588" s="63"/>
      <c r="D588" s="63"/>
      <c r="E588" s="61"/>
    </row>
    <row r="589" spans="2:5" ht="15.75">
      <c r="B589" s="62"/>
      <c r="C589" s="63"/>
      <c r="D589" s="63"/>
      <c r="E589" s="61"/>
    </row>
    <row r="590" spans="2:5" ht="15.75">
      <c r="B590" s="62"/>
      <c r="C590" s="63"/>
      <c r="D590" s="63"/>
      <c r="E590" s="61"/>
    </row>
    <row r="591" spans="2:5" ht="15.75">
      <c r="B591" s="62"/>
      <c r="C591" s="63"/>
      <c r="D591" s="63"/>
      <c r="E591" s="61"/>
    </row>
    <row r="592" spans="2:5" ht="15.75">
      <c r="B592" s="62"/>
      <c r="C592" s="63"/>
      <c r="D592" s="63"/>
      <c r="E592" s="61"/>
    </row>
    <row r="593" spans="2:5" ht="15.75">
      <c r="B593" s="62"/>
      <c r="C593" s="63"/>
      <c r="D593" s="63"/>
      <c r="E593" s="61"/>
    </row>
    <row r="594" spans="2:5" ht="15.75">
      <c r="B594" s="62"/>
      <c r="C594" s="63"/>
      <c r="D594" s="63"/>
      <c r="E594" s="61"/>
    </row>
    <row r="595" spans="2:5" ht="15.75">
      <c r="B595" s="62"/>
      <c r="C595" s="63"/>
      <c r="D595" s="63"/>
      <c r="E595" s="61"/>
    </row>
    <row r="596" spans="2:5" ht="15.75">
      <c r="B596" s="62"/>
      <c r="C596" s="63"/>
      <c r="D596" s="63"/>
      <c r="E596" s="61"/>
    </row>
    <row r="597" spans="2:5" ht="15.75">
      <c r="B597" s="62"/>
      <c r="C597" s="63"/>
      <c r="D597" s="63"/>
      <c r="E597" s="61"/>
    </row>
    <row r="598" spans="2:5" ht="15.75">
      <c r="B598" s="62"/>
      <c r="C598" s="63"/>
      <c r="D598" s="63"/>
      <c r="E598" s="61"/>
    </row>
    <row r="599" spans="2:5" ht="15.75">
      <c r="B599" s="62"/>
      <c r="C599" s="63"/>
      <c r="D599" s="63"/>
      <c r="E599" s="61"/>
    </row>
    <row r="600" spans="2:5" ht="15.75">
      <c r="B600" s="62"/>
      <c r="C600" s="63"/>
      <c r="D600" s="63"/>
      <c r="E600" s="61"/>
    </row>
    <row r="601" spans="2:5" ht="15.75">
      <c r="B601" s="62"/>
      <c r="C601" s="63"/>
      <c r="D601" s="63"/>
      <c r="E601" s="61"/>
    </row>
    <row r="602" spans="2:5" ht="15.75">
      <c r="B602" s="62"/>
      <c r="C602" s="63"/>
      <c r="D602" s="63"/>
      <c r="E602" s="61"/>
    </row>
    <row r="603" spans="2:5" ht="15.75">
      <c r="B603" s="62"/>
      <c r="C603" s="63"/>
      <c r="D603" s="63"/>
      <c r="E603" s="61"/>
    </row>
    <row r="604" spans="2:5" ht="15.75">
      <c r="B604" s="62"/>
      <c r="C604" s="63"/>
      <c r="D604" s="63"/>
      <c r="E604" s="61"/>
    </row>
    <row r="605" spans="2:5" ht="15.75">
      <c r="B605" s="62"/>
      <c r="C605" s="63"/>
      <c r="D605" s="63"/>
      <c r="E605" s="61"/>
    </row>
    <row r="606" spans="2:5" ht="15.75">
      <c r="B606" s="62"/>
      <c r="C606" s="63"/>
      <c r="D606" s="63"/>
      <c r="E606" s="61"/>
    </row>
    <row r="607" spans="2:5" ht="15.75">
      <c r="B607" s="62"/>
      <c r="C607" s="63"/>
      <c r="D607" s="63"/>
      <c r="E607" s="61"/>
    </row>
    <row r="608" spans="2:5" ht="15.75">
      <c r="B608" s="62"/>
      <c r="C608" s="63"/>
      <c r="D608" s="63"/>
      <c r="E608" s="61"/>
    </row>
    <row r="609" spans="2:5" ht="15.75">
      <c r="B609" s="62"/>
      <c r="C609" s="63"/>
      <c r="D609" s="63"/>
      <c r="E609" s="61"/>
    </row>
    <row r="610" spans="2:5" ht="15.75">
      <c r="B610" s="62"/>
      <c r="C610" s="63"/>
      <c r="D610" s="63"/>
      <c r="E610" s="61"/>
    </row>
    <row r="611" spans="2:5" ht="15.75">
      <c r="B611" s="62"/>
      <c r="C611" s="63"/>
      <c r="D611" s="63"/>
      <c r="E611" s="61"/>
    </row>
    <row r="612" spans="2:5" ht="15.75">
      <c r="B612" s="62"/>
      <c r="C612" s="63"/>
      <c r="D612" s="63"/>
      <c r="E612" s="61"/>
    </row>
    <row r="613" spans="2:5" ht="15.75">
      <c r="B613" s="62"/>
      <c r="C613" s="63"/>
      <c r="D613" s="63"/>
      <c r="E613" s="61"/>
    </row>
    <row r="614" spans="2:5" ht="15.75">
      <c r="B614" s="62"/>
      <c r="C614" s="63"/>
      <c r="D614" s="63"/>
      <c r="E614" s="61"/>
    </row>
    <row r="615" spans="2:5" ht="15.75">
      <c r="B615" s="62"/>
      <c r="C615" s="63"/>
      <c r="D615" s="63"/>
      <c r="E615" s="61"/>
    </row>
    <row r="616" spans="2:5" ht="15.75">
      <c r="B616" s="62"/>
      <c r="C616" s="63"/>
      <c r="D616" s="63"/>
      <c r="E616" s="61"/>
    </row>
    <row r="617" spans="2:5" ht="15.75">
      <c r="B617" s="62"/>
      <c r="C617" s="63"/>
      <c r="D617" s="63"/>
      <c r="E617" s="61"/>
    </row>
    <row r="618" spans="2:5" ht="15.75">
      <c r="B618" s="62"/>
      <c r="C618" s="63"/>
      <c r="D618" s="63"/>
      <c r="E618" s="61"/>
    </row>
    <row r="619" spans="2:5" ht="15.75">
      <c r="B619" s="62"/>
      <c r="C619" s="63"/>
      <c r="D619" s="63"/>
      <c r="E619" s="61"/>
    </row>
    <row r="620" spans="2:5" ht="15.75">
      <c r="B620" s="62"/>
      <c r="C620" s="63"/>
      <c r="D620" s="63"/>
      <c r="E620" s="61"/>
    </row>
    <row r="621" spans="2:5" ht="15.75">
      <c r="B621" s="62"/>
      <c r="C621" s="63"/>
      <c r="D621" s="63"/>
      <c r="E621" s="61"/>
    </row>
    <row r="622" spans="2:5" ht="15.75">
      <c r="B622" s="62"/>
      <c r="C622" s="63"/>
      <c r="D622" s="63"/>
      <c r="E622" s="61"/>
    </row>
    <row r="623" spans="2:5" ht="15.75">
      <c r="B623" s="62"/>
      <c r="C623" s="63"/>
      <c r="D623" s="63"/>
      <c r="E623" s="61"/>
    </row>
    <row r="624" spans="2:5" ht="15.75">
      <c r="B624" s="62"/>
      <c r="C624" s="63"/>
      <c r="D624" s="63"/>
      <c r="E624" s="61"/>
    </row>
    <row r="625" spans="2:5" ht="15.75">
      <c r="B625" s="62"/>
      <c r="C625" s="63"/>
      <c r="D625" s="63"/>
      <c r="E625" s="61"/>
    </row>
    <row r="626" spans="2:5" ht="15.75">
      <c r="B626" s="62"/>
      <c r="C626" s="63"/>
      <c r="D626" s="63"/>
      <c r="E626" s="61"/>
    </row>
    <row r="627" spans="2:5" ht="15.75">
      <c r="B627" s="62"/>
      <c r="C627" s="63"/>
      <c r="D627" s="63"/>
      <c r="E627" s="61"/>
    </row>
    <row r="628" spans="2:5" ht="15.75">
      <c r="B628" s="62"/>
      <c r="C628" s="63"/>
      <c r="D628" s="63"/>
      <c r="E628" s="61"/>
    </row>
    <row r="629" spans="2:5" ht="15.75">
      <c r="B629" s="62"/>
      <c r="C629" s="63"/>
      <c r="D629" s="63"/>
      <c r="E629" s="61"/>
    </row>
    <row r="630" spans="2:5" ht="15.75">
      <c r="B630" s="62"/>
      <c r="C630" s="63"/>
      <c r="D630" s="63"/>
      <c r="E630" s="61"/>
    </row>
    <row r="631" spans="2:5" ht="15.75">
      <c r="B631" s="62"/>
      <c r="C631" s="63"/>
      <c r="D631" s="63"/>
      <c r="E631" s="61"/>
    </row>
    <row r="632" spans="2:5" ht="15.75">
      <c r="B632" s="62"/>
      <c r="C632" s="63"/>
      <c r="D632" s="63"/>
      <c r="E632" s="61"/>
    </row>
    <row r="633" spans="2:5" ht="15.75">
      <c r="B633" s="62"/>
      <c r="C633" s="63"/>
      <c r="D633" s="63"/>
      <c r="E633" s="61"/>
    </row>
    <row r="634" spans="2:5" ht="15.75">
      <c r="B634" s="62"/>
      <c r="C634" s="63"/>
      <c r="D634" s="63"/>
      <c r="E634" s="61"/>
    </row>
    <row r="635" spans="2:5" ht="15.75">
      <c r="B635" s="62"/>
      <c r="C635" s="63"/>
      <c r="D635" s="63"/>
      <c r="E635" s="61"/>
    </row>
    <row r="636" spans="2:5" ht="15.75">
      <c r="B636" s="62"/>
      <c r="C636" s="63"/>
      <c r="D636" s="63"/>
      <c r="E636" s="61"/>
    </row>
    <row r="637" spans="2:5" ht="15.75">
      <c r="B637" s="62"/>
      <c r="C637" s="63"/>
      <c r="D637" s="63"/>
      <c r="E637" s="61"/>
    </row>
    <row r="638" spans="2:5" ht="15.75">
      <c r="B638" s="62"/>
      <c r="C638" s="63"/>
      <c r="D638" s="63"/>
      <c r="E638" s="61"/>
    </row>
    <row r="639" spans="2:5" ht="15.75">
      <c r="B639" s="62"/>
      <c r="C639" s="63"/>
      <c r="D639" s="63"/>
      <c r="E639" s="61"/>
    </row>
    <row r="640" spans="2:5" ht="15.75">
      <c r="B640" s="62"/>
      <c r="C640" s="63"/>
      <c r="D640" s="63"/>
      <c r="E640" s="61"/>
    </row>
    <row r="641" spans="2:5" ht="15.75">
      <c r="B641" s="62"/>
      <c r="C641" s="63"/>
      <c r="D641" s="63"/>
      <c r="E641" s="61"/>
    </row>
    <row r="642" spans="2:5" ht="15.75">
      <c r="B642" s="62"/>
      <c r="C642" s="63"/>
      <c r="D642" s="63"/>
      <c r="E642" s="61"/>
    </row>
    <row r="643" spans="2:5" ht="15.75">
      <c r="B643" s="62"/>
      <c r="C643" s="63"/>
      <c r="D643" s="63"/>
      <c r="E643" s="61"/>
    </row>
    <row r="644" spans="2:5" ht="15.75">
      <c r="B644" s="62"/>
      <c r="C644" s="63"/>
      <c r="D644" s="63"/>
      <c r="E644" s="61"/>
    </row>
    <row r="645" spans="2:5" ht="15.75">
      <c r="B645" s="62"/>
      <c r="C645" s="63"/>
      <c r="D645" s="63"/>
      <c r="E645" s="61"/>
    </row>
    <row r="646" spans="2:5" ht="15.75">
      <c r="B646" s="62"/>
      <c r="C646" s="63"/>
      <c r="D646" s="63"/>
      <c r="E646" s="61"/>
    </row>
    <row r="647" spans="2:5" ht="15.75">
      <c r="B647" s="62"/>
      <c r="C647" s="63"/>
      <c r="D647" s="63"/>
      <c r="E647" s="61"/>
    </row>
    <row r="648" spans="2:5" ht="15.75">
      <c r="B648" s="62"/>
      <c r="C648" s="63"/>
      <c r="D648" s="63"/>
      <c r="E648" s="61"/>
    </row>
    <row r="649" spans="2:5" ht="15.75">
      <c r="B649" s="62"/>
      <c r="C649" s="63"/>
      <c r="D649" s="63"/>
      <c r="E649" s="61"/>
    </row>
    <row r="650" spans="2:5" ht="15.75">
      <c r="B650" s="62"/>
      <c r="C650" s="63"/>
      <c r="D650" s="63"/>
      <c r="E650" s="61"/>
    </row>
    <row r="651" spans="2:5" ht="15.75">
      <c r="B651" s="62"/>
      <c r="C651" s="63"/>
      <c r="D651" s="63"/>
      <c r="E651" s="61"/>
    </row>
    <row r="652" spans="2:5" ht="15.75">
      <c r="B652" s="62"/>
      <c r="C652" s="63"/>
      <c r="D652" s="63"/>
      <c r="E652" s="61"/>
    </row>
    <row r="653" spans="2:5" ht="15.75">
      <c r="B653" s="62"/>
      <c r="C653" s="63"/>
      <c r="D653" s="63"/>
      <c r="E653" s="61"/>
    </row>
    <row r="654" spans="2:5" ht="15.75">
      <c r="B654" s="62"/>
      <c r="C654" s="63"/>
      <c r="D654" s="63"/>
      <c r="E654" s="61"/>
    </row>
    <row r="655" spans="2:5" ht="15.75">
      <c r="B655" s="62"/>
      <c r="C655" s="63"/>
      <c r="D655" s="63"/>
      <c r="E655" s="61"/>
    </row>
    <row r="656" spans="2:5" ht="15.75">
      <c r="B656" s="62"/>
      <c r="C656" s="63"/>
      <c r="D656" s="63"/>
      <c r="E656" s="61"/>
    </row>
    <row r="657" spans="2:5" ht="15.75">
      <c r="B657" s="62"/>
      <c r="C657" s="63"/>
      <c r="D657" s="63"/>
      <c r="E657" s="61"/>
    </row>
    <row r="658" spans="2:5" ht="15.75">
      <c r="B658" s="62"/>
      <c r="C658" s="63"/>
      <c r="D658" s="63"/>
      <c r="E658" s="61"/>
    </row>
    <row r="659" spans="2:5" ht="15.75">
      <c r="B659" s="62"/>
      <c r="C659" s="63"/>
      <c r="D659" s="63"/>
      <c r="E659" s="61"/>
    </row>
    <row r="660" spans="2:5" ht="15.75">
      <c r="B660" s="62"/>
      <c r="C660" s="63"/>
      <c r="D660" s="63"/>
      <c r="E660" s="61"/>
    </row>
    <row r="661" spans="2:5" ht="15.75">
      <c r="B661" s="62"/>
      <c r="C661" s="63"/>
      <c r="D661" s="63"/>
      <c r="E661" s="61"/>
    </row>
    <row r="662" spans="2:5" ht="15.75">
      <c r="B662" s="62"/>
      <c r="C662" s="63"/>
      <c r="D662" s="63"/>
      <c r="E662" s="61"/>
    </row>
    <row r="663" spans="2:5" ht="15.75">
      <c r="B663" s="62"/>
      <c r="C663" s="63"/>
      <c r="D663" s="63"/>
      <c r="E663" s="61"/>
    </row>
    <row r="664" spans="2:5" ht="15.75">
      <c r="B664" s="62"/>
      <c r="C664" s="63"/>
      <c r="D664" s="63"/>
      <c r="E664" s="61"/>
    </row>
    <row r="665" spans="2:5" ht="15.75">
      <c r="B665" s="62"/>
      <c r="C665" s="63"/>
      <c r="D665" s="63"/>
      <c r="E665" s="61"/>
    </row>
    <row r="666" spans="2:5" ht="15.75">
      <c r="B666" s="62"/>
      <c r="C666" s="63"/>
      <c r="D666" s="63"/>
      <c r="E666" s="61"/>
    </row>
    <row r="667" spans="2:5" ht="15.75">
      <c r="B667" s="62"/>
      <c r="C667" s="63"/>
      <c r="D667" s="63"/>
      <c r="E667" s="61"/>
    </row>
    <row r="668" spans="2:5" ht="15.75">
      <c r="B668" s="62"/>
      <c r="C668" s="63"/>
      <c r="D668" s="63"/>
      <c r="E668" s="61"/>
    </row>
    <row r="669" spans="2:5" ht="15.75">
      <c r="B669" s="62"/>
      <c r="C669" s="63"/>
      <c r="D669" s="63"/>
      <c r="E669" s="61"/>
    </row>
    <row r="670" spans="2:5" ht="15.75">
      <c r="B670" s="62"/>
      <c r="C670" s="63"/>
      <c r="D670" s="63"/>
      <c r="E670" s="61"/>
    </row>
    <row r="671" spans="2:5" ht="15.75">
      <c r="B671" s="62"/>
      <c r="C671" s="63"/>
      <c r="D671" s="63"/>
      <c r="E671" s="61"/>
    </row>
    <row r="672" spans="2:5" ht="15.75">
      <c r="B672" s="62"/>
      <c r="C672" s="63"/>
      <c r="D672" s="63"/>
      <c r="E672" s="61"/>
    </row>
    <row r="673" spans="2:5" ht="15.75">
      <c r="B673" s="62"/>
      <c r="C673" s="63"/>
      <c r="D673" s="63"/>
      <c r="E673" s="61"/>
    </row>
    <row r="674" spans="2:5" ht="15.75">
      <c r="B674" s="62"/>
      <c r="C674" s="63"/>
      <c r="D674" s="63"/>
      <c r="E674" s="61"/>
    </row>
    <row r="675" spans="2:5" ht="15.75">
      <c r="B675" s="62"/>
      <c r="C675" s="63"/>
      <c r="D675" s="63"/>
      <c r="E675" s="61"/>
    </row>
    <row r="676" spans="2:5" ht="15.75">
      <c r="B676" s="62"/>
      <c r="C676" s="63"/>
      <c r="D676" s="63"/>
      <c r="E676" s="61"/>
    </row>
    <row r="677" spans="2:5" ht="15.75">
      <c r="B677" s="62"/>
      <c r="C677" s="63"/>
      <c r="D677" s="63"/>
      <c r="E677" s="61"/>
    </row>
    <row r="678" spans="2:5" ht="15.75">
      <c r="B678" s="62"/>
      <c r="C678" s="63"/>
      <c r="D678" s="63"/>
      <c r="E678" s="61"/>
    </row>
    <row r="679" spans="2:5" ht="15.75">
      <c r="B679" s="62"/>
      <c r="C679" s="63"/>
      <c r="D679" s="63"/>
      <c r="E679" s="61"/>
    </row>
    <row r="680" spans="2:5" ht="15.75">
      <c r="B680" s="62"/>
      <c r="C680" s="63"/>
      <c r="D680" s="63"/>
      <c r="E680" s="61"/>
    </row>
    <row r="681" spans="2:5" ht="15.75">
      <c r="B681" s="62"/>
      <c r="C681" s="63"/>
      <c r="D681" s="63"/>
      <c r="E681" s="61"/>
    </row>
    <row r="682" spans="2:5" ht="15.75">
      <c r="B682" s="62"/>
      <c r="C682" s="63"/>
      <c r="D682" s="63"/>
      <c r="E682" s="61"/>
    </row>
    <row r="683" spans="2:5" ht="15.75">
      <c r="B683" s="62"/>
      <c r="C683" s="63"/>
      <c r="D683" s="63"/>
      <c r="E683" s="61"/>
    </row>
    <row r="684" spans="2:5" ht="15.75">
      <c r="B684" s="62"/>
      <c r="C684" s="63"/>
      <c r="D684" s="63"/>
      <c r="E684" s="61"/>
    </row>
    <row r="685" spans="2:5" ht="15.75">
      <c r="B685" s="62"/>
      <c r="C685" s="63"/>
      <c r="D685" s="63"/>
      <c r="E685" s="61"/>
    </row>
    <row r="686" spans="2:5" ht="15.75">
      <c r="B686" s="62"/>
      <c r="C686" s="63"/>
      <c r="D686" s="63"/>
      <c r="E686" s="61"/>
    </row>
    <row r="687" spans="2:5" ht="15.75">
      <c r="B687" s="62"/>
      <c r="C687" s="63"/>
      <c r="D687" s="63"/>
      <c r="E687" s="61"/>
    </row>
    <row r="688" spans="2:5" ht="15.75">
      <c r="B688" s="62"/>
      <c r="C688" s="63"/>
      <c r="D688" s="63"/>
      <c r="E688" s="61"/>
    </row>
    <row r="689" spans="2:5" ht="15.75">
      <c r="B689" s="62"/>
      <c r="C689" s="63"/>
      <c r="D689" s="63"/>
      <c r="E689" s="61"/>
    </row>
    <row r="690" spans="2:5" ht="15.75">
      <c r="B690" s="62"/>
      <c r="C690" s="63"/>
      <c r="D690" s="63"/>
      <c r="E690" s="61"/>
    </row>
    <row r="691" spans="2:5" ht="15.75">
      <c r="B691" s="62"/>
      <c r="C691" s="63"/>
      <c r="D691" s="63"/>
      <c r="E691" s="61"/>
    </row>
    <row r="692" spans="2:5" ht="15.75">
      <c r="B692" s="62"/>
      <c r="C692" s="63"/>
      <c r="D692" s="63"/>
      <c r="E692" s="61"/>
    </row>
    <row r="693" spans="2:5" ht="15.75">
      <c r="B693" s="62"/>
      <c r="C693" s="63"/>
      <c r="D693" s="63"/>
      <c r="E693" s="61"/>
    </row>
    <row r="694" spans="2:5" ht="15.75">
      <c r="B694" s="62"/>
      <c r="C694" s="63"/>
      <c r="D694" s="63"/>
      <c r="E694" s="61"/>
    </row>
    <row r="695" spans="2:5" ht="15.75">
      <c r="B695" s="62"/>
      <c r="C695" s="63"/>
      <c r="D695" s="63"/>
      <c r="E695" s="61"/>
    </row>
    <row r="696" spans="2:5" ht="15.75">
      <c r="B696" s="62"/>
      <c r="C696" s="63"/>
      <c r="D696" s="63"/>
      <c r="E696" s="61"/>
    </row>
    <row r="697" spans="2:5" ht="15.75">
      <c r="B697" s="62"/>
      <c r="C697" s="63"/>
      <c r="D697" s="63"/>
      <c r="E697" s="61"/>
    </row>
    <row r="698" spans="2:5" ht="15.75">
      <c r="B698" s="62"/>
      <c r="C698" s="63"/>
      <c r="D698" s="63"/>
      <c r="E698" s="61"/>
    </row>
    <row r="699" spans="2:5" ht="15.75">
      <c r="B699" s="62"/>
      <c r="C699" s="63"/>
      <c r="D699" s="63"/>
      <c r="E699" s="61"/>
    </row>
    <row r="700" spans="2:5" ht="15.75">
      <c r="B700" s="62"/>
      <c r="C700" s="63"/>
      <c r="D700" s="63"/>
      <c r="E700" s="61"/>
    </row>
    <row r="701" spans="2:5" ht="15.75">
      <c r="B701" s="62"/>
      <c r="C701" s="63"/>
      <c r="D701" s="63"/>
      <c r="E701" s="61"/>
    </row>
    <row r="702" spans="2:5" ht="15.75">
      <c r="B702" s="62"/>
      <c r="C702" s="63"/>
      <c r="D702" s="63"/>
      <c r="E702" s="61"/>
    </row>
    <row r="703" spans="2:5" ht="15.75">
      <c r="B703" s="62"/>
      <c r="C703" s="63"/>
      <c r="D703" s="63"/>
      <c r="E703" s="61"/>
    </row>
    <row r="704" spans="2:5" ht="15.75">
      <c r="B704" s="62"/>
      <c r="C704" s="63"/>
      <c r="D704" s="63"/>
      <c r="E704" s="61"/>
    </row>
    <row r="705" spans="2:5" ht="15.75">
      <c r="B705" s="62"/>
      <c r="C705" s="63"/>
      <c r="D705" s="63"/>
      <c r="E705" s="61"/>
    </row>
    <row r="706" spans="2:5" ht="15.75">
      <c r="B706" s="62"/>
      <c r="C706" s="63"/>
      <c r="D706" s="63"/>
      <c r="E706" s="61"/>
    </row>
    <row r="707" spans="2:5" ht="15.75">
      <c r="B707" s="62"/>
      <c r="C707" s="63"/>
      <c r="D707" s="63"/>
      <c r="E707" s="61"/>
    </row>
    <row r="708" spans="2:5" ht="15.75">
      <c r="B708" s="62"/>
      <c r="C708" s="63"/>
      <c r="D708" s="63"/>
      <c r="E708" s="61"/>
    </row>
    <row r="709" spans="2:5" ht="15.75">
      <c r="B709" s="62"/>
      <c r="C709" s="63"/>
      <c r="D709" s="63"/>
      <c r="E709" s="61"/>
    </row>
    <row r="710" spans="2:5" ht="15.75">
      <c r="B710" s="62"/>
      <c r="C710" s="63"/>
      <c r="D710" s="63"/>
      <c r="E710" s="61"/>
    </row>
    <row r="711" spans="2:5" ht="15.75">
      <c r="B711" s="62"/>
      <c r="C711" s="63"/>
      <c r="D711" s="63"/>
      <c r="E711" s="61"/>
    </row>
    <row r="712" spans="2:5" ht="15.75">
      <c r="B712" s="62"/>
      <c r="C712" s="63"/>
      <c r="D712" s="63"/>
      <c r="E712" s="61"/>
    </row>
    <row r="713" spans="2:5" ht="15.75">
      <c r="B713" s="62"/>
      <c r="C713" s="63"/>
      <c r="D713" s="63"/>
      <c r="E713" s="61"/>
    </row>
    <row r="714" spans="2:5" ht="15.75">
      <c r="B714" s="62"/>
      <c r="C714" s="63"/>
      <c r="D714" s="63"/>
      <c r="E714" s="61"/>
    </row>
    <row r="715" spans="2:5" ht="15.75">
      <c r="B715" s="62"/>
      <c r="C715" s="63"/>
      <c r="D715" s="63"/>
      <c r="E715" s="61"/>
    </row>
    <row r="716" spans="2:5" ht="15.75">
      <c r="B716" s="62"/>
      <c r="C716" s="63"/>
      <c r="D716" s="63"/>
      <c r="E716" s="61"/>
    </row>
    <row r="717" spans="2:5" ht="15.75">
      <c r="B717" s="62"/>
      <c r="C717" s="63"/>
      <c r="D717" s="63"/>
      <c r="E717" s="61"/>
    </row>
    <row r="718" spans="2:5" ht="15.75">
      <c r="B718" s="62"/>
      <c r="C718" s="63"/>
      <c r="D718" s="63"/>
      <c r="E718" s="61"/>
    </row>
    <row r="719" spans="2:5" ht="15.75">
      <c r="B719" s="62"/>
      <c r="C719" s="63"/>
      <c r="D719" s="63"/>
      <c r="E719" s="61"/>
    </row>
    <row r="720" spans="2:5" ht="15.75">
      <c r="B720" s="62"/>
      <c r="C720" s="63"/>
      <c r="D720" s="63"/>
      <c r="E720" s="61"/>
    </row>
    <row r="721" spans="2:5" ht="15.75">
      <c r="B721" s="62"/>
      <c r="C721" s="63"/>
      <c r="D721" s="63"/>
      <c r="E721" s="61"/>
    </row>
    <row r="722" spans="2:5" ht="15.75">
      <c r="B722" s="62"/>
      <c r="C722" s="63"/>
      <c r="D722" s="63"/>
      <c r="E722" s="61"/>
    </row>
    <row r="723" spans="2:5" ht="15.75">
      <c r="B723" s="62"/>
      <c r="C723" s="63"/>
      <c r="D723" s="63"/>
      <c r="E723" s="61"/>
    </row>
    <row r="724" spans="2:5" ht="15.75">
      <c r="B724" s="62"/>
      <c r="C724" s="63"/>
      <c r="D724" s="63"/>
      <c r="E724" s="61"/>
    </row>
    <row r="725" spans="2:5" ht="15.75">
      <c r="B725" s="62"/>
      <c r="C725" s="63"/>
      <c r="D725" s="63"/>
      <c r="E725" s="61"/>
    </row>
    <row r="726" spans="2:5" ht="15.75">
      <c r="B726" s="62"/>
      <c r="C726" s="63"/>
      <c r="D726" s="63"/>
      <c r="E726" s="61"/>
    </row>
    <row r="727" spans="2:5" ht="15.75">
      <c r="B727" s="62"/>
      <c r="C727" s="63"/>
      <c r="D727" s="63"/>
      <c r="E727" s="61"/>
    </row>
    <row r="728" spans="2:5" ht="15.75">
      <c r="B728" s="62"/>
      <c r="C728" s="63"/>
      <c r="D728" s="63"/>
      <c r="E728" s="61"/>
    </row>
    <row r="729" spans="2:5" ht="15.75">
      <c r="B729" s="62"/>
      <c r="C729" s="63"/>
      <c r="D729" s="63"/>
      <c r="E729" s="61"/>
    </row>
    <row r="730" spans="2:5" ht="15.75">
      <c r="B730" s="62"/>
      <c r="C730" s="63"/>
      <c r="D730" s="63"/>
      <c r="E730" s="61"/>
    </row>
    <row r="731" spans="2:5" ht="15.75">
      <c r="B731" s="62"/>
      <c r="C731" s="63"/>
      <c r="D731" s="63"/>
      <c r="E731" s="61"/>
    </row>
    <row r="732" spans="2:5" ht="15.75">
      <c r="B732" s="62"/>
      <c r="C732" s="63"/>
      <c r="D732" s="63"/>
      <c r="E732" s="61"/>
    </row>
    <row r="733" spans="2:5" ht="15.75">
      <c r="B733" s="62"/>
      <c r="C733" s="63"/>
      <c r="D733" s="63"/>
      <c r="E733" s="61"/>
    </row>
    <row r="734" spans="2:5" ht="15.75">
      <c r="B734" s="62"/>
      <c r="C734" s="63"/>
      <c r="D734" s="63"/>
      <c r="E734" s="61"/>
    </row>
    <row r="735" spans="2:5" ht="15.75">
      <c r="B735" s="62"/>
      <c r="C735" s="63"/>
      <c r="D735" s="63"/>
      <c r="E735" s="61"/>
    </row>
    <row r="736" spans="2:5" ht="15.75">
      <c r="B736" s="62"/>
      <c r="C736" s="63"/>
      <c r="D736" s="63"/>
      <c r="E736" s="61"/>
    </row>
    <row r="737" spans="2:5" ht="15.75">
      <c r="B737" s="62"/>
      <c r="C737" s="63"/>
      <c r="D737" s="63"/>
      <c r="E737" s="61"/>
    </row>
    <row r="738" spans="2:5" ht="15.75">
      <c r="B738" s="62"/>
      <c r="C738" s="63"/>
      <c r="D738" s="63"/>
      <c r="E738" s="61"/>
    </row>
    <row r="739" spans="2:5" ht="15.75">
      <c r="B739" s="62"/>
      <c r="C739" s="63"/>
      <c r="D739" s="63"/>
      <c r="E739" s="61"/>
    </row>
    <row r="740" spans="2:5" ht="15.75">
      <c r="B740" s="62"/>
      <c r="C740" s="63"/>
      <c r="D740" s="63"/>
      <c r="E740" s="61"/>
    </row>
    <row r="741" spans="2:5" ht="15.75">
      <c r="B741" s="62"/>
      <c r="C741" s="63"/>
      <c r="D741" s="63"/>
      <c r="E741" s="61"/>
    </row>
    <row r="742" spans="2:5" ht="15.75">
      <c r="B742" s="62"/>
      <c r="C742" s="63"/>
      <c r="D742" s="63"/>
      <c r="E742" s="61"/>
    </row>
    <row r="743" spans="2:5" ht="15.75">
      <c r="B743" s="62"/>
      <c r="C743" s="63"/>
      <c r="D743" s="63"/>
      <c r="E743" s="61"/>
    </row>
    <row r="744" spans="2:5" ht="15.75">
      <c r="B744" s="62"/>
      <c r="C744" s="63"/>
      <c r="D744" s="63"/>
      <c r="E744" s="61"/>
    </row>
    <row r="745" spans="2:5" ht="15.75">
      <c r="B745" s="62"/>
      <c r="C745" s="63"/>
      <c r="D745" s="63"/>
      <c r="E745" s="61"/>
    </row>
    <row r="746" spans="2:5" ht="15.75">
      <c r="B746" s="62"/>
      <c r="C746" s="63"/>
      <c r="D746" s="63"/>
      <c r="E746" s="61"/>
    </row>
    <row r="747" spans="2:5" ht="15.75">
      <c r="B747" s="62"/>
      <c r="C747" s="63"/>
      <c r="D747" s="63"/>
      <c r="E747" s="61"/>
    </row>
    <row r="748" spans="2:5" ht="15.75">
      <c r="B748" s="62"/>
      <c r="C748" s="63"/>
      <c r="D748" s="63"/>
      <c r="E748" s="61"/>
    </row>
    <row r="749" spans="2:5" ht="15.75">
      <c r="B749" s="62"/>
      <c r="C749" s="63"/>
      <c r="D749" s="63"/>
      <c r="E749" s="61"/>
    </row>
    <row r="750" spans="2:5" ht="15.75">
      <c r="B750" s="62"/>
      <c r="C750" s="63"/>
      <c r="D750" s="63"/>
      <c r="E750" s="61"/>
    </row>
    <row r="751" spans="2:5" ht="15.75">
      <c r="B751" s="62"/>
      <c r="C751" s="63"/>
      <c r="D751" s="63"/>
      <c r="E751" s="61"/>
    </row>
    <row r="752" spans="2:5" ht="15.75">
      <c r="B752" s="62"/>
      <c r="C752" s="63"/>
      <c r="D752" s="63"/>
      <c r="E752" s="61"/>
    </row>
    <row r="753" spans="2:5" ht="15.75">
      <c r="B753" s="62"/>
      <c r="C753" s="63"/>
      <c r="D753" s="63"/>
      <c r="E753" s="61"/>
    </row>
    <row r="754" spans="2:5" ht="15.75">
      <c r="B754" s="62"/>
      <c r="C754" s="63"/>
      <c r="D754" s="63"/>
      <c r="E754" s="61"/>
    </row>
    <row r="755" spans="2:5" ht="15.75">
      <c r="B755" s="62"/>
      <c r="C755" s="63"/>
      <c r="D755" s="63"/>
      <c r="E755" s="61"/>
    </row>
    <row r="756" spans="2:5" ht="15.75">
      <c r="B756" s="62"/>
      <c r="C756" s="63"/>
      <c r="D756" s="63"/>
      <c r="E756" s="61"/>
    </row>
    <row r="757" spans="2:5" ht="15.75">
      <c r="B757" s="62"/>
      <c r="C757" s="63"/>
      <c r="D757" s="63"/>
      <c r="E757" s="61"/>
    </row>
    <row r="758" spans="2:5" ht="15.75">
      <c r="B758" s="62"/>
      <c r="C758" s="63"/>
      <c r="D758" s="63"/>
      <c r="E758" s="61"/>
    </row>
    <row r="759" spans="2:5" ht="15.75">
      <c r="B759" s="62"/>
      <c r="C759" s="63"/>
      <c r="D759" s="63"/>
      <c r="E759" s="61"/>
    </row>
    <row r="760" spans="2:5" ht="15.75">
      <c r="B760" s="62"/>
      <c r="C760" s="63"/>
      <c r="D760" s="63"/>
      <c r="E760" s="61"/>
    </row>
    <row r="761" spans="2:5" ht="15.75">
      <c r="B761" s="62"/>
      <c r="C761" s="63"/>
      <c r="D761" s="63"/>
      <c r="E761" s="61"/>
    </row>
    <row r="762" spans="2:5" ht="15.75">
      <c r="B762" s="62"/>
      <c r="C762" s="63"/>
      <c r="D762" s="63"/>
      <c r="E762" s="61"/>
    </row>
    <row r="763" spans="2:5" ht="15.75">
      <c r="B763" s="62"/>
      <c r="C763" s="63"/>
      <c r="D763" s="63"/>
      <c r="E763" s="61"/>
    </row>
    <row r="764" spans="2:5" ht="15.75">
      <c r="B764" s="62"/>
      <c r="C764" s="63"/>
      <c r="D764" s="63"/>
      <c r="E764" s="61"/>
    </row>
    <row r="765" spans="2:5" ht="15.75">
      <c r="B765" s="62"/>
      <c r="C765" s="63"/>
      <c r="D765" s="63"/>
      <c r="E765" s="61"/>
    </row>
    <row r="766" spans="2:5" ht="15.75">
      <c r="B766" s="62"/>
      <c r="C766" s="63"/>
      <c r="D766" s="63"/>
      <c r="E766" s="61"/>
    </row>
    <row r="767" spans="2:5" ht="15.75">
      <c r="B767" s="62"/>
      <c r="C767" s="63"/>
      <c r="D767" s="63"/>
      <c r="E767" s="61"/>
    </row>
    <row r="768" spans="2:5" ht="15.75">
      <c r="B768" s="62"/>
      <c r="C768" s="63"/>
      <c r="D768" s="63"/>
      <c r="E768" s="61"/>
    </row>
    <row r="769" spans="2:5" ht="15.75">
      <c r="B769" s="62"/>
      <c r="C769" s="63"/>
      <c r="D769" s="63"/>
      <c r="E769" s="61"/>
    </row>
    <row r="770" spans="2:5" ht="15.75">
      <c r="B770" s="62"/>
      <c r="C770" s="63"/>
      <c r="D770" s="63"/>
      <c r="E770" s="61"/>
    </row>
    <row r="771" spans="2:5" ht="15.75">
      <c r="B771" s="62"/>
      <c r="C771" s="63"/>
      <c r="D771" s="63"/>
      <c r="E771" s="61"/>
    </row>
    <row r="772" spans="2:5" ht="15.75">
      <c r="B772" s="62"/>
      <c r="C772" s="63"/>
      <c r="D772" s="63"/>
      <c r="E772" s="61"/>
    </row>
    <row r="773" spans="2:5" ht="15.75">
      <c r="B773" s="62"/>
      <c r="C773" s="63"/>
      <c r="D773" s="63"/>
      <c r="E773" s="61"/>
    </row>
    <row r="774" spans="2:5" ht="15.75">
      <c r="B774" s="62"/>
      <c r="C774" s="63"/>
      <c r="D774" s="63"/>
      <c r="E774" s="61"/>
    </row>
    <row r="775" spans="2:5" ht="15.75">
      <c r="B775" s="62"/>
      <c r="C775" s="63"/>
      <c r="D775" s="63"/>
      <c r="E775" s="61"/>
    </row>
    <row r="776" spans="2:5" ht="15.75">
      <c r="B776" s="62"/>
      <c r="C776" s="63"/>
      <c r="D776" s="63"/>
      <c r="E776" s="61"/>
    </row>
    <row r="777" spans="2:5" ht="15.75">
      <c r="B777" s="62"/>
      <c r="C777" s="63"/>
      <c r="D777" s="63"/>
      <c r="E777" s="61"/>
    </row>
    <row r="778" spans="2:5" ht="15.75">
      <c r="B778" s="62"/>
      <c r="C778" s="63"/>
      <c r="D778" s="63"/>
      <c r="E778" s="61"/>
    </row>
    <row r="779" spans="2:5" ht="15.75">
      <c r="B779" s="62"/>
      <c r="C779" s="63"/>
      <c r="D779" s="63"/>
      <c r="E779" s="61"/>
    </row>
    <row r="780" spans="2:5" ht="15.75">
      <c r="B780" s="62"/>
      <c r="C780" s="63"/>
      <c r="D780" s="63"/>
      <c r="E780" s="61"/>
    </row>
    <row r="781" spans="2:5" ht="15.75">
      <c r="B781" s="62"/>
      <c r="C781" s="63"/>
      <c r="D781" s="63"/>
      <c r="E781" s="61"/>
    </row>
    <row r="782" spans="2:5" ht="15.75">
      <c r="B782" s="62"/>
      <c r="C782" s="63"/>
      <c r="D782" s="63"/>
      <c r="E782" s="61"/>
    </row>
    <row r="783" spans="2:5" ht="15.75">
      <c r="B783" s="62"/>
      <c r="C783" s="63"/>
      <c r="D783" s="63"/>
      <c r="E783" s="61"/>
    </row>
    <row r="784" spans="2:5" ht="15.75">
      <c r="B784" s="62"/>
      <c r="C784" s="63"/>
      <c r="D784" s="63"/>
      <c r="E784" s="61"/>
    </row>
    <row r="785" spans="2:5" ht="15.75">
      <c r="B785" s="62"/>
      <c r="C785" s="63"/>
      <c r="D785" s="63"/>
      <c r="E785" s="61"/>
    </row>
    <row r="786" spans="2:5" ht="15.75">
      <c r="B786" s="62"/>
      <c r="C786" s="63"/>
      <c r="D786" s="63"/>
      <c r="E786" s="61"/>
    </row>
    <row r="787" spans="2:5" ht="15.75">
      <c r="B787" s="62"/>
      <c r="C787" s="63"/>
      <c r="D787" s="63"/>
      <c r="E787" s="61"/>
    </row>
    <row r="788" spans="2:5" ht="15.75">
      <c r="B788" s="62"/>
      <c r="C788" s="63"/>
      <c r="D788" s="63"/>
      <c r="E788" s="61"/>
    </row>
    <row r="789" spans="2:5" ht="15.75">
      <c r="B789" s="62"/>
      <c r="C789" s="63"/>
      <c r="D789" s="63"/>
      <c r="E789" s="61"/>
    </row>
    <row r="790" spans="2:5" ht="15.75">
      <c r="B790" s="62"/>
      <c r="C790" s="63"/>
      <c r="D790" s="63"/>
      <c r="E790" s="61"/>
    </row>
    <row r="791" spans="2:5" ht="15.75">
      <c r="B791" s="62"/>
      <c r="C791" s="63"/>
      <c r="D791" s="63"/>
      <c r="E791" s="61"/>
    </row>
    <row r="792" spans="2:5" ht="15.75">
      <c r="B792" s="62"/>
      <c r="C792" s="63"/>
      <c r="D792" s="63"/>
      <c r="E792" s="61"/>
    </row>
    <row r="793" spans="2:5" ht="15.75">
      <c r="B793" s="62"/>
      <c r="C793" s="63"/>
      <c r="D793" s="63"/>
      <c r="E793" s="61"/>
    </row>
    <row r="794" spans="2:5" ht="15.75">
      <c r="B794" s="62"/>
      <c r="C794" s="63"/>
      <c r="D794" s="63"/>
      <c r="E794" s="61"/>
    </row>
    <row r="795" spans="2:5" ht="15.75">
      <c r="B795" s="62"/>
      <c r="C795" s="63"/>
      <c r="D795" s="63"/>
      <c r="E795" s="61"/>
    </row>
    <row r="796" spans="2:5" ht="15.75">
      <c r="B796" s="62"/>
      <c r="C796" s="63"/>
      <c r="D796" s="63"/>
      <c r="E796" s="61"/>
    </row>
    <row r="797" spans="2:5" ht="15.75">
      <c r="B797" s="62"/>
      <c r="C797" s="63"/>
      <c r="D797" s="63"/>
      <c r="E797" s="61"/>
    </row>
    <row r="798" spans="2:5" ht="15.75">
      <c r="B798" s="62"/>
      <c r="C798" s="63"/>
      <c r="D798" s="63"/>
      <c r="E798" s="61"/>
    </row>
    <row r="799" spans="2:5" ht="15.75">
      <c r="B799" s="62"/>
      <c r="C799" s="63"/>
      <c r="D799" s="63"/>
      <c r="E799" s="61"/>
    </row>
    <row r="800" spans="2:5" ht="15.75">
      <c r="B800" s="62"/>
      <c r="C800" s="63"/>
      <c r="D800" s="63"/>
      <c r="E800" s="61"/>
    </row>
    <row r="801" spans="2:5" ht="15.75">
      <c r="B801" s="62"/>
      <c r="C801" s="63"/>
      <c r="D801" s="63"/>
      <c r="E801" s="61"/>
    </row>
    <row r="802" spans="2:5" ht="15.75">
      <c r="B802" s="62"/>
      <c r="C802" s="63"/>
      <c r="D802" s="63"/>
      <c r="E802" s="61"/>
    </row>
    <row r="803" spans="2:5" ht="15.75">
      <c r="B803" s="62"/>
      <c r="C803" s="63"/>
      <c r="D803" s="63"/>
      <c r="E803" s="61"/>
    </row>
    <row r="804" spans="2:5" ht="15.75">
      <c r="B804" s="62"/>
      <c r="C804" s="63"/>
      <c r="D804" s="63"/>
      <c r="E804" s="61"/>
    </row>
    <row r="805" spans="2:5" ht="15.75">
      <c r="B805" s="62"/>
      <c r="C805" s="63"/>
      <c r="D805" s="63"/>
      <c r="E805" s="61"/>
    </row>
    <row r="806" spans="2:5" ht="15.75">
      <c r="B806" s="62"/>
      <c r="C806" s="63"/>
      <c r="D806" s="63"/>
      <c r="E806" s="61"/>
    </row>
    <row r="807" spans="2:5" ht="15.75">
      <c r="B807" s="62"/>
      <c r="C807" s="63"/>
      <c r="D807" s="63"/>
      <c r="E807" s="61"/>
    </row>
    <row r="808" spans="2:5" ht="15.75">
      <c r="B808" s="62"/>
      <c r="C808" s="63"/>
      <c r="D808" s="63"/>
      <c r="E808" s="61"/>
    </row>
    <row r="809" spans="2:5" ht="15.75">
      <c r="B809" s="62"/>
      <c r="C809" s="63"/>
      <c r="D809" s="63"/>
      <c r="E809" s="61"/>
    </row>
    <row r="810" spans="2:5" ht="15.75">
      <c r="B810" s="62"/>
      <c r="C810" s="63"/>
      <c r="D810" s="63"/>
      <c r="E810" s="61"/>
    </row>
    <row r="811" spans="2:5" ht="15.75">
      <c r="B811" s="62"/>
      <c r="C811" s="63"/>
      <c r="D811" s="63"/>
      <c r="E811" s="61"/>
    </row>
    <row r="812" spans="2:5" ht="15.75">
      <c r="B812" s="62"/>
      <c r="C812" s="63"/>
      <c r="D812" s="63"/>
      <c r="E812" s="61"/>
    </row>
    <row r="813" spans="2:5" ht="15.75">
      <c r="B813" s="62"/>
      <c r="C813" s="63"/>
      <c r="D813" s="63"/>
      <c r="E813" s="61"/>
    </row>
    <row r="814" spans="2:5" ht="15.75">
      <c r="B814" s="62"/>
      <c r="C814" s="63"/>
      <c r="D814" s="63"/>
      <c r="E814" s="61"/>
    </row>
    <row r="815" spans="2:5" ht="15.75">
      <c r="B815" s="62"/>
      <c r="C815" s="63"/>
      <c r="D815" s="63"/>
      <c r="E815" s="61"/>
    </row>
    <row r="816" spans="2:5" ht="15.75">
      <c r="B816" s="62"/>
      <c r="C816" s="63"/>
      <c r="D816" s="63"/>
      <c r="E816" s="61"/>
    </row>
    <row r="817" spans="2:5" ht="15.75">
      <c r="B817" s="62"/>
      <c r="C817" s="63"/>
      <c r="D817" s="63"/>
      <c r="E817" s="61"/>
    </row>
    <row r="818" spans="2:5" ht="15.75">
      <c r="B818" s="62"/>
      <c r="C818" s="63"/>
      <c r="D818" s="63"/>
      <c r="E818" s="61"/>
    </row>
    <row r="819" spans="2:5" ht="15.75">
      <c r="B819" s="62"/>
      <c r="C819" s="63"/>
      <c r="D819" s="63"/>
      <c r="E819" s="61"/>
    </row>
    <row r="820" spans="2:5" ht="15.75">
      <c r="B820" s="62"/>
      <c r="C820" s="63"/>
      <c r="D820" s="63"/>
      <c r="E820" s="61"/>
    </row>
    <row r="821" spans="2:5" ht="15.75">
      <c r="B821" s="62"/>
      <c r="C821" s="63"/>
      <c r="D821" s="63"/>
      <c r="E821" s="61"/>
    </row>
    <row r="822" spans="2:5" ht="15.75">
      <c r="B822" s="62"/>
      <c r="C822" s="63"/>
      <c r="D822" s="63"/>
      <c r="E822" s="61"/>
    </row>
    <row r="823" spans="2:5" ht="15.75">
      <c r="B823" s="62"/>
      <c r="C823" s="63"/>
      <c r="D823" s="63"/>
      <c r="E823" s="61"/>
    </row>
    <row r="824" spans="2:5" ht="15.75">
      <c r="B824" s="62"/>
      <c r="C824" s="63"/>
      <c r="D824" s="63"/>
      <c r="E824" s="61"/>
    </row>
    <row r="825" spans="2:5" ht="15.75">
      <c r="B825" s="62"/>
      <c r="C825" s="63"/>
      <c r="D825" s="63"/>
      <c r="E825" s="61"/>
    </row>
    <row r="826" spans="2:5" ht="15.75">
      <c r="B826" s="62"/>
      <c r="C826" s="63"/>
      <c r="D826" s="63"/>
      <c r="E826" s="61"/>
    </row>
    <row r="827" spans="2:5" ht="15.75">
      <c r="B827" s="62"/>
      <c r="C827" s="63"/>
      <c r="D827" s="63"/>
      <c r="E827" s="61"/>
    </row>
    <row r="828" spans="2:5" ht="15.75">
      <c r="B828" s="62"/>
      <c r="C828" s="63"/>
      <c r="D828" s="63"/>
      <c r="E828" s="61"/>
    </row>
    <row r="829" spans="2:5" ht="15.75">
      <c r="B829" s="62"/>
      <c r="C829" s="63"/>
      <c r="D829" s="63"/>
      <c r="E829" s="61"/>
    </row>
    <row r="830" spans="2:5" ht="15.75">
      <c r="B830" s="62"/>
      <c r="C830" s="63"/>
      <c r="D830" s="63"/>
      <c r="E830" s="61"/>
    </row>
    <row r="831" spans="2:5" ht="15.75">
      <c r="B831" s="62"/>
      <c r="C831" s="63"/>
      <c r="D831" s="63"/>
      <c r="E831" s="61"/>
    </row>
    <row r="832" spans="2:5" ht="15.75">
      <c r="B832" s="62"/>
      <c r="C832" s="63"/>
      <c r="D832" s="63"/>
      <c r="E832" s="61"/>
    </row>
    <row r="833" spans="2:5" ht="15.75">
      <c r="B833" s="62"/>
      <c r="C833" s="63"/>
      <c r="D833" s="63"/>
      <c r="E833" s="61"/>
    </row>
    <row r="834" spans="2:5" ht="15.75">
      <c r="B834" s="62"/>
      <c r="C834" s="63"/>
      <c r="D834" s="63"/>
      <c r="E834" s="61"/>
    </row>
    <row r="835" spans="2:5" ht="15.75">
      <c r="B835" s="62"/>
      <c r="C835" s="63"/>
      <c r="D835" s="63"/>
      <c r="E835" s="61"/>
    </row>
    <row r="836" spans="2:5" ht="15.75">
      <c r="B836" s="62"/>
      <c r="C836" s="63"/>
      <c r="D836" s="63"/>
      <c r="E836" s="61"/>
    </row>
    <row r="837" spans="2:5" ht="15.75">
      <c r="B837" s="62"/>
      <c r="C837" s="63"/>
      <c r="D837" s="63"/>
      <c r="E837" s="61"/>
    </row>
    <row r="838" spans="2:5" ht="15.75">
      <c r="B838" s="62"/>
      <c r="C838" s="63"/>
      <c r="D838" s="63"/>
      <c r="E838" s="61"/>
    </row>
    <row r="839" spans="2:5" ht="15.75">
      <c r="B839" s="62"/>
      <c r="C839" s="63"/>
      <c r="D839" s="63"/>
      <c r="E839" s="61"/>
    </row>
    <row r="840" spans="2:5" ht="15.75">
      <c r="B840" s="62"/>
      <c r="C840" s="63"/>
      <c r="D840" s="63"/>
      <c r="E840" s="61"/>
    </row>
    <row r="841" spans="2:5" ht="15.75">
      <c r="B841" s="62"/>
      <c r="C841" s="63"/>
      <c r="D841" s="63"/>
      <c r="E841" s="61"/>
    </row>
    <row r="842" spans="2:5" ht="15.75">
      <c r="B842" s="62"/>
      <c r="C842" s="63"/>
      <c r="D842" s="63"/>
      <c r="E842" s="61"/>
    </row>
    <row r="843" spans="2:5" ht="15.75">
      <c r="B843" s="62"/>
      <c r="C843" s="63"/>
      <c r="D843" s="63"/>
      <c r="E843" s="61"/>
    </row>
    <row r="844" spans="2:5" ht="15.75">
      <c r="B844" s="62"/>
      <c r="C844" s="63"/>
      <c r="D844" s="63"/>
      <c r="E844" s="61"/>
    </row>
    <row r="845" spans="2:5" ht="15.75">
      <c r="B845" s="62"/>
      <c r="C845" s="63"/>
      <c r="D845" s="63"/>
      <c r="E845" s="61"/>
    </row>
    <row r="846" spans="2:5" ht="15.75">
      <c r="B846" s="62"/>
      <c r="C846" s="63"/>
      <c r="D846" s="63"/>
      <c r="E846" s="61"/>
    </row>
    <row r="847" spans="2:5" ht="15.75">
      <c r="B847" s="62"/>
      <c r="C847" s="63"/>
      <c r="D847" s="63"/>
      <c r="E847" s="61"/>
    </row>
    <row r="848" spans="2:5" ht="15.75">
      <c r="B848" s="62"/>
      <c r="C848" s="63"/>
      <c r="D848" s="63"/>
      <c r="E848" s="61"/>
    </row>
    <row r="849" spans="2:5" ht="15.75">
      <c r="B849" s="62"/>
      <c r="C849" s="63"/>
      <c r="D849" s="63"/>
      <c r="E849" s="61"/>
    </row>
    <row r="850" spans="2:5" ht="15.75">
      <c r="B850" s="62"/>
      <c r="C850" s="63"/>
      <c r="D850" s="63"/>
      <c r="E850" s="61"/>
    </row>
    <row r="851" spans="2:5" ht="15.75">
      <c r="B851" s="62"/>
      <c r="C851" s="63"/>
      <c r="D851" s="63"/>
      <c r="E851" s="61"/>
    </row>
    <row r="852" spans="2:5" ht="15.75">
      <c r="B852" s="62"/>
      <c r="C852" s="63"/>
      <c r="D852" s="63"/>
      <c r="E852" s="61"/>
    </row>
    <row r="853" spans="2:5" ht="15.75">
      <c r="B853" s="62"/>
      <c r="C853" s="63"/>
      <c r="D853" s="63"/>
      <c r="E853" s="61"/>
    </row>
    <row r="854" spans="2:5" ht="15.75">
      <c r="B854" s="62"/>
      <c r="C854" s="63"/>
      <c r="D854" s="63"/>
      <c r="E854" s="61"/>
    </row>
    <row r="855" spans="2:5" ht="15.75">
      <c r="B855" s="62"/>
      <c r="C855" s="63"/>
      <c r="D855" s="63"/>
      <c r="E855" s="61"/>
    </row>
    <row r="856" spans="2:5" ht="15.75">
      <c r="B856" s="62"/>
      <c r="C856" s="63"/>
      <c r="D856" s="63"/>
      <c r="E856" s="61"/>
    </row>
    <row r="857" spans="2:5" ht="15.75">
      <c r="B857" s="62"/>
      <c r="C857" s="63"/>
      <c r="D857" s="63"/>
      <c r="E857" s="61"/>
    </row>
    <row r="858" spans="2:5" ht="15.75">
      <c r="B858" s="62"/>
      <c r="C858" s="63"/>
      <c r="D858" s="63"/>
      <c r="E858" s="61"/>
    </row>
    <row r="859" spans="2:5" ht="15.75">
      <c r="B859" s="62"/>
      <c r="C859" s="63"/>
      <c r="D859" s="63"/>
      <c r="E859" s="61"/>
    </row>
    <row r="860" spans="2:5" ht="15.75">
      <c r="B860" s="62"/>
      <c r="C860" s="63"/>
      <c r="D860" s="63"/>
      <c r="E860" s="61"/>
    </row>
    <row r="861" spans="2:5" ht="15.75">
      <c r="B861" s="62"/>
      <c r="C861" s="63"/>
      <c r="D861" s="63"/>
      <c r="E861" s="61"/>
    </row>
    <row r="862" spans="2:5" ht="15.75">
      <c r="B862" s="62"/>
      <c r="C862" s="63"/>
      <c r="D862" s="63"/>
      <c r="E862" s="61"/>
    </row>
    <row r="863" spans="2:5" ht="15.75">
      <c r="B863" s="62"/>
      <c r="C863" s="63"/>
      <c r="D863" s="63"/>
      <c r="E863" s="61"/>
    </row>
    <row r="864" spans="2:5" ht="15.75">
      <c r="B864" s="62"/>
      <c r="C864" s="63"/>
      <c r="D864" s="63"/>
      <c r="E864" s="61"/>
    </row>
    <row r="865" spans="2:5" ht="15.75">
      <c r="B865" s="62"/>
      <c r="C865" s="63"/>
      <c r="D865" s="63"/>
      <c r="E865" s="61"/>
    </row>
    <row r="866" spans="2:5" ht="15.75">
      <c r="B866" s="62"/>
      <c r="C866" s="63"/>
      <c r="D866" s="63"/>
      <c r="E866" s="61"/>
    </row>
    <row r="867" spans="2:5" ht="15.75">
      <c r="B867" s="62"/>
      <c r="C867" s="63"/>
      <c r="D867" s="63"/>
      <c r="E867" s="61"/>
    </row>
    <row r="868" spans="2:5" ht="15.75">
      <c r="B868" s="62"/>
      <c r="C868" s="63"/>
      <c r="D868" s="63"/>
      <c r="E868" s="61"/>
    </row>
    <row r="869" spans="2:5" ht="15.75">
      <c r="B869" s="62"/>
      <c r="C869" s="63"/>
      <c r="D869" s="63"/>
      <c r="E869" s="61"/>
    </row>
    <row r="870" spans="2:5" ht="15.75">
      <c r="B870" s="62"/>
      <c r="C870" s="63"/>
      <c r="D870" s="63"/>
      <c r="E870" s="61"/>
    </row>
    <row r="871" spans="2:5" ht="15.75">
      <c r="B871" s="62"/>
      <c r="C871" s="63"/>
      <c r="D871" s="63"/>
      <c r="E871" s="61"/>
    </row>
    <row r="872" spans="2:5" ht="15.75">
      <c r="B872" s="62"/>
      <c r="C872" s="63"/>
      <c r="D872" s="63"/>
      <c r="E872" s="61"/>
    </row>
    <row r="873" spans="2:5" ht="15.75">
      <c r="B873" s="62"/>
      <c r="C873" s="63"/>
      <c r="D873" s="63"/>
      <c r="E873" s="61"/>
    </row>
    <row r="874" spans="2:5" ht="15.75">
      <c r="B874" s="62"/>
      <c r="C874" s="63"/>
      <c r="D874" s="63"/>
      <c r="E874" s="61"/>
    </row>
    <row r="875" spans="2:5" ht="15.75">
      <c r="B875" s="62"/>
      <c r="C875" s="63"/>
      <c r="D875" s="63"/>
      <c r="E875" s="61"/>
    </row>
    <row r="876" spans="2:5" ht="15.75">
      <c r="B876" s="62"/>
      <c r="C876" s="63"/>
      <c r="D876" s="63"/>
      <c r="E876" s="61"/>
    </row>
    <row r="877" spans="2:5" ht="15.75">
      <c r="B877" s="62"/>
      <c r="C877" s="63"/>
      <c r="D877" s="63"/>
      <c r="E877" s="61"/>
    </row>
    <row r="878" spans="2:5" ht="15.75">
      <c r="B878" s="62"/>
      <c r="C878" s="63"/>
      <c r="D878" s="63"/>
      <c r="E878" s="61"/>
    </row>
    <row r="879" spans="2:5" ht="15.75">
      <c r="B879" s="62"/>
      <c r="C879" s="63"/>
      <c r="D879" s="63"/>
      <c r="E879" s="61"/>
    </row>
    <row r="880" spans="2:5" ht="15.75">
      <c r="B880" s="62"/>
      <c r="C880" s="63"/>
      <c r="D880" s="63"/>
      <c r="E880" s="61"/>
    </row>
    <row r="881" spans="2:5" ht="15.75">
      <c r="B881" s="62"/>
      <c r="C881" s="63"/>
      <c r="D881" s="63"/>
      <c r="E881" s="61"/>
    </row>
    <row r="882" spans="2:5" ht="15.75">
      <c r="B882" s="62"/>
      <c r="C882" s="63"/>
      <c r="D882" s="63"/>
      <c r="E882" s="61"/>
    </row>
    <row r="883" spans="2:5" ht="15.75">
      <c r="B883" s="62"/>
      <c r="C883" s="63"/>
      <c r="D883" s="63"/>
      <c r="E883" s="61"/>
    </row>
    <row r="884" spans="2:5" ht="15.75">
      <c r="B884" s="62"/>
      <c r="C884" s="63"/>
      <c r="D884" s="63"/>
      <c r="E884" s="61"/>
    </row>
    <row r="885" spans="2:5" ht="15.75">
      <c r="B885" s="62"/>
      <c r="C885" s="63"/>
      <c r="D885" s="63"/>
      <c r="E885" s="61"/>
    </row>
    <row r="886" spans="2:5" ht="15.75">
      <c r="B886" s="62"/>
      <c r="C886" s="63"/>
      <c r="D886" s="63"/>
      <c r="E886" s="61"/>
    </row>
    <row r="887" spans="2:5" ht="15.75">
      <c r="B887" s="62"/>
      <c r="C887" s="63"/>
      <c r="D887" s="63"/>
      <c r="E887" s="61"/>
    </row>
    <row r="888" spans="2:5" ht="15.75">
      <c r="B888" s="62"/>
      <c r="C888" s="63"/>
      <c r="D888" s="63"/>
      <c r="E888" s="61"/>
    </row>
    <row r="889" spans="2:5" ht="15.75">
      <c r="B889" s="62"/>
      <c r="C889" s="63"/>
      <c r="D889" s="63"/>
      <c r="E889" s="61"/>
    </row>
    <row r="890" spans="2:5" ht="15.75">
      <c r="B890" s="62"/>
      <c r="C890" s="63"/>
      <c r="D890" s="63"/>
      <c r="E890" s="61"/>
    </row>
    <row r="891" spans="2:5" ht="15.75">
      <c r="B891" s="62"/>
      <c r="C891" s="63"/>
      <c r="D891" s="63"/>
      <c r="E891" s="61"/>
    </row>
    <row r="892" spans="2:5" ht="15.75">
      <c r="B892" s="62"/>
      <c r="C892" s="63"/>
      <c r="D892" s="63"/>
      <c r="E892" s="61"/>
    </row>
    <row r="893" spans="2:5" ht="15.75">
      <c r="B893" s="62"/>
      <c r="C893" s="63"/>
      <c r="D893" s="63"/>
      <c r="E893" s="61"/>
    </row>
    <row r="894" spans="2:5" ht="15.75">
      <c r="B894" s="62"/>
      <c r="C894" s="63"/>
      <c r="D894" s="63"/>
      <c r="E894" s="61"/>
    </row>
    <row r="895" spans="2:5" ht="15.75">
      <c r="B895" s="62"/>
      <c r="C895" s="63"/>
      <c r="D895" s="63"/>
      <c r="E895" s="61"/>
    </row>
    <row r="896" spans="2:5" ht="15.75">
      <c r="B896" s="62"/>
      <c r="C896" s="63"/>
      <c r="D896" s="63"/>
      <c r="E896" s="61"/>
    </row>
    <row r="897" spans="2:5" ht="15.75">
      <c r="B897" s="62"/>
      <c r="C897" s="63"/>
      <c r="D897" s="63"/>
      <c r="E897" s="61"/>
    </row>
    <row r="898" spans="2:5" ht="15.75">
      <c r="B898" s="62"/>
      <c r="C898" s="63"/>
      <c r="D898" s="63"/>
      <c r="E898" s="61"/>
    </row>
    <row r="899" spans="2:5" ht="15.75">
      <c r="B899" s="62"/>
      <c r="C899" s="63"/>
      <c r="D899" s="63"/>
      <c r="E899" s="61"/>
    </row>
    <row r="900" spans="2:5" ht="15.75">
      <c r="B900" s="62"/>
      <c r="C900" s="63"/>
      <c r="D900" s="63"/>
      <c r="E900" s="61"/>
    </row>
    <row r="901" spans="2:5" ht="15.75">
      <c r="B901" s="62"/>
      <c r="C901" s="63"/>
      <c r="D901" s="63"/>
      <c r="E901" s="61"/>
    </row>
    <row r="902" spans="2:5" ht="15.75">
      <c r="B902" s="62"/>
      <c r="C902" s="63"/>
      <c r="D902" s="63"/>
      <c r="E902" s="61"/>
    </row>
    <row r="903" spans="2:5" ht="15.75">
      <c r="B903" s="62"/>
      <c r="C903" s="63"/>
      <c r="D903" s="63"/>
      <c r="E903" s="61"/>
    </row>
    <row r="904" spans="2:5" ht="15.75">
      <c r="B904" s="62"/>
      <c r="C904" s="63"/>
      <c r="D904" s="63"/>
      <c r="E904" s="61"/>
    </row>
    <row r="905" spans="2:5" ht="15.75">
      <c r="B905" s="62"/>
      <c r="C905" s="63"/>
      <c r="D905" s="63"/>
      <c r="E905" s="61"/>
    </row>
    <row r="906" spans="2:5" ht="15.75">
      <c r="B906" s="62"/>
      <c r="C906" s="63"/>
      <c r="D906" s="63"/>
      <c r="E906" s="61"/>
    </row>
    <row r="907" spans="2:5" ht="15.75">
      <c r="B907" s="62"/>
      <c r="C907" s="63"/>
      <c r="D907" s="63"/>
      <c r="E907" s="61"/>
    </row>
    <row r="908" spans="2:5" ht="15.75">
      <c r="B908" s="62"/>
      <c r="C908" s="63"/>
      <c r="D908" s="63"/>
      <c r="E908" s="61"/>
    </row>
    <row r="909" spans="2:5" ht="15.75">
      <c r="B909" s="62"/>
      <c r="C909" s="63"/>
      <c r="D909" s="63"/>
      <c r="E909" s="61"/>
    </row>
    <row r="910" spans="2:5" ht="15.75">
      <c r="B910" s="62"/>
      <c r="C910" s="63"/>
      <c r="D910" s="63"/>
      <c r="E910" s="61"/>
    </row>
    <row r="911" spans="2:5" ht="15.75">
      <c r="B911" s="62"/>
      <c r="C911" s="63"/>
      <c r="D911" s="63"/>
      <c r="E911" s="61"/>
    </row>
    <row r="912" spans="2:5" ht="15.75">
      <c r="B912" s="62"/>
      <c r="C912" s="63"/>
      <c r="D912" s="63"/>
      <c r="E912" s="61"/>
    </row>
    <row r="913" spans="2:5" ht="15.75">
      <c r="B913" s="62"/>
      <c r="C913" s="63"/>
      <c r="D913" s="63"/>
      <c r="E913" s="61"/>
    </row>
    <row r="914" spans="2:5" ht="15.75">
      <c r="B914" s="62"/>
      <c r="C914" s="63"/>
      <c r="D914" s="63"/>
      <c r="E914" s="61"/>
    </row>
    <row r="915" spans="2:5" ht="15.75">
      <c r="B915" s="62"/>
      <c r="C915" s="63"/>
      <c r="D915" s="63"/>
      <c r="E915" s="61"/>
    </row>
    <row r="916" spans="2:5" ht="15.75">
      <c r="B916" s="62"/>
      <c r="C916" s="63"/>
      <c r="D916" s="63"/>
      <c r="E916" s="61"/>
    </row>
    <row r="917" spans="2:5" ht="15.75">
      <c r="B917" s="62"/>
      <c r="C917" s="63"/>
      <c r="D917" s="63"/>
      <c r="E917" s="61"/>
    </row>
    <row r="918" spans="2:5" ht="15.75">
      <c r="B918" s="62"/>
      <c r="C918" s="63"/>
      <c r="D918" s="63"/>
      <c r="E918" s="61"/>
    </row>
    <row r="919" spans="2:5" ht="15.75">
      <c r="B919" s="62"/>
      <c r="C919" s="63"/>
      <c r="D919" s="63"/>
      <c r="E919" s="61"/>
    </row>
    <row r="920" spans="2:5" ht="15.75">
      <c r="B920" s="62"/>
      <c r="C920" s="63"/>
      <c r="D920" s="63"/>
      <c r="E920" s="61"/>
    </row>
    <row r="921" spans="2:5" ht="15.75">
      <c r="B921" s="62"/>
      <c r="C921" s="63"/>
      <c r="D921" s="63"/>
      <c r="E921" s="61"/>
    </row>
    <row r="922" spans="2:5" ht="15.75">
      <c r="B922" s="62"/>
      <c r="C922" s="63"/>
      <c r="D922" s="63"/>
      <c r="E922" s="61"/>
    </row>
    <row r="923" spans="2:5" ht="15.75">
      <c r="B923" s="62"/>
      <c r="C923" s="63"/>
      <c r="D923" s="63"/>
      <c r="E923" s="61"/>
    </row>
    <row r="924" spans="2:5" ht="15.75">
      <c r="B924" s="62"/>
      <c r="C924" s="63"/>
      <c r="D924" s="63"/>
      <c r="E924" s="61"/>
    </row>
    <row r="925" spans="2:5" ht="15.75">
      <c r="B925" s="62"/>
      <c r="C925" s="63"/>
      <c r="D925" s="63"/>
      <c r="E925" s="61"/>
    </row>
    <row r="926" spans="2:5" ht="15.75">
      <c r="B926" s="62"/>
      <c r="C926" s="63"/>
      <c r="D926" s="63"/>
      <c r="E926" s="61"/>
    </row>
    <row r="927" spans="2:5" ht="15.75">
      <c r="B927" s="62"/>
      <c r="C927" s="63"/>
      <c r="D927" s="63"/>
      <c r="E927" s="61"/>
    </row>
    <row r="928" spans="2:5" ht="15.75">
      <c r="B928" s="62"/>
      <c r="C928" s="63"/>
      <c r="D928" s="63"/>
      <c r="E928" s="61"/>
    </row>
    <row r="929" spans="2:5" ht="15.75">
      <c r="B929" s="62"/>
      <c r="C929" s="63"/>
      <c r="D929" s="63"/>
      <c r="E929" s="61"/>
    </row>
    <row r="930" spans="2:5" ht="15.75">
      <c r="B930" s="62"/>
      <c r="C930" s="63"/>
      <c r="D930" s="63"/>
      <c r="E930" s="61"/>
    </row>
    <row r="931" spans="2:5" ht="15.75">
      <c r="B931" s="62"/>
      <c r="C931" s="63"/>
      <c r="D931" s="63"/>
      <c r="E931" s="61"/>
    </row>
    <row r="932" spans="2:5" ht="15.75">
      <c r="B932" s="62"/>
      <c r="C932" s="63"/>
      <c r="D932" s="63"/>
      <c r="E932" s="61"/>
    </row>
    <row r="933" spans="2:5" ht="15.75">
      <c r="B933" s="62"/>
      <c r="C933" s="63"/>
      <c r="D933" s="63"/>
      <c r="E933" s="61"/>
    </row>
    <row r="934" spans="2:5" ht="15.75">
      <c r="B934" s="62"/>
      <c r="C934" s="63"/>
      <c r="D934" s="63"/>
      <c r="E934" s="61"/>
    </row>
    <row r="935" spans="2:5" ht="15.75">
      <c r="B935" s="62"/>
      <c r="C935" s="63"/>
      <c r="D935" s="63"/>
      <c r="E935" s="61"/>
    </row>
    <row r="936" spans="2:5" ht="15.75">
      <c r="B936" s="62"/>
      <c r="C936" s="63"/>
      <c r="D936" s="63"/>
      <c r="E936" s="61"/>
    </row>
    <row r="937" spans="2:5" ht="15.75">
      <c r="B937" s="62"/>
      <c r="C937" s="63"/>
      <c r="D937" s="63"/>
      <c r="E937" s="61"/>
    </row>
    <row r="938" spans="2:5" ht="15.75">
      <c r="B938" s="62"/>
      <c r="C938" s="63"/>
      <c r="D938" s="63"/>
      <c r="E938" s="61"/>
    </row>
    <row r="939" spans="2:5" ht="15.75">
      <c r="B939" s="62"/>
      <c r="C939" s="63"/>
      <c r="D939" s="63"/>
      <c r="E939" s="61"/>
    </row>
    <row r="940" spans="2:5" ht="15.75">
      <c r="B940" s="62"/>
      <c r="C940" s="63"/>
      <c r="D940" s="63"/>
      <c r="E940" s="61"/>
    </row>
    <row r="941" spans="2:5" ht="15.75">
      <c r="B941" s="62"/>
      <c r="C941" s="63"/>
      <c r="D941" s="63"/>
      <c r="E941" s="61"/>
    </row>
    <row r="942" spans="2:5" ht="15.75">
      <c r="B942" s="62"/>
      <c r="C942" s="63"/>
      <c r="D942" s="63"/>
      <c r="E942" s="61"/>
    </row>
    <row r="943" spans="2:5" ht="15.75">
      <c r="B943" s="62"/>
      <c r="C943" s="63"/>
      <c r="D943" s="63"/>
      <c r="E943" s="61"/>
    </row>
    <row r="944" spans="2:5" ht="15.75">
      <c r="B944" s="62"/>
      <c r="C944" s="63"/>
      <c r="D944" s="63"/>
      <c r="E944" s="61"/>
    </row>
    <row r="945" spans="2:5" ht="15.75">
      <c r="B945" s="62"/>
      <c r="C945" s="63"/>
      <c r="D945" s="63"/>
      <c r="E945" s="61"/>
    </row>
    <row r="946" spans="2:5" ht="15.75">
      <c r="B946" s="62"/>
      <c r="C946" s="63"/>
      <c r="D946" s="63"/>
      <c r="E946" s="61"/>
    </row>
    <row r="947" spans="2:5" ht="15.75">
      <c r="B947" s="62"/>
      <c r="C947" s="63"/>
      <c r="D947" s="63"/>
      <c r="E947" s="61"/>
    </row>
    <row r="948" spans="2:5" ht="15.75">
      <c r="B948" s="62"/>
      <c r="C948" s="63"/>
      <c r="D948" s="63"/>
      <c r="E948" s="61"/>
    </row>
    <row r="949" spans="2:5" ht="15.75">
      <c r="B949" s="62"/>
      <c r="C949" s="63"/>
      <c r="D949" s="63"/>
      <c r="E949" s="61"/>
    </row>
    <row r="950" spans="2:5" ht="15.75">
      <c r="B950" s="62"/>
      <c r="C950" s="63"/>
      <c r="D950" s="63"/>
      <c r="E950" s="61"/>
    </row>
    <row r="951" spans="2:5" ht="15.75">
      <c r="B951" s="62"/>
      <c r="C951" s="63"/>
      <c r="D951" s="63"/>
      <c r="E951" s="61"/>
    </row>
    <row r="952" spans="2:5" ht="15.75">
      <c r="B952" s="62"/>
      <c r="C952" s="63"/>
      <c r="D952" s="63"/>
      <c r="E952" s="61"/>
    </row>
    <row r="953" spans="2:5" ht="15.75">
      <c r="B953" s="62"/>
      <c r="C953" s="63"/>
      <c r="D953" s="63"/>
      <c r="E953" s="61"/>
    </row>
    <row r="954" spans="2:5" ht="15.75">
      <c r="B954" s="62"/>
      <c r="C954" s="63"/>
      <c r="D954" s="63"/>
      <c r="E954" s="61"/>
    </row>
    <row r="955" spans="2:5" ht="15.75">
      <c r="B955" s="62"/>
      <c r="C955" s="63"/>
      <c r="D955" s="63"/>
      <c r="E955" s="61"/>
    </row>
    <row r="956" spans="2:5" ht="15.75">
      <c r="B956" s="62"/>
      <c r="C956" s="63"/>
      <c r="D956" s="63"/>
      <c r="E956" s="61"/>
    </row>
    <row r="957" spans="2:5" ht="15.75">
      <c r="B957" s="62"/>
      <c r="C957" s="63"/>
      <c r="D957" s="63"/>
      <c r="E957" s="61"/>
    </row>
    <row r="958" spans="2:5" ht="15.75">
      <c r="B958" s="62"/>
      <c r="C958" s="63"/>
      <c r="D958" s="63"/>
      <c r="E958" s="61"/>
    </row>
    <row r="959" spans="2:5" ht="15.75">
      <c r="B959" s="62"/>
      <c r="C959" s="63"/>
      <c r="D959" s="63"/>
      <c r="E959" s="61"/>
    </row>
    <row r="960" spans="2:5" ht="15.75">
      <c r="B960" s="62"/>
      <c r="C960" s="63"/>
      <c r="D960" s="63"/>
      <c r="E960" s="61"/>
    </row>
    <row r="961" spans="2:5" ht="15.75">
      <c r="B961" s="62"/>
      <c r="C961" s="63"/>
      <c r="D961" s="63"/>
      <c r="E961" s="61"/>
    </row>
    <row r="962" spans="2:5" ht="15.75">
      <c r="B962" s="62"/>
      <c r="C962" s="63"/>
      <c r="D962" s="63"/>
      <c r="E962" s="61"/>
    </row>
    <row r="963" spans="2:5" ht="15.75">
      <c r="B963" s="62"/>
      <c r="C963" s="63"/>
      <c r="D963" s="63"/>
      <c r="E963" s="61"/>
    </row>
    <row r="964" spans="2:5" ht="15.75">
      <c r="B964" s="62"/>
      <c r="C964" s="63"/>
      <c r="D964" s="63"/>
      <c r="E964" s="61"/>
    </row>
    <row r="965" spans="2:5" ht="15.75">
      <c r="B965" s="62"/>
      <c r="C965" s="63"/>
      <c r="D965" s="63"/>
      <c r="E965" s="61"/>
    </row>
    <row r="966" spans="2:5" ht="15.75">
      <c r="B966" s="62"/>
      <c r="C966" s="63"/>
      <c r="D966" s="63"/>
      <c r="E966" s="61"/>
    </row>
    <row r="967" spans="2:5" ht="15.75">
      <c r="B967" s="62"/>
      <c r="C967" s="63"/>
      <c r="D967" s="63"/>
      <c r="E967" s="61"/>
    </row>
    <row r="968" spans="2:5" ht="15.75">
      <c r="B968" s="62"/>
      <c r="C968" s="63"/>
      <c r="D968" s="63"/>
      <c r="E968" s="61"/>
    </row>
    <row r="969" spans="2:5" ht="15.75">
      <c r="B969" s="62"/>
      <c r="C969" s="63"/>
      <c r="D969" s="63"/>
      <c r="E969" s="61"/>
    </row>
    <row r="970" spans="2:5" ht="15.75">
      <c r="B970" s="62"/>
      <c r="C970" s="63"/>
      <c r="D970" s="63"/>
      <c r="E970" s="61"/>
    </row>
    <row r="971" spans="2:5" ht="15.75">
      <c r="B971" s="62"/>
      <c r="C971" s="63"/>
      <c r="D971" s="63"/>
      <c r="E971" s="61"/>
    </row>
    <row r="972" spans="2:5" ht="15.75">
      <c r="B972" s="62"/>
      <c r="C972" s="63"/>
      <c r="D972" s="63"/>
      <c r="E972" s="61"/>
    </row>
    <row r="973" spans="2:5" ht="15.75">
      <c r="B973" s="62"/>
      <c r="C973" s="63"/>
      <c r="D973" s="63"/>
      <c r="E973" s="61"/>
    </row>
    <row r="974" spans="2:5" ht="15.75">
      <c r="B974" s="62"/>
      <c r="C974" s="63"/>
      <c r="D974" s="63"/>
      <c r="E974" s="61"/>
    </row>
    <row r="975" spans="2:5" ht="15.75">
      <c r="B975" s="62"/>
      <c r="C975" s="63"/>
      <c r="D975" s="63"/>
      <c r="E975" s="61"/>
    </row>
    <row r="976" spans="2:5" ht="15.75">
      <c r="B976" s="62"/>
      <c r="C976" s="63"/>
      <c r="D976" s="63"/>
      <c r="E976" s="61"/>
    </row>
    <row r="977" spans="2:5" ht="15.75">
      <c r="B977" s="62"/>
      <c r="C977" s="63"/>
      <c r="D977" s="63"/>
      <c r="E977" s="61"/>
    </row>
    <row r="978" spans="2:5" ht="15.75">
      <c r="B978" s="62"/>
      <c r="C978" s="63"/>
      <c r="D978" s="63"/>
      <c r="E978" s="61"/>
    </row>
    <row r="979" spans="2:5" ht="15.75">
      <c r="B979" s="62"/>
      <c r="C979" s="63"/>
      <c r="D979" s="63"/>
      <c r="E979" s="61"/>
    </row>
    <row r="980" spans="2:5" ht="15.75">
      <c r="B980" s="62"/>
      <c r="C980" s="63"/>
      <c r="D980" s="63"/>
      <c r="E980" s="61"/>
    </row>
    <row r="981" spans="2:5" ht="15.75">
      <c r="B981" s="62"/>
      <c r="C981" s="63"/>
      <c r="D981" s="63"/>
      <c r="E981" s="61"/>
    </row>
    <row r="982" spans="2:5" ht="15.75">
      <c r="B982" s="62"/>
      <c r="C982" s="63"/>
      <c r="D982" s="63"/>
      <c r="E982" s="61"/>
    </row>
    <row r="983" spans="2:5" ht="15.75">
      <c r="B983" s="62"/>
      <c r="C983" s="63"/>
      <c r="D983" s="63"/>
      <c r="E983" s="61"/>
    </row>
    <row r="984" spans="2:5" ht="15.75">
      <c r="B984" s="62"/>
      <c r="C984" s="63"/>
      <c r="D984" s="63"/>
      <c r="E984" s="61"/>
    </row>
    <row r="985" spans="2:5" ht="15.75">
      <c r="B985" s="62"/>
      <c r="C985" s="63"/>
      <c r="D985" s="63"/>
      <c r="E985" s="61"/>
    </row>
    <row r="986" spans="2:5" ht="15.75">
      <c r="B986" s="62"/>
      <c r="C986" s="63"/>
      <c r="D986" s="63"/>
      <c r="E986" s="61"/>
    </row>
    <row r="987" spans="2:5" ht="15.75">
      <c r="B987" s="62"/>
      <c r="C987" s="63"/>
      <c r="D987" s="63"/>
      <c r="E987" s="61"/>
    </row>
    <row r="988" spans="2:5" ht="15.75">
      <c r="B988" s="62"/>
      <c r="C988" s="63"/>
      <c r="D988" s="63"/>
      <c r="E988" s="61"/>
    </row>
    <row r="989" spans="2:5" ht="15.75">
      <c r="B989" s="62"/>
      <c r="C989" s="63"/>
      <c r="D989" s="63"/>
      <c r="E989" s="61"/>
    </row>
    <row r="990" spans="2:5" ht="15.75">
      <c r="B990" s="62"/>
      <c r="C990" s="63"/>
      <c r="D990" s="63"/>
      <c r="E990" s="61"/>
    </row>
    <row r="991" spans="2:5" ht="15.75">
      <c r="B991" s="62"/>
      <c r="C991" s="63"/>
      <c r="D991" s="63"/>
      <c r="E991" s="61"/>
    </row>
    <row r="992" spans="2:5" ht="15.75">
      <c r="B992" s="62"/>
      <c r="C992" s="63"/>
      <c r="D992" s="63"/>
      <c r="E992" s="61"/>
    </row>
    <row r="993" spans="2:5" ht="15.75">
      <c r="B993" s="62"/>
      <c r="C993" s="63"/>
      <c r="D993" s="63"/>
      <c r="E993" s="61"/>
    </row>
    <row r="994" spans="2:5" ht="15.75">
      <c r="B994" s="62"/>
      <c r="C994" s="63"/>
      <c r="D994" s="63"/>
      <c r="E994" s="61"/>
    </row>
    <row r="995" spans="2:5" ht="15.75">
      <c r="B995" s="62"/>
      <c r="C995" s="63"/>
      <c r="D995" s="63"/>
      <c r="E995" s="61"/>
    </row>
    <row r="996" spans="2:5" ht="15.75">
      <c r="B996" s="62"/>
      <c r="C996" s="63"/>
      <c r="D996" s="63"/>
      <c r="E996" s="61"/>
    </row>
    <row r="997" spans="2:5" ht="15.75">
      <c r="B997" s="62"/>
      <c r="C997" s="63"/>
      <c r="D997" s="63"/>
      <c r="E997" s="61"/>
    </row>
    <row r="998" spans="2:5" ht="15.75">
      <c r="B998" s="62"/>
      <c r="C998" s="63"/>
      <c r="D998" s="63"/>
      <c r="E998" s="61"/>
    </row>
    <row r="999" spans="2:5" ht="15.75">
      <c r="B999" s="62"/>
      <c r="C999" s="63"/>
      <c r="D999" s="63"/>
      <c r="E999" s="61"/>
    </row>
    <row r="1000" spans="2:5" ht="15.75">
      <c r="B1000" s="62"/>
      <c r="C1000" s="63"/>
      <c r="D1000" s="63"/>
      <c r="E1000" s="61"/>
    </row>
    <row r="1001" spans="2:5" ht="15.75">
      <c r="B1001" s="62"/>
      <c r="C1001" s="63"/>
      <c r="D1001" s="63"/>
      <c r="E1001" s="61"/>
    </row>
    <row r="1002" spans="3:5" ht="15.75">
      <c r="C1002" s="63"/>
      <c r="D1002" s="63"/>
      <c r="E1002" s="61"/>
    </row>
    <row r="1003" spans="3:5" ht="15.75">
      <c r="C1003" s="63"/>
      <c r="D1003" s="63"/>
      <c r="E1003" s="61"/>
    </row>
    <row r="1004" spans="3:5" ht="15.75">
      <c r="C1004" s="63"/>
      <c r="D1004" s="63"/>
      <c r="E1004" s="61"/>
    </row>
    <row r="1005" spans="3:5" ht="15.75">
      <c r="C1005" s="63"/>
      <c r="D1005" s="63"/>
      <c r="E1005" s="61"/>
    </row>
    <row r="1006" spans="3:5" ht="15.75">
      <c r="C1006" s="63"/>
      <c r="D1006" s="63"/>
      <c r="E1006" s="61"/>
    </row>
    <row r="1007" spans="3:5" ht="15.75">
      <c r="C1007" s="63"/>
      <c r="D1007" s="63"/>
      <c r="E1007" s="61"/>
    </row>
    <row r="1008" spans="3:5" ht="15.75">
      <c r="C1008" s="63"/>
      <c r="D1008" s="63"/>
      <c r="E1008" s="61"/>
    </row>
    <row r="1009" spans="3:5" ht="15.75">
      <c r="C1009" s="63"/>
      <c r="D1009" s="63"/>
      <c r="E1009" s="61"/>
    </row>
    <row r="1010" spans="3:5" ht="15.75">
      <c r="C1010" s="63"/>
      <c r="D1010" s="63"/>
      <c r="E1010" s="61"/>
    </row>
    <row r="1011" spans="3:5" ht="15.75">
      <c r="C1011" s="63"/>
      <c r="D1011" s="63"/>
      <c r="E1011" s="61"/>
    </row>
    <row r="1012" spans="3:5" ht="15.75">
      <c r="C1012" s="63"/>
      <c r="D1012" s="63"/>
      <c r="E1012" s="61"/>
    </row>
    <row r="1013" spans="3:5" ht="15.75">
      <c r="C1013" s="63"/>
      <c r="D1013" s="63"/>
      <c r="E1013" s="61"/>
    </row>
    <row r="1014" spans="3:5" ht="15.75">
      <c r="C1014" s="63"/>
      <c r="D1014" s="63"/>
      <c r="E1014" s="61"/>
    </row>
    <row r="1015" spans="3:5" ht="15.75">
      <c r="C1015" s="63"/>
      <c r="D1015" s="63"/>
      <c r="E1015" s="61"/>
    </row>
    <row r="1016" spans="3:5" ht="15.75">
      <c r="C1016" s="63"/>
      <c r="D1016" s="63"/>
      <c r="E1016" s="61"/>
    </row>
    <row r="1017" spans="3:5" ht="15.75">
      <c r="C1017" s="63"/>
      <c r="D1017" s="63"/>
      <c r="E1017" s="61"/>
    </row>
    <row r="1018" spans="3:5" ht="15.75">
      <c r="C1018" s="63"/>
      <c r="D1018" s="63"/>
      <c r="E1018" s="61"/>
    </row>
    <row r="1019" spans="3:5" ht="15.75">
      <c r="C1019" s="63"/>
      <c r="D1019" s="63"/>
      <c r="E1019" s="61"/>
    </row>
    <row r="1020" spans="3:5" ht="15.75">
      <c r="C1020" s="63"/>
      <c r="D1020" s="63"/>
      <c r="E1020" s="61"/>
    </row>
    <row r="1021" spans="3:5" ht="15.75">
      <c r="C1021" s="63"/>
      <c r="D1021" s="63"/>
      <c r="E1021" s="61"/>
    </row>
    <row r="1022" spans="3:5" ht="15.75">
      <c r="C1022" s="63"/>
      <c r="D1022" s="63"/>
      <c r="E1022" s="61"/>
    </row>
    <row r="1023" spans="3:5" ht="15.75">
      <c r="C1023" s="63"/>
      <c r="D1023" s="63"/>
      <c r="E1023" s="61"/>
    </row>
    <row r="1024" spans="3:5" ht="15.75">
      <c r="C1024" s="63"/>
      <c r="D1024" s="63"/>
      <c r="E1024" s="61"/>
    </row>
    <row r="1025" spans="3:5" ht="15.75">
      <c r="C1025" s="63"/>
      <c r="D1025" s="63"/>
      <c r="E1025" s="61"/>
    </row>
    <row r="1026" spans="3:5" ht="15.75">
      <c r="C1026" s="63"/>
      <c r="D1026" s="63"/>
      <c r="E1026" s="61"/>
    </row>
    <row r="1027" spans="3:5" ht="15.75">
      <c r="C1027" s="63"/>
      <c r="D1027" s="63"/>
      <c r="E1027" s="61"/>
    </row>
    <row r="1028" spans="3:5" ht="15.75">
      <c r="C1028" s="63"/>
      <c r="D1028" s="63"/>
      <c r="E1028" s="61"/>
    </row>
    <row r="1029" spans="3:5" ht="15.75">
      <c r="C1029" s="63"/>
      <c r="D1029" s="63"/>
      <c r="E1029" s="61"/>
    </row>
    <row r="1030" spans="3:5" ht="15.75">
      <c r="C1030" s="63"/>
      <c r="D1030" s="63"/>
      <c r="E1030" s="61"/>
    </row>
    <row r="1031" spans="3:5" ht="15.75">
      <c r="C1031" s="63"/>
      <c r="D1031" s="63"/>
      <c r="E1031" s="61"/>
    </row>
    <row r="1032" spans="3:5" ht="15.75">
      <c r="C1032" s="63"/>
      <c r="D1032" s="63"/>
      <c r="E1032" s="61"/>
    </row>
    <row r="1033" spans="3:5" ht="15.75">
      <c r="C1033" s="63"/>
      <c r="D1033" s="63"/>
      <c r="E1033" s="61"/>
    </row>
    <row r="1034" spans="3:5" ht="15.75">
      <c r="C1034" s="63"/>
      <c r="D1034" s="63"/>
      <c r="E1034" s="61"/>
    </row>
    <row r="1035" spans="3:5" ht="15.75">
      <c r="C1035" s="63"/>
      <c r="D1035" s="63"/>
      <c r="E1035" s="61"/>
    </row>
    <row r="1036" spans="3:5" ht="15.75">
      <c r="C1036" s="63"/>
      <c r="D1036" s="63"/>
      <c r="E1036" s="61"/>
    </row>
    <row r="1037" spans="3:5" ht="15.75">
      <c r="C1037" s="63"/>
      <c r="D1037" s="63"/>
      <c r="E1037" s="61"/>
    </row>
    <row r="1038" spans="3:5" ht="15.75">
      <c r="C1038" s="63"/>
      <c r="D1038" s="63"/>
      <c r="E1038" s="61"/>
    </row>
    <row r="1039" spans="3:5" ht="15.75">
      <c r="C1039" s="63"/>
      <c r="D1039" s="63"/>
      <c r="E1039" s="61"/>
    </row>
    <row r="1040" spans="3:5" ht="15.75">
      <c r="C1040" s="63"/>
      <c r="D1040" s="63"/>
      <c r="E1040" s="61"/>
    </row>
    <row r="1041" spans="3:5" ht="15.75">
      <c r="C1041" s="63"/>
      <c r="D1041" s="63"/>
      <c r="E1041" s="61"/>
    </row>
    <row r="1042" spans="3:5" ht="15.75">
      <c r="C1042" s="63"/>
      <c r="D1042" s="63"/>
      <c r="E1042" s="61"/>
    </row>
    <row r="1043" spans="3:5" ht="15.75">
      <c r="C1043" s="63"/>
      <c r="D1043" s="63"/>
      <c r="E1043" s="61"/>
    </row>
    <row r="1044" spans="3:5" ht="15.75">
      <c r="C1044" s="63"/>
      <c r="D1044" s="63"/>
      <c r="E1044" s="61"/>
    </row>
    <row r="1045" spans="3:5" ht="15.75">
      <c r="C1045" s="63"/>
      <c r="D1045" s="63"/>
      <c r="E1045" s="61"/>
    </row>
    <row r="1046" spans="3:5" ht="15.75">
      <c r="C1046" s="63"/>
      <c r="D1046" s="63"/>
      <c r="E1046" s="61"/>
    </row>
    <row r="1047" spans="3:5" ht="15.75">
      <c r="C1047" s="63"/>
      <c r="D1047" s="63"/>
      <c r="E1047" s="61"/>
    </row>
    <row r="1048" spans="3:5" ht="15.75">
      <c r="C1048" s="63"/>
      <c r="D1048" s="63"/>
      <c r="E1048" s="61"/>
    </row>
    <row r="1049" spans="3:5" ht="15.75">
      <c r="C1049" s="63"/>
      <c r="D1049" s="63"/>
      <c r="E1049" s="61"/>
    </row>
    <row r="1050" spans="3:5" ht="15.75">
      <c r="C1050" s="63"/>
      <c r="D1050" s="63"/>
      <c r="E1050" s="61"/>
    </row>
    <row r="1051" spans="3:5" ht="15.75">
      <c r="C1051" s="63"/>
      <c r="D1051" s="63"/>
      <c r="E1051" s="61"/>
    </row>
    <row r="1052" spans="3:5" ht="15.75">
      <c r="C1052" s="63"/>
      <c r="D1052" s="63"/>
      <c r="E1052" s="61"/>
    </row>
    <row r="1053" spans="3:5" ht="15.75">
      <c r="C1053" s="63"/>
      <c r="D1053" s="63"/>
      <c r="E1053" s="61"/>
    </row>
    <row r="1054" spans="3:5" ht="15.75">
      <c r="C1054" s="63"/>
      <c r="D1054" s="63"/>
      <c r="E1054" s="61"/>
    </row>
    <row r="1055" spans="3:5" ht="15.75">
      <c r="C1055" s="63"/>
      <c r="D1055" s="63"/>
      <c r="E1055" s="61"/>
    </row>
    <row r="1056" spans="3:5" ht="15.75">
      <c r="C1056" s="63"/>
      <c r="D1056" s="63"/>
      <c r="E1056" s="61"/>
    </row>
    <row r="1057" spans="3:5" ht="15.75">
      <c r="C1057" s="63"/>
      <c r="D1057" s="63"/>
      <c r="E1057" s="61"/>
    </row>
    <row r="1058" spans="3:5" ht="15.75">
      <c r="C1058" s="63"/>
      <c r="D1058" s="63"/>
      <c r="E1058" s="61"/>
    </row>
    <row r="1059" spans="3:5" ht="15.75">
      <c r="C1059" s="63"/>
      <c r="D1059" s="63"/>
      <c r="E1059" s="61"/>
    </row>
    <row r="1060" spans="3:5" ht="15.75">
      <c r="C1060" s="63"/>
      <c r="D1060" s="63"/>
      <c r="E1060" s="61"/>
    </row>
    <row r="1061" spans="3:5" ht="15.75">
      <c r="C1061" s="63"/>
      <c r="D1061" s="63"/>
      <c r="E1061" s="61"/>
    </row>
    <row r="1062" spans="3:5" ht="15.75">
      <c r="C1062" s="63"/>
      <c r="D1062" s="63"/>
      <c r="E1062" s="61"/>
    </row>
    <row r="1063" spans="3:5" ht="15.75">
      <c r="C1063" s="63"/>
      <c r="D1063" s="63"/>
      <c r="E1063" s="61"/>
    </row>
    <row r="1064" spans="3:5" ht="15.75">
      <c r="C1064" s="63"/>
      <c r="D1064" s="63"/>
      <c r="E1064" s="61"/>
    </row>
    <row r="1065" spans="3:5" ht="15.75">
      <c r="C1065" s="63"/>
      <c r="D1065" s="63"/>
      <c r="E1065" s="61"/>
    </row>
    <row r="1066" spans="3:5" ht="15.75">
      <c r="C1066" s="63"/>
      <c r="D1066" s="63"/>
      <c r="E1066" s="61"/>
    </row>
    <row r="1067" spans="3:5" ht="15.75">
      <c r="C1067" s="63"/>
      <c r="D1067" s="63"/>
      <c r="E1067" s="61"/>
    </row>
    <row r="1068" spans="3:5" ht="15.75">
      <c r="C1068" s="63"/>
      <c r="D1068" s="63"/>
      <c r="E1068" s="61"/>
    </row>
    <row r="1069" spans="3:5" ht="15.75">
      <c r="C1069" s="63"/>
      <c r="D1069" s="63"/>
      <c r="E1069" s="61"/>
    </row>
    <row r="1070" spans="3:5" ht="15.75">
      <c r="C1070" s="63"/>
      <c r="D1070" s="63"/>
      <c r="E1070" s="61"/>
    </row>
    <row r="1071" spans="3:5" ht="15.75">
      <c r="C1071" s="63"/>
      <c r="D1071" s="63"/>
      <c r="E1071" s="61"/>
    </row>
    <row r="1072" spans="3:5" ht="15.75">
      <c r="C1072" s="63"/>
      <c r="D1072" s="63"/>
      <c r="E1072" s="61"/>
    </row>
    <row r="1073" spans="3:5" ht="15.75">
      <c r="C1073" s="63"/>
      <c r="D1073" s="63"/>
      <c r="E1073" s="61"/>
    </row>
    <row r="1074" spans="3:5" ht="15.75">
      <c r="C1074" s="63"/>
      <c r="D1074" s="63"/>
      <c r="E1074" s="61"/>
    </row>
    <row r="1075" spans="3:5" ht="15.75">
      <c r="C1075" s="63"/>
      <c r="D1075" s="63"/>
      <c r="E1075" s="61"/>
    </row>
    <row r="1076" spans="3:5" ht="15.75">
      <c r="C1076" s="63"/>
      <c r="D1076" s="63"/>
      <c r="E1076" s="61"/>
    </row>
    <row r="1077" spans="3:5" ht="15.75">
      <c r="C1077" s="63"/>
      <c r="D1077" s="63"/>
      <c r="E1077" s="61"/>
    </row>
    <row r="1078" spans="3:5" ht="15.75">
      <c r="C1078" s="63"/>
      <c r="D1078" s="63"/>
      <c r="E1078" s="61"/>
    </row>
    <row r="1079" spans="3:5" ht="15.75">
      <c r="C1079" s="63"/>
      <c r="D1079" s="63"/>
      <c r="E1079" s="61"/>
    </row>
    <row r="1080" spans="3:5" ht="15.75">
      <c r="C1080" s="63"/>
      <c r="D1080" s="63"/>
      <c r="E1080" s="61"/>
    </row>
    <row r="1081" spans="3:5" ht="15.75">
      <c r="C1081" s="63"/>
      <c r="D1081" s="63"/>
      <c r="E1081" s="61"/>
    </row>
    <row r="1082" spans="3:5" ht="15.75">
      <c r="C1082" s="63"/>
      <c r="D1082" s="63"/>
      <c r="E1082" s="61"/>
    </row>
    <row r="1083" spans="3:5" ht="15.75">
      <c r="C1083" s="63"/>
      <c r="D1083" s="63"/>
      <c r="E1083" s="61"/>
    </row>
    <row r="1084" spans="3:5" ht="15.75">
      <c r="C1084" s="63"/>
      <c r="D1084" s="63"/>
      <c r="E1084" s="61"/>
    </row>
    <row r="1085" spans="3:5" ht="15.75">
      <c r="C1085" s="63"/>
      <c r="D1085" s="63"/>
      <c r="E1085" s="61"/>
    </row>
    <row r="1086" spans="3:5" ht="15.75">
      <c r="C1086" s="63"/>
      <c r="D1086" s="63"/>
      <c r="E1086" s="61"/>
    </row>
    <row r="1087" spans="3:5" ht="15.75">
      <c r="C1087" s="63"/>
      <c r="D1087" s="63"/>
      <c r="E1087" s="61"/>
    </row>
    <row r="1088" spans="3:5" ht="15.75">
      <c r="C1088" s="63"/>
      <c r="D1088" s="63"/>
      <c r="E1088" s="61"/>
    </row>
    <row r="1089" spans="3:5" ht="15.75">
      <c r="C1089" s="63"/>
      <c r="D1089" s="63"/>
      <c r="E1089" s="61"/>
    </row>
    <row r="1090" spans="3:5" ht="15.75">
      <c r="C1090" s="63"/>
      <c r="D1090" s="63"/>
      <c r="E1090" s="61"/>
    </row>
    <row r="1091" spans="3:5" ht="15.75">
      <c r="C1091" s="63"/>
      <c r="D1091" s="63"/>
      <c r="E1091" s="61"/>
    </row>
    <row r="1092" spans="3:5" ht="15.75">
      <c r="C1092" s="63"/>
      <c r="D1092" s="63"/>
      <c r="E1092" s="61"/>
    </row>
    <row r="1093" spans="3:5" ht="15.75">
      <c r="C1093" s="63"/>
      <c r="D1093" s="63"/>
      <c r="E1093" s="61"/>
    </row>
    <row r="1094" spans="3:5" ht="15.75">
      <c r="C1094" s="63"/>
      <c r="D1094" s="63"/>
      <c r="E1094" s="61"/>
    </row>
    <row r="1095" spans="3:5" ht="15.75">
      <c r="C1095" s="63"/>
      <c r="D1095" s="63"/>
      <c r="E1095" s="61"/>
    </row>
    <row r="1096" spans="3:5" ht="15.75">
      <c r="C1096" s="63"/>
      <c r="D1096" s="63"/>
      <c r="E1096" s="61"/>
    </row>
    <row r="1097" spans="3:5" ht="15.75">
      <c r="C1097" s="63"/>
      <c r="D1097" s="63"/>
      <c r="E1097" s="61"/>
    </row>
    <row r="1098" spans="3:5" ht="15.75">
      <c r="C1098" s="63"/>
      <c r="D1098" s="63"/>
      <c r="E1098" s="61"/>
    </row>
    <row r="1099" spans="3:5" ht="15.75">
      <c r="C1099" s="63"/>
      <c r="D1099" s="63"/>
      <c r="E1099" s="61"/>
    </row>
    <row r="1100" spans="3:5" ht="15.75">
      <c r="C1100" s="63"/>
      <c r="D1100" s="63"/>
      <c r="E1100" s="61"/>
    </row>
    <row r="1101" spans="3:5" ht="15.75">
      <c r="C1101" s="63"/>
      <c r="D1101" s="63"/>
      <c r="E1101" s="61"/>
    </row>
    <row r="1102" spans="3:5" ht="15.75">
      <c r="C1102" s="63"/>
      <c r="D1102" s="63"/>
      <c r="E1102" s="61"/>
    </row>
    <row r="1103" spans="3:5" ht="15.75">
      <c r="C1103" s="63"/>
      <c r="D1103" s="63"/>
      <c r="E1103" s="61"/>
    </row>
    <row r="1104" spans="3:5" ht="15.75">
      <c r="C1104" s="63"/>
      <c r="D1104" s="63"/>
      <c r="E1104" s="61"/>
    </row>
    <row r="1105" spans="3:5" ht="15.75">
      <c r="C1105" s="63"/>
      <c r="D1105" s="63"/>
      <c r="E1105" s="61"/>
    </row>
    <row r="1106" spans="3:5" ht="15.75">
      <c r="C1106" s="63"/>
      <c r="D1106" s="63"/>
      <c r="E1106" s="61"/>
    </row>
    <row r="1107" spans="3:5" ht="15.75">
      <c r="C1107" s="63"/>
      <c r="D1107" s="63"/>
      <c r="E1107" s="61"/>
    </row>
    <row r="1108" spans="3:5" ht="15.75">
      <c r="C1108" s="63"/>
      <c r="D1108" s="63"/>
      <c r="E1108" s="61"/>
    </row>
    <row r="1109" spans="3:5" ht="15.75">
      <c r="C1109" s="63"/>
      <c r="D1109" s="63"/>
      <c r="E1109" s="61"/>
    </row>
    <row r="1110" spans="3:5" ht="15.75">
      <c r="C1110" s="63"/>
      <c r="D1110" s="63"/>
      <c r="E1110" s="61"/>
    </row>
    <row r="1111" spans="3:5" ht="15.75">
      <c r="C1111" s="63"/>
      <c r="D1111" s="63"/>
      <c r="E1111" s="61"/>
    </row>
    <row r="1112" spans="3:5" ht="15.75">
      <c r="C1112" s="63"/>
      <c r="D1112" s="63"/>
      <c r="E1112" s="61"/>
    </row>
    <row r="1113" spans="3:5" ht="15.75">
      <c r="C1113" s="63"/>
      <c r="D1113" s="63"/>
      <c r="E1113" s="61"/>
    </row>
    <row r="1114" spans="3:5" ht="15.75">
      <c r="C1114" s="63"/>
      <c r="D1114" s="63"/>
      <c r="E1114" s="61"/>
    </row>
    <row r="1115" spans="3:5" ht="15.75">
      <c r="C1115" s="63"/>
      <c r="D1115" s="63"/>
      <c r="E1115" s="61"/>
    </row>
    <row r="1116" spans="3:5" ht="15.75">
      <c r="C1116" s="63"/>
      <c r="D1116" s="63"/>
      <c r="E1116" s="61"/>
    </row>
    <row r="1117" spans="3:5" ht="15.75">
      <c r="C1117" s="63"/>
      <c r="D1117" s="63"/>
      <c r="E1117" s="61"/>
    </row>
    <row r="1118" spans="3:5" ht="15.75">
      <c r="C1118" s="63"/>
      <c r="D1118" s="63"/>
      <c r="E1118" s="61"/>
    </row>
    <row r="1119" spans="3:5" ht="15.75">
      <c r="C1119" s="63"/>
      <c r="D1119" s="63"/>
      <c r="E1119" s="61"/>
    </row>
    <row r="1120" spans="3:5" ht="15.75">
      <c r="C1120" s="63"/>
      <c r="D1120" s="63"/>
      <c r="E1120" s="61"/>
    </row>
    <row r="1121" spans="3:5" ht="15.75">
      <c r="C1121" s="63"/>
      <c r="D1121" s="63"/>
      <c r="E1121" s="61"/>
    </row>
    <row r="1122" spans="3:5" ht="15.75">
      <c r="C1122" s="63"/>
      <c r="D1122" s="63"/>
      <c r="E1122" s="61"/>
    </row>
    <row r="1123" spans="3:5" ht="15.75">
      <c r="C1123" s="63"/>
      <c r="D1123" s="63"/>
      <c r="E1123" s="61"/>
    </row>
    <row r="1124" spans="3:5" ht="15.75">
      <c r="C1124" s="63"/>
      <c r="D1124" s="63"/>
      <c r="E1124" s="61"/>
    </row>
    <row r="1125" spans="3:5" ht="15.75">
      <c r="C1125" s="63"/>
      <c r="D1125" s="63"/>
      <c r="E1125" s="61"/>
    </row>
    <row r="1126" spans="3:5" ht="15.75">
      <c r="C1126" s="63"/>
      <c r="D1126" s="63"/>
      <c r="E1126" s="61"/>
    </row>
    <row r="1127" spans="3:5" ht="15.75">
      <c r="C1127" s="63"/>
      <c r="D1127" s="63"/>
      <c r="E1127" s="61"/>
    </row>
    <row r="1128" spans="3:5" ht="15.75">
      <c r="C1128" s="63"/>
      <c r="D1128" s="63"/>
      <c r="E1128" s="61"/>
    </row>
    <row r="1129" spans="3:5" ht="15.75">
      <c r="C1129" s="63"/>
      <c r="D1129" s="63"/>
      <c r="E1129" s="61"/>
    </row>
    <row r="1130" spans="3:5" ht="15.75">
      <c r="C1130" s="63"/>
      <c r="D1130" s="63"/>
      <c r="E1130" s="61"/>
    </row>
    <row r="1131" spans="3:5" ht="15.75">
      <c r="C1131" s="63"/>
      <c r="D1131" s="63"/>
      <c r="E1131" s="61"/>
    </row>
    <row r="1132" spans="3:5" ht="15.75">
      <c r="C1132" s="63"/>
      <c r="D1132" s="63"/>
      <c r="E1132" s="61"/>
    </row>
    <row r="1133" spans="3:5" ht="15.75">
      <c r="C1133" s="63"/>
      <c r="D1133" s="63"/>
      <c r="E1133" s="61"/>
    </row>
    <row r="1134" spans="3:5" ht="15.75">
      <c r="C1134" s="63"/>
      <c r="D1134" s="63"/>
      <c r="E1134" s="61"/>
    </row>
    <row r="1135" spans="3:5" ht="15.75">
      <c r="C1135" s="63"/>
      <c r="D1135" s="63"/>
      <c r="E1135" s="61"/>
    </row>
    <row r="1136" spans="3:5" ht="15.75">
      <c r="C1136" s="63"/>
      <c r="D1136" s="63"/>
      <c r="E1136" s="61"/>
    </row>
    <row r="1137" spans="3:5" ht="15.75">
      <c r="C1137" s="63"/>
      <c r="D1137" s="63"/>
      <c r="E1137" s="61"/>
    </row>
    <row r="1138" spans="3:5" ht="15.75">
      <c r="C1138" s="63"/>
      <c r="D1138" s="63"/>
      <c r="E1138" s="61"/>
    </row>
    <row r="1139" spans="3:5" ht="15.75">
      <c r="C1139" s="63"/>
      <c r="D1139" s="63"/>
      <c r="E1139" s="61"/>
    </row>
    <row r="1140" spans="3:5" ht="15.75">
      <c r="C1140" s="63"/>
      <c r="D1140" s="63"/>
      <c r="E1140" s="61"/>
    </row>
    <row r="1141" spans="3:5" ht="15.75">
      <c r="C1141" s="63"/>
      <c r="D1141" s="63"/>
      <c r="E1141" s="61"/>
    </row>
    <row r="1142" spans="3:5" ht="15.75">
      <c r="C1142" s="63"/>
      <c r="D1142" s="63"/>
      <c r="E1142" s="61"/>
    </row>
    <row r="1143" spans="3:5" ht="15.75">
      <c r="C1143" s="63"/>
      <c r="D1143" s="63"/>
      <c r="E1143" s="61"/>
    </row>
    <row r="1144" spans="3:5" ht="15.75">
      <c r="C1144" s="63"/>
      <c r="D1144" s="63"/>
      <c r="E1144" s="61"/>
    </row>
    <row r="1145" spans="3:5" ht="15.75">
      <c r="C1145" s="63"/>
      <c r="D1145" s="63"/>
      <c r="E1145" s="61"/>
    </row>
    <row r="1146" spans="3:5" ht="15.75">
      <c r="C1146" s="63"/>
      <c r="D1146" s="63"/>
      <c r="E1146" s="61"/>
    </row>
    <row r="1147" spans="3:5" ht="15.75">
      <c r="C1147" s="63"/>
      <c r="D1147" s="63"/>
      <c r="E1147" s="61"/>
    </row>
    <row r="1148" spans="3:5" ht="15.75">
      <c r="C1148" s="63"/>
      <c r="D1148" s="63"/>
      <c r="E1148" s="61"/>
    </row>
    <row r="1149" spans="3:5" ht="15.75">
      <c r="C1149" s="63"/>
      <c r="D1149" s="63"/>
      <c r="E1149" s="61"/>
    </row>
    <row r="1150" spans="3:5" ht="15.75">
      <c r="C1150" s="63"/>
      <c r="D1150" s="63"/>
      <c r="E1150" s="61"/>
    </row>
    <row r="1151" spans="3:5" ht="15.75">
      <c r="C1151" s="63"/>
      <c r="D1151" s="63"/>
      <c r="E1151" s="61"/>
    </row>
    <row r="1152" spans="3:5" ht="15.75">
      <c r="C1152" s="63"/>
      <c r="D1152" s="63"/>
      <c r="E1152" s="61"/>
    </row>
    <row r="1153" spans="3:5" ht="15.75">
      <c r="C1153" s="63"/>
      <c r="D1153" s="63"/>
      <c r="E1153" s="61"/>
    </row>
    <row r="1154" spans="3:5" ht="15.75">
      <c r="C1154" s="63"/>
      <c r="D1154" s="63"/>
      <c r="E1154" s="61"/>
    </row>
    <row r="1155" spans="3:5" ht="15.75">
      <c r="C1155" s="63"/>
      <c r="D1155" s="63"/>
      <c r="E1155" s="61"/>
    </row>
    <row r="1156" spans="3:5" ht="15.75">
      <c r="C1156" s="63"/>
      <c r="D1156" s="63"/>
      <c r="E1156" s="61"/>
    </row>
    <row r="1157" spans="3:5" ht="15.75">
      <c r="C1157" s="63"/>
      <c r="D1157" s="63"/>
      <c r="E1157" s="61"/>
    </row>
    <row r="1158" spans="3:5" ht="15.75">
      <c r="C1158" s="63"/>
      <c r="D1158" s="63"/>
      <c r="E1158" s="61"/>
    </row>
    <row r="1159" spans="3:5" ht="15.75">
      <c r="C1159" s="63"/>
      <c r="D1159" s="63"/>
      <c r="E1159" s="61"/>
    </row>
    <row r="1160" spans="3:5" ht="15.75">
      <c r="C1160" s="63"/>
      <c r="D1160" s="63"/>
      <c r="E1160" s="61"/>
    </row>
    <row r="1161" spans="3:5" ht="15.75">
      <c r="C1161" s="63"/>
      <c r="D1161" s="63"/>
      <c r="E1161" s="61"/>
    </row>
    <row r="1162" spans="3:5" ht="15.75">
      <c r="C1162" s="63"/>
      <c r="D1162" s="63"/>
      <c r="E1162" s="61"/>
    </row>
    <row r="1163" spans="3:5" ht="15.75">
      <c r="C1163" s="63"/>
      <c r="D1163" s="63"/>
      <c r="E1163" s="61"/>
    </row>
    <row r="1164" spans="3:5" ht="15.75">
      <c r="C1164" s="63"/>
      <c r="D1164" s="63"/>
      <c r="E1164" s="61"/>
    </row>
    <row r="1165" spans="3:5" ht="15.75">
      <c r="C1165" s="63"/>
      <c r="D1165" s="63"/>
      <c r="E1165" s="61"/>
    </row>
    <row r="1166" spans="3:5" ht="15.75">
      <c r="C1166" s="63"/>
      <c r="D1166" s="63"/>
      <c r="E1166" s="61"/>
    </row>
    <row r="1167" spans="3:5" ht="15.75">
      <c r="C1167" s="63"/>
      <c r="D1167" s="63"/>
      <c r="E1167" s="61"/>
    </row>
    <row r="1168" spans="3:5" ht="15.75">
      <c r="C1168" s="63"/>
      <c r="D1168" s="63"/>
      <c r="E1168" s="61"/>
    </row>
    <row r="1169" spans="3:5" ht="15.75">
      <c r="C1169" s="63"/>
      <c r="D1169" s="63"/>
      <c r="E1169" s="61"/>
    </row>
    <row r="1170" spans="3:5" ht="15.75">
      <c r="C1170" s="63"/>
      <c r="D1170" s="63"/>
      <c r="E1170" s="61"/>
    </row>
    <row r="1171" spans="3:5" ht="15.75">
      <c r="C1171" s="63"/>
      <c r="D1171" s="63"/>
      <c r="E1171" s="61"/>
    </row>
    <row r="1172" spans="3:5" ht="15.75">
      <c r="C1172" s="63"/>
      <c r="D1172" s="63"/>
      <c r="E1172" s="61"/>
    </row>
    <row r="1173" spans="3:5" ht="15.75">
      <c r="C1173" s="63"/>
      <c r="D1173" s="63"/>
      <c r="E1173" s="61"/>
    </row>
    <row r="1174" spans="3:5" ht="15.75">
      <c r="C1174" s="63"/>
      <c r="D1174" s="63"/>
      <c r="E1174" s="61"/>
    </row>
    <row r="1175" spans="3:5" ht="15.75">
      <c r="C1175" s="63"/>
      <c r="D1175" s="63"/>
      <c r="E1175" s="61"/>
    </row>
    <row r="1176" spans="3:5" ht="15.75">
      <c r="C1176" s="63"/>
      <c r="D1176" s="63"/>
      <c r="E1176" s="61"/>
    </row>
    <row r="1177" spans="3:5" ht="15.75">
      <c r="C1177" s="63"/>
      <c r="D1177" s="63"/>
      <c r="E1177" s="61"/>
    </row>
    <row r="1178" spans="3:5" ht="15.75">
      <c r="C1178" s="63"/>
      <c r="D1178" s="63"/>
      <c r="E1178" s="61"/>
    </row>
    <row r="1179" spans="3:5" ht="15.75">
      <c r="C1179" s="63"/>
      <c r="D1179" s="63"/>
      <c r="E1179" s="61"/>
    </row>
    <row r="1180" spans="3:5" ht="15.75">
      <c r="C1180" s="63"/>
      <c r="D1180" s="63"/>
      <c r="E1180" s="61"/>
    </row>
    <row r="1181" spans="3:5" ht="15.75">
      <c r="C1181" s="63"/>
      <c r="D1181" s="63"/>
      <c r="E1181" s="61"/>
    </row>
    <row r="1182" spans="3:5" ht="15.75">
      <c r="C1182" s="63"/>
      <c r="D1182" s="63"/>
      <c r="E1182" s="61"/>
    </row>
    <row r="1183" spans="3:5" ht="15.75">
      <c r="C1183" s="63"/>
      <c r="D1183" s="63"/>
      <c r="E1183" s="61"/>
    </row>
    <row r="1184" spans="3:5" ht="15.75">
      <c r="C1184" s="63"/>
      <c r="D1184" s="63"/>
      <c r="E1184" s="61"/>
    </row>
    <row r="1185" spans="3:5" ht="15.75">
      <c r="C1185" s="63"/>
      <c r="D1185" s="63"/>
      <c r="E1185" s="61"/>
    </row>
    <row r="1186" spans="3:5" ht="15.75">
      <c r="C1186" s="63"/>
      <c r="D1186" s="63"/>
      <c r="E1186" s="61"/>
    </row>
    <row r="1187" spans="3:5" ht="15.75">
      <c r="C1187" s="63"/>
      <c r="D1187" s="63"/>
      <c r="E1187" s="61"/>
    </row>
    <row r="1188" spans="3:5" ht="15.75">
      <c r="C1188" s="63"/>
      <c r="D1188" s="63"/>
      <c r="E1188" s="61"/>
    </row>
    <row r="1189" spans="3:5" ht="15.75">
      <c r="C1189" s="63"/>
      <c r="D1189" s="63"/>
      <c r="E1189" s="61"/>
    </row>
    <row r="1190" spans="3:5" ht="15.75">
      <c r="C1190" s="63"/>
      <c r="D1190" s="63"/>
      <c r="E1190" s="61"/>
    </row>
    <row r="1191" spans="3:5" ht="15.75">
      <c r="C1191" s="63"/>
      <c r="D1191" s="63"/>
      <c r="E1191" s="61"/>
    </row>
    <row r="1192" spans="3:5" ht="15.75">
      <c r="C1192" s="63"/>
      <c r="D1192" s="63"/>
      <c r="E1192" s="61"/>
    </row>
    <row r="1193" spans="3:5" ht="15.75">
      <c r="C1193" s="63"/>
      <c r="D1193" s="63"/>
      <c r="E1193" s="61"/>
    </row>
    <row r="1194" spans="3:5" ht="15.75">
      <c r="C1194" s="63"/>
      <c r="D1194" s="63"/>
      <c r="E1194" s="61"/>
    </row>
    <row r="1195" spans="3:5" ht="15.75">
      <c r="C1195" s="63"/>
      <c r="D1195" s="63"/>
      <c r="E1195" s="61"/>
    </row>
    <row r="1196" spans="3:5" ht="15.75">
      <c r="C1196" s="63"/>
      <c r="D1196" s="63"/>
      <c r="E1196" s="61"/>
    </row>
    <row r="1197" spans="3:5" ht="15.75">
      <c r="C1197" s="63"/>
      <c r="D1197" s="63"/>
      <c r="E1197" s="61"/>
    </row>
    <row r="1198" spans="3:5" ht="15.75">
      <c r="C1198" s="63"/>
      <c r="D1198" s="63"/>
      <c r="E1198" s="61"/>
    </row>
    <row r="1199" spans="3:5" ht="15.75">
      <c r="C1199" s="63"/>
      <c r="D1199" s="63"/>
      <c r="E1199" s="61"/>
    </row>
    <row r="1200" spans="3:5" ht="15.75">
      <c r="C1200" s="63"/>
      <c r="D1200" s="63"/>
      <c r="E1200" s="61"/>
    </row>
    <row r="1201" spans="3:5" ht="15.75">
      <c r="C1201" s="63"/>
      <c r="D1201" s="63"/>
      <c r="E1201" s="61"/>
    </row>
    <row r="1202" spans="3:5" ht="15.75">
      <c r="C1202" s="63"/>
      <c r="D1202" s="63"/>
      <c r="E1202" s="61"/>
    </row>
    <row r="1203" spans="3:5" ht="15.75">
      <c r="C1203" s="63"/>
      <c r="D1203" s="63"/>
      <c r="E1203" s="61"/>
    </row>
    <row r="1204" spans="3:5" ht="15.75">
      <c r="C1204" s="63"/>
      <c r="D1204" s="63"/>
      <c r="E1204" s="61"/>
    </row>
    <row r="1205" spans="3:5" ht="15.75">
      <c r="C1205" s="63"/>
      <c r="D1205" s="63"/>
      <c r="E1205" s="61"/>
    </row>
    <row r="1206" spans="3:5" ht="15.75">
      <c r="C1206" s="63"/>
      <c r="D1206" s="63"/>
      <c r="E1206" s="61"/>
    </row>
    <row r="1207" spans="3:5" ht="15.75">
      <c r="C1207" s="63"/>
      <c r="D1207" s="63"/>
      <c r="E1207" s="61"/>
    </row>
    <row r="1208" spans="3:5" ht="15.75">
      <c r="C1208" s="63"/>
      <c r="D1208" s="63"/>
      <c r="E1208" s="61"/>
    </row>
    <row r="1209" spans="3:5" ht="15.75">
      <c r="C1209" s="63"/>
      <c r="D1209" s="63"/>
      <c r="E1209" s="61"/>
    </row>
    <row r="1210" spans="3:5" ht="15.75">
      <c r="C1210" s="63"/>
      <c r="D1210" s="63"/>
      <c r="E1210" s="61"/>
    </row>
    <row r="1211" spans="3:5" ht="15.75">
      <c r="C1211" s="63"/>
      <c r="D1211" s="63"/>
      <c r="E1211" s="61"/>
    </row>
    <row r="1212" spans="3:5" ht="15.75">
      <c r="C1212" s="63"/>
      <c r="D1212" s="63"/>
      <c r="E1212" s="61"/>
    </row>
    <row r="1213" spans="3:5" ht="15.75">
      <c r="C1213" s="63"/>
      <c r="D1213" s="63"/>
      <c r="E1213" s="61"/>
    </row>
    <row r="1214" spans="3:5" ht="15.75">
      <c r="C1214" s="63"/>
      <c r="D1214" s="63"/>
      <c r="E1214" s="61"/>
    </row>
    <row r="1215" spans="3:5" ht="15.75">
      <c r="C1215" s="63"/>
      <c r="D1215" s="63"/>
      <c r="E1215" s="61"/>
    </row>
    <row r="1216" spans="3:5" ht="15.75">
      <c r="C1216" s="63"/>
      <c r="D1216" s="63"/>
      <c r="E1216" s="61"/>
    </row>
    <row r="1217" spans="3:5" ht="15.75">
      <c r="C1217" s="63"/>
      <c r="D1217" s="63"/>
      <c r="E1217" s="61"/>
    </row>
    <row r="1218" spans="3:5" ht="15.75">
      <c r="C1218" s="63"/>
      <c r="D1218" s="63"/>
      <c r="E1218" s="61"/>
    </row>
    <row r="1219" spans="3:5" ht="15.75">
      <c r="C1219" s="63"/>
      <c r="D1219" s="63"/>
      <c r="E1219" s="61"/>
    </row>
    <row r="1220" spans="3:5" ht="15.75">
      <c r="C1220" s="63"/>
      <c r="D1220" s="63"/>
      <c r="E1220" s="61"/>
    </row>
    <row r="1221" spans="3:5" ht="15.75">
      <c r="C1221" s="63"/>
      <c r="D1221" s="63"/>
      <c r="E1221" s="61"/>
    </row>
    <row r="1222" spans="3:5" ht="15.75">
      <c r="C1222" s="63"/>
      <c r="D1222" s="63"/>
      <c r="E1222" s="61"/>
    </row>
    <row r="1223" spans="3:5" ht="15.75">
      <c r="C1223" s="63"/>
      <c r="D1223" s="63"/>
      <c r="E1223" s="61"/>
    </row>
    <row r="1224" spans="3:5" ht="15.75">
      <c r="C1224" s="63"/>
      <c r="D1224" s="63"/>
      <c r="E1224" s="61"/>
    </row>
    <row r="1225" spans="3:5" ht="15.75">
      <c r="C1225" s="63"/>
      <c r="D1225" s="63"/>
      <c r="E1225" s="61"/>
    </row>
    <row r="1226" spans="3:5" ht="15.75">
      <c r="C1226" s="63"/>
      <c r="D1226" s="63"/>
      <c r="E1226" s="61"/>
    </row>
    <row r="1227" spans="3:5" ht="15.75">
      <c r="C1227" s="63"/>
      <c r="D1227" s="63"/>
      <c r="E1227" s="61"/>
    </row>
    <row r="1228" spans="3:5" ht="15.75">
      <c r="C1228" s="63"/>
      <c r="D1228" s="63"/>
      <c r="E1228" s="61"/>
    </row>
    <row r="1229" spans="3:5" ht="15.75">
      <c r="C1229" s="63"/>
      <c r="D1229" s="63"/>
      <c r="E1229" s="61"/>
    </row>
    <row r="1230" spans="3:5" ht="15.75">
      <c r="C1230" s="63"/>
      <c r="D1230" s="63"/>
      <c r="E1230" s="61"/>
    </row>
    <row r="1231" spans="3:5" ht="15.75">
      <c r="C1231" s="63"/>
      <c r="D1231" s="63"/>
      <c r="E1231" s="61"/>
    </row>
    <row r="1232" spans="3:5" ht="15.75">
      <c r="C1232" s="63"/>
      <c r="D1232" s="63"/>
      <c r="E1232" s="61"/>
    </row>
    <row r="1233" spans="3:5" ht="15.75">
      <c r="C1233" s="63"/>
      <c r="D1233" s="63"/>
      <c r="E1233" s="61"/>
    </row>
    <row r="1234" spans="3:5" ht="15.75">
      <c r="C1234" s="63"/>
      <c r="D1234" s="63"/>
      <c r="E1234" s="61"/>
    </row>
    <row r="1235" spans="3:5" ht="15.75">
      <c r="C1235" s="63"/>
      <c r="D1235" s="63"/>
      <c r="E1235" s="61"/>
    </row>
    <row r="1236" spans="3:5" ht="15.75">
      <c r="C1236" s="63"/>
      <c r="D1236" s="63"/>
      <c r="E1236" s="61"/>
    </row>
    <row r="1237" spans="3:5" ht="15.75">
      <c r="C1237" s="63"/>
      <c r="D1237" s="63"/>
      <c r="E1237" s="61"/>
    </row>
    <row r="1238" spans="3:5" ht="15.75">
      <c r="C1238" s="63"/>
      <c r="D1238" s="63"/>
      <c r="E1238" s="61"/>
    </row>
    <row r="1239" spans="3:5" ht="15.75">
      <c r="C1239" s="63"/>
      <c r="D1239" s="63"/>
      <c r="E1239" s="61"/>
    </row>
    <row r="1240" spans="3:5" ht="15.75">
      <c r="C1240" s="63"/>
      <c r="D1240" s="63"/>
      <c r="E1240" s="61"/>
    </row>
    <row r="1241" spans="3:5" ht="15.75">
      <c r="C1241" s="63"/>
      <c r="D1241" s="63"/>
      <c r="E1241" s="61"/>
    </row>
    <row r="1242" spans="3:5" ht="15.75">
      <c r="C1242" s="63"/>
      <c r="D1242" s="63"/>
      <c r="E1242" s="61"/>
    </row>
    <row r="1243" spans="3:5" ht="15.75">
      <c r="C1243" s="63"/>
      <c r="D1243" s="63"/>
      <c r="E1243" s="61"/>
    </row>
    <row r="1244" spans="3:5" ht="15.75">
      <c r="C1244" s="63"/>
      <c r="D1244" s="63"/>
      <c r="E1244" s="61"/>
    </row>
    <row r="1245" spans="3:5" ht="15.75">
      <c r="C1245" s="63"/>
      <c r="D1245" s="63"/>
      <c r="E1245" s="61"/>
    </row>
    <row r="1246" spans="3:5" ht="15.75">
      <c r="C1246" s="63"/>
      <c r="D1246" s="63"/>
      <c r="E1246" s="61"/>
    </row>
    <row r="1247" spans="3:5" ht="15.75">
      <c r="C1247" s="63"/>
      <c r="D1247" s="63"/>
      <c r="E1247" s="61"/>
    </row>
    <row r="1248" spans="3:5" ht="15.75">
      <c r="C1248" s="63"/>
      <c r="D1248" s="63"/>
      <c r="E1248" s="61"/>
    </row>
    <row r="1249" spans="3:5" ht="15.75">
      <c r="C1249" s="63"/>
      <c r="D1249" s="63"/>
      <c r="E1249" s="61"/>
    </row>
    <row r="1250" spans="3:5" ht="15.75">
      <c r="C1250" s="63"/>
      <c r="D1250" s="63"/>
      <c r="E1250" s="61"/>
    </row>
    <row r="1251" spans="3:5" ht="15.75">
      <c r="C1251" s="63"/>
      <c r="D1251" s="63"/>
      <c r="E1251" s="61"/>
    </row>
    <row r="1252" spans="3:4" ht="15.75">
      <c r="C1252" s="63"/>
      <c r="D1252" s="63"/>
    </row>
    <row r="1253" spans="3:4" ht="15.75">
      <c r="C1253" s="63"/>
      <c r="D1253" s="63"/>
    </row>
    <row r="1254" spans="3:4" ht="15.75">
      <c r="C1254" s="63"/>
      <c r="D1254" s="63"/>
    </row>
    <row r="1255" spans="3:4" ht="15.75">
      <c r="C1255" s="63"/>
      <c r="D1255" s="63"/>
    </row>
    <row r="1256" spans="3:4" ht="15.75">
      <c r="C1256" s="63"/>
      <c r="D1256" s="63"/>
    </row>
    <row r="1257" spans="3:4" ht="15.75">
      <c r="C1257" s="63"/>
      <c r="D1257" s="63"/>
    </row>
    <row r="1258" spans="3:4" ht="15.75">
      <c r="C1258" s="63"/>
      <c r="D1258" s="63"/>
    </row>
    <row r="1259" spans="3:4" ht="15.75">
      <c r="C1259" s="63"/>
      <c r="D1259" s="63"/>
    </row>
    <row r="1260" spans="3:4" ht="15.75">
      <c r="C1260" s="63"/>
      <c r="D1260" s="63"/>
    </row>
    <row r="1261" spans="3:4" ht="15.75">
      <c r="C1261" s="63"/>
      <c r="D1261" s="63"/>
    </row>
    <row r="1262" spans="3:4" ht="15.75">
      <c r="C1262" s="63"/>
      <c r="D1262" s="63"/>
    </row>
    <row r="1263" spans="3:4" ht="15.75">
      <c r="C1263" s="63"/>
      <c r="D1263" s="63"/>
    </row>
    <row r="1264" spans="3:4" ht="15.75">
      <c r="C1264" s="63"/>
      <c r="D1264" s="63"/>
    </row>
    <row r="1265" spans="3:4" ht="15.75">
      <c r="C1265" s="63"/>
      <c r="D1265" s="63"/>
    </row>
    <row r="1266" spans="3:4" ht="15.75">
      <c r="C1266" s="63"/>
      <c r="D1266" s="63"/>
    </row>
    <row r="1267" spans="3:4" ht="15.75">
      <c r="C1267" s="63"/>
      <c r="D1267" s="63"/>
    </row>
    <row r="1268" spans="3:4" ht="15.75">
      <c r="C1268" s="63"/>
      <c r="D1268" s="63"/>
    </row>
    <row r="1269" spans="3:4" ht="15.75">
      <c r="C1269" s="63"/>
      <c r="D1269" s="63"/>
    </row>
    <row r="1270" spans="3:4" ht="15.75">
      <c r="C1270" s="63"/>
      <c r="D1270" s="63"/>
    </row>
    <row r="1271" spans="3:4" ht="15.75">
      <c r="C1271" s="63"/>
      <c r="D1271" s="63"/>
    </row>
    <row r="1272" spans="3:4" ht="15.75">
      <c r="C1272" s="63"/>
      <c r="D1272" s="63"/>
    </row>
    <row r="1273" spans="3:4" ht="15.75">
      <c r="C1273" s="63"/>
      <c r="D1273" s="63"/>
    </row>
    <row r="1274" spans="3:4" ht="15.75">
      <c r="C1274" s="63"/>
      <c r="D1274" s="63"/>
    </row>
    <row r="1275" spans="3:4" ht="15.75">
      <c r="C1275" s="63"/>
      <c r="D1275" s="63"/>
    </row>
    <row r="1276" spans="3:4" ht="15.75">
      <c r="C1276" s="63"/>
      <c r="D1276" s="63"/>
    </row>
    <row r="1277" spans="3:4" ht="15.75">
      <c r="C1277" s="63"/>
      <c r="D1277" s="63"/>
    </row>
    <row r="1278" spans="3:4" ht="15.75">
      <c r="C1278" s="63"/>
      <c r="D1278" s="63"/>
    </row>
    <row r="1279" spans="3:4" ht="15.75">
      <c r="C1279" s="63"/>
      <c r="D1279" s="63"/>
    </row>
    <row r="1280" spans="3:4" ht="15.75">
      <c r="C1280" s="63"/>
      <c r="D1280" s="63"/>
    </row>
    <row r="1281" spans="3:4" ht="15.75">
      <c r="C1281" s="63"/>
      <c r="D1281" s="63"/>
    </row>
    <row r="1282" spans="3:4" ht="15.75">
      <c r="C1282" s="63"/>
      <c r="D1282" s="63"/>
    </row>
    <row r="1283" spans="3:4" ht="15.75">
      <c r="C1283" s="63"/>
      <c r="D1283" s="63"/>
    </row>
    <row r="1284" spans="3:4" ht="15.75">
      <c r="C1284" s="63"/>
      <c r="D1284" s="63"/>
    </row>
    <row r="1285" spans="3:4" ht="15.75">
      <c r="C1285" s="63"/>
      <c r="D1285" s="63"/>
    </row>
    <row r="1286" spans="3:4" ht="15.75">
      <c r="C1286" s="63"/>
      <c r="D1286" s="63"/>
    </row>
    <row r="1287" spans="3:4" ht="15.75">
      <c r="C1287" s="63"/>
      <c r="D1287" s="63"/>
    </row>
    <row r="1288" spans="3:4" ht="15.75">
      <c r="C1288" s="63"/>
      <c r="D1288" s="63"/>
    </row>
    <row r="1289" spans="3:4" ht="15.75">
      <c r="C1289" s="63"/>
      <c r="D1289" s="63"/>
    </row>
    <row r="1290" spans="3:4" ht="15.75">
      <c r="C1290" s="63"/>
      <c r="D1290" s="63"/>
    </row>
    <row r="1291" spans="3:4" ht="15.75">
      <c r="C1291" s="63"/>
      <c r="D1291" s="63"/>
    </row>
    <row r="1292" spans="3:4" ht="15.75">
      <c r="C1292" s="63"/>
      <c r="D1292" s="63"/>
    </row>
    <row r="1293" spans="3:4" ht="15.75">
      <c r="C1293" s="63"/>
      <c r="D1293" s="63"/>
    </row>
    <row r="1294" spans="3:4" ht="15.75">
      <c r="C1294" s="63"/>
      <c r="D1294" s="63"/>
    </row>
    <row r="1295" spans="3:4" ht="15.75">
      <c r="C1295" s="63"/>
      <c r="D1295" s="63"/>
    </row>
    <row r="1296" spans="3:4" ht="15.75">
      <c r="C1296" s="63"/>
      <c r="D1296" s="63"/>
    </row>
    <row r="1297" spans="3:4" ht="15.75">
      <c r="C1297" s="63"/>
      <c r="D1297" s="63"/>
    </row>
    <row r="1298" spans="3:4" ht="15.75">
      <c r="C1298" s="63"/>
      <c r="D1298" s="63"/>
    </row>
    <row r="1299" spans="3:4" ht="15.75">
      <c r="C1299" s="63"/>
      <c r="D1299" s="63"/>
    </row>
    <row r="1300" spans="3:4" ht="15.75">
      <c r="C1300" s="63"/>
      <c r="D1300" s="63"/>
    </row>
    <row r="1301" spans="3:4" ht="15.75">
      <c r="C1301" s="63"/>
      <c r="D1301" s="63"/>
    </row>
    <row r="1302" spans="3:4" ht="15.75">
      <c r="C1302" s="63"/>
      <c r="D1302" s="63"/>
    </row>
    <row r="1303" spans="3:4" ht="15.75">
      <c r="C1303" s="63"/>
      <c r="D1303" s="63"/>
    </row>
    <row r="1304" spans="3:4" ht="15.75">
      <c r="C1304" s="63"/>
      <c r="D1304" s="63"/>
    </row>
    <row r="1305" spans="3:4" ht="15.75">
      <c r="C1305" s="63"/>
      <c r="D1305" s="63"/>
    </row>
    <row r="1306" spans="3:4" ht="15.75">
      <c r="C1306" s="63"/>
      <c r="D1306" s="63"/>
    </row>
    <row r="1307" spans="3:4" ht="15.75">
      <c r="C1307" s="63"/>
      <c r="D1307" s="63"/>
    </row>
    <row r="1308" spans="3:4" ht="15.75">
      <c r="C1308" s="63"/>
      <c r="D1308" s="63"/>
    </row>
    <row r="1309" spans="3:4" ht="15.75">
      <c r="C1309" s="63"/>
      <c r="D1309" s="63"/>
    </row>
    <row r="1310" spans="3:4" ht="15.75">
      <c r="C1310" s="63"/>
      <c r="D1310" s="63"/>
    </row>
    <row r="1311" spans="3:4" ht="15.75">
      <c r="C1311" s="63"/>
      <c r="D1311" s="63"/>
    </row>
    <row r="1312" spans="3:4" ht="15.75">
      <c r="C1312" s="63"/>
      <c r="D1312" s="63"/>
    </row>
    <row r="1313" spans="3:4" ht="15.75">
      <c r="C1313" s="63"/>
      <c r="D1313" s="63"/>
    </row>
    <row r="1314" spans="3:4" ht="15.75">
      <c r="C1314" s="63"/>
      <c r="D1314" s="63"/>
    </row>
    <row r="1315" spans="3:4" ht="15.75">
      <c r="C1315" s="63"/>
      <c r="D1315" s="63"/>
    </row>
    <row r="1316" spans="3:4" ht="15.75">
      <c r="C1316" s="63"/>
      <c r="D1316" s="63"/>
    </row>
    <row r="1317" spans="3:4" ht="15.75">
      <c r="C1317" s="63"/>
      <c r="D1317" s="63"/>
    </row>
    <row r="1318" spans="3:4" ht="15.75">
      <c r="C1318" s="63"/>
      <c r="D1318" s="63"/>
    </row>
    <row r="1319" spans="3:4" ht="15.75">
      <c r="C1319" s="63"/>
      <c r="D1319" s="63"/>
    </row>
    <row r="1320" spans="3:4" ht="15.75">
      <c r="C1320" s="63"/>
      <c r="D1320" s="63"/>
    </row>
    <row r="1321" spans="3:4" ht="15.75">
      <c r="C1321" s="63"/>
      <c r="D1321" s="63"/>
    </row>
    <row r="1322" spans="3:4" ht="15.75">
      <c r="C1322" s="63"/>
      <c r="D1322" s="63"/>
    </row>
    <row r="1323" spans="3:4" ht="15.75">
      <c r="C1323" s="63"/>
      <c r="D1323" s="63"/>
    </row>
    <row r="1324" spans="3:4" ht="15.75">
      <c r="C1324" s="63"/>
      <c r="D1324" s="63"/>
    </row>
    <row r="1325" spans="3:4" ht="15.75">
      <c r="C1325" s="63"/>
      <c r="D1325" s="63"/>
    </row>
    <row r="1326" spans="3:4" ht="15.75">
      <c r="C1326" s="63"/>
      <c r="D1326" s="63"/>
    </row>
    <row r="1327" spans="3:4" ht="15.75">
      <c r="C1327" s="63"/>
      <c r="D1327" s="63"/>
    </row>
    <row r="1328" spans="3:4" ht="15.75">
      <c r="C1328" s="63"/>
      <c r="D1328" s="63"/>
    </row>
    <row r="1329" spans="3:4" ht="15.75">
      <c r="C1329" s="63"/>
      <c r="D1329" s="63"/>
    </row>
    <row r="1330" spans="3:4" ht="15.75">
      <c r="C1330" s="63"/>
      <c r="D1330" s="63"/>
    </row>
    <row r="1331" spans="3:4" ht="15.75">
      <c r="C1331" s="63"/>
      <c r="D1331" s="63"/>
    </row>
    <row r="1332" spans="3:4" ht="15.75">
      <c r="C1332" s="63"/>
      <c r="D1332" s="63"/>
    </row>
    <row r="1333" spans="3:4" ht="15.75">
      <c r="C1333" s="63"/>
      <c r="D1333" s="63"/>
    </row>
    <row r="1334" spans="3:4" ht="15.75">
      <c r="C1334" s="63"/>
      <c r="D1334" s="63"/>
    </row>
    <row r="1335" spans="3:4" ht="15.75">
      <c r="C1335" s="63"/>
      <c r="D1335" s="63"/>
    </row>
    <row r="1336" spans="3:4" ht="15.75">
      <c r="C1336" s="63"/>
      <c r="D1336" s="63"/>
    </row>
    <row r="1337" spans="3:4" ht="15.75">
      <c r="C1337" s="63"/>
      <c r="D1337" s="63"/>
    </row>
    <row r="1338" spans="3:4" ht="15.75">
      <c r="C1338" s="63"/>
      <c r="D1338" s="63"/>
    </row>
    <row r="1339" spans="3:4" ht="15.75">
      <c r="C1339" s="63"/>
      <c r="D1339" s="63"/>
    </row>
    <row r="1340" spans="3:4" ht="15.75">
      <c r="C1340" s="63"/>
      <c r="D1340" s="63"/>
    </row>
    <row r="1341" spans="3:4" ht="15.75">
      <c r="C1341" s="63"/>
      <c r="D1341" s="63"/>
    </row>
    <row r="1342" spans="3:4" ht="15.75">
      <c r="C1342" s="63"/>
      <c r="D1342" s="63"/>
    </row>
    <row r="1343" spans="3:4" ht="15.75">
      <c r="C1343" s="63"/>
      <c r="D1343" s="63"/>
    </row>
    <row r="1344" spans="3:4" ht="15.75">
      <c r="C1344" s="63"/>
      <c r="D1344" s="63"/>
    </row>
    <row r="1345" spans="3:4" ht="15.75">
      <c r="C1345" s="63"/>
      <c r="D1345" s="63"/>
    </row>
    <row r="1346" spans="3:4" ht="15.75">
      <c r="C1346" s="63"/>
      <c r="D1346" s="63"/>
    </row>
    <row r="1347" spans="3:4" ht="15.75">
      <c r="C1347" s="63"/>
      <c r="D1347" s="63"/>
    </row>
    <row r="1348" spans="3:4" ht="15.75">
      <c r="C1348" s="63"/>
      <c r="D1348" s="63"/>
    </row>
    <row r="1349" spans="3:4" ht="15.75">
      <c r="C1349" s="63"/>
      <c r="D1349" s="63"/>
    </row>
    <row r="1350" spans="3:4" ht="15.75">
      <c r="C1350" s="63"/>
      <c r="D1350" s="63"/>
    </row>
    <row r="1351" spans="3:4" ht="15.75">
      <c r="C1351" s="63"/>
      <c r="D1351" s="63"/>
    </row>
    <row r="1352" spans="3:4" ht="15.75">
      <c r="C1352" s="63"/>
      <c r="D1352" s="63"/>
    </row>
    <row r="1353" spans="3:4" ht="15.75">
      <c r="C1353" s="63"/>
      <c r="D1353" s="63"/>
    </row>
    <row r="1354" spans="3:4" ht="15.75">
      <c r="C1354" s="63"/>
      <c r="D1354" s="63"/>
    </row>
    <row r="1355" spans="3:4" ht="15.75">
      <c r="C1355" s="63"/>
      <c r="D1355" s="63"/>
    </row>
    <row r="1356" spans="3:4" ht="15.75">
      <c r="C1356" s="63"/>
      <c r="D1356" s="63"/>
    </row>
    <row r="1357" spans="3:4" ht="15.75">
      <c r="C1357" s="63"/>
      <c r="D1357" s="63"/>
    </row>
    <row r="1358" spans="3:4" ht="15.75">
      <c r="C1358" s="63"/>
      <c r="D1358" s="63"/>
    </row>
    <row r="1359" spans="3:4" ht="15.75">
      <c r="C1359" s="63"/>
      <c r="D1359" s="63"/>
    </row>
    <row r="1360" spans="3:4" ht="15.75">
      <c r="C1360" s="63"/>
      <c r="D1360" s="63"/>
    </row>
    <row r="1361" spans="3:4" ht="15.75">
      <c r="C1361" s="63"/>
      <c r="D1361" s="63"/>
    </row>
    <row r="1362" spans="3:4" ht="15.75">
      <c r="C1362" s="63"/>
      <c r="D1362" s="63"/>
    </row>
    <row r="1363" spans="3:4" ht="15.75">
      <c r="C1363" s="63"/>
      <c r="D1363" s="63"/>
    </row>
    <row r="1364" spans="3:4" ht="15.75">
      <c r="C1364" s="63"/>
      <c r="D1364" s="63"/>
    </row>
    <row r="1365" spans="3:4" ht="15.75">
      <c r="C1365" s="63"/>
      <c r="D1365" s="63"/>
    </row>
    <row r="1366" spans="3:4" ht="15.75">
      <c r="C1366" s="63"/>
      <c r="D1366" s="63"/>
    </row>
    <row r="1367" spans="3:4" ht="15.75">
      <c r="C1367" s="63"/>
      <c r="D1367" s="63"/>
    </row>
    <row r="1368" spans="3:4" ht="15.75">
      <c r="C1368" s="63"/>
      <c r="D1368" s="63"/>
    </row>
    <row r="1369" spans="3:4" ht="15.75">
      <c r="C1369" s="63"/>
      <c r="D1369" s="63"/>
    </row>
    <row r="1370" spans="3:4" ht="15.75">
      <c r="C1370" s="63"/>
      <c r="D1370" s="63"/>
    </row>
    <row r="1371" spans="3:4" ht="15.75">
      <c r="C1371" s="63"/>
      <c r="D1371" s="63"/>
    </row>
    <row r="1372" spans="3:4" ht="15.75">
      <c r="C1372" s="63"/>
      <c r="D1372" s="63"/>
    </row>
    <row r="1373" spans="3:4" ht="15.75">
      <c r="C1373" s="63"/>
      <c r="D1373" s="63"/>
    </row>
    <row r="1374" spans="3:4" ht="15.75">
      <c r="C1374" s="63"/>
      <c r="D1374" s="63"/>
    </row>
    <row r="1375" spans="3:4" ht="15.75">
      <c r="C1375" s="63"/>
      <c r="D1375" s="63"/>
    </row>
    <row r="1376" spans="3:4" ht="15.75">
      <c r="C1376" s="63"/>
      <c r="D1376" s="63"/>
    </row>
    <row r="1377" spans="3:4" ht="15.75">
      <c r="C1377" s="63"/>
      <c r="D1377" s="63"/>
    </row>
    <row r="1378" spans="3:4" ht="15.75">
      <c r="C1378" s="63"/>
      <c r="D1378" s="63"/>
    </row>
    <row r="1379" spans="3:4" ht="15.75">
      <c r="C1379" s="63"/>
      <c r="D1379" s="63"/>
    </row>
    <row r="1380" spans="3:4" ht="15.75">
      <c r="C1380" s="63"/>
      <c r="D1380" s="63"/>
    </row>
    <row r="1381" spans="3:4" ht="15.75">
      <c r="C1381" s="63"/>
      <c r="D1381" s="63"/>
    </row>
    <row r="1382" spans="3:4" ht="15.75">
      <c r="C1382" s="63"/>
      <c r="D1382" s="63"/>
    </row>
    <row r="1383" spans="3:4" ht="15.75">
      <c r="C1383" s="63"/>
      <c r="D1383" s="63"/>
    </row>
    <row r="1384" spans="3:4" ht="15.75">
      <c r="C1384" s="63"/>
      <c r="D1384" s="63"/>
    </row>
    <row r="1385" spans="3:4" ht="15.75">
      <c r="C1385" s="63"/>
      <c r="D1385" s="63"/>
    </row>
    <row r="1386" spans="3:4" ht="15.75">
      <c r="C1386" s="63"/>
      <c r="D1386" s="63"/>
    </row>
    <row r="1387" spans="3:4" ht="15.75">
      <c r="C1387" s="63"/>
      <c r="D1387" s="63"/>
    </row>
    <row r="1388" spans="3:4" ht="15.75">
      <c r="C1388" s="63"/>
      <c r="D1388" s="63"/>
    </row>
    <row r="1389" spans="3:4" ht="15.75">
      <c r="C1389" s="63"/>
      <c r="D1389" s="63"/>
    </row>
    <row r="1390" spans="3:4" ht="15.75">
      <c r="C1390" s="63"/>
      <c r="D1390" s="63"/>
    </row>
    <row r="1391" spans="3:4" ht="15.75">
      <c r="C1391" s="63"/>
      <c r="D1391" s="63"/>
    </row>
    <row r="1392" spans="3:4" ht="15.75">
      <c r="C1392" s="63"/>
      <c r="D1392" s="63"/>
    </row>
    <row r="1393" spans="3:4" ht="15.75">
      <c r="C1393" s="63"/>
      <c r="D1393" s="63"/>
    </row>
    <row r="1394" spans="3:4" ht="15.75">
      <c r="C1394" s="63"/>
      <c r="D1394" s="63"/>
    </row>
    <row r="1395" spans="3:4" ht="15.75">
      <c r="C1395" s="63"/>
      <c r="D1395" s="63"/>
    </row>
    <row r="1396" spans="3:4" ht="15.75">
      <c r="C1396" s="63"/>
      <c r="D1396" s="63"/>
    </row>
    <row r="1397" spans="3:4" ht="15.75">
      <c r="C1397" s="63"/>
      <c r="D1397" s="63"/>
    </row>
    <row r="1398" spans="3:4" ht="15.75">
      <c r="C1398" s="63"/>
      <c r="D1398" s="63"/>
    </row>
    <row r="1399" spans="3:4" ht="15.75">
      <c r="C1399" s="63"/>
      <c r="D1399" s="63"/>
    </row>
    <row r="1400" spans="3:4" ht="15.75">
      <c r="C1400" s="63"/>
      <c r="D1400" s="63"/>
    </row>
    <row r="1401" spans="3:4" ht="15.75">
      <c r="C1401" s="63"/>
      <c r="D1401" s="63"/>
    </row>
    <row r="1402" spans="3:4" ht="15.75">
      <c r="C1402" s="63"/>
      <c r="D1402" s="63"/>
    </row>
    <row r="1403" spans="3:4" ht="15.75">
      <c r="C1403" s="63"/>
      <c r="D1403" s="63"/>
    </row>
    <row r="1404" spans="3:4" ht="15.75">
      <c r="C1404" s="63"/>
      <c r="D1404" s="63"/>
    </row>
    <row r="1405" spans="3:4" ht="15.75">
      <c r="C1405" s="63"/>
      <c r="D1405" s="63"/>
    </row>
    <row r="1406" spans="3:4" ht="15.75">
      <c r="C1406" s="63"/>
      <c r="D1406" s="63"/>
    </row>
    <row r="1407" spans="3:4" ht="15.75">
      <c r="C1407" s="63"/>
      <c r="D1407" s="63"/>
    </row>
    <row r="1408" spans="3:4" ht="15.75">
      <c r="C1408" s="63"/>
      <c r="D1408" s="63"/>
    </row>
    <row r="1409" spans="3:4" ht="15.75">
      <c r="C1409" s="63"/>
      <c r="D1409" s="63"/>
    </row>
    <row r="1410" spans="3:4" ht="15.75">
      <c r="C1410" s="63"/>
      <c r="D1410" s="63"/>
    </row>
    <row r="1411" spans="3:4" ht="15.75">
      <c r="C1411" s="63"/>
      <c r="D1411" s="63"/>
    </row>
    <row r="1412" spans="3:4" ht="15.75">
      <c r="C1412" s="63"/>
      <c r="D1412" s="63"/>
    </row>
    <row r="1413" spans="3:4" ht="15.75">
      <c r="C1413" s="63"/>
      <c r="D1413" s="63"/>
    </row>
    <row r="1414" spans="3:4" ht="15.75">
      <c r="C1414" s="63"/>
      <c r="D1414" s="63"/>
    </row>
    <row r="1415" spans="3:4" ht="15.75">
      <c r="C1415" s="63"/>
      <c r="D1415" s="63"/>
    </row>
    <row r="1416" spans="3:4" ht="15.75">
      <c r="C1416" s="63"/>
      <c r="D1416" s="63"/>
    </row>
    <row r="1417" spans="3:4" ht="15.75">
      <c r="C1417" s="63"/>
      <c r="D1417" s="63"/>
    </row>
    <row r="1418" spans="3:4" ht="15.75">
      <c r="C1418" s="63"/>
      <c r="D1418" s="63"/>
    </row>
    <row r="1419" spans="3:4" ht="15.75">
      <c r="C1419" s="63"/>
      <c r="D1419" s="63"/>
    </row>
    <row r="1420" spans="3:4" ht="15.75">
      <c r="C1420" s="63"/>
      <c r="D1420" s="63"/>
    </row>
    <row r="1421" spans="3:4" ht="15.75">
      <c r="C1421" s="63"/>
      <c r="D1421" s="63"/>
    </row>
    <row r="1422" spans="3:4" ht="15.75">
      <c r="C1422" s="63"/>
      <c r="D1422" s="63"/>
    </row>
    <row r="1423" spans="3:4" ht="15.75">
      <c r="C1423" s="63"/>
      <c r="D1423" s="63"/>
    </row>
    <row r="1424" spans="3:4" ht="15.75">
      <c r="C1424" s="63"/>
      <c r="D1424" s="63"/>
    </row>
    <row r="1425" spans="3:4" ht="15.75">
      <c r="C1425" s="63"/>
      <c r="D1425" s="63"/>
    </row>
    <row r="1426" spans="3:4" ht="15.75">
      <c r="C1426" s="63"/>
      <c r="D1426" s="63"/>
    </row>
    <row r="1427" spans="3:4" ht="15.75">
      <c r="C1427" s="63"/>
      <c r="D1427" s="63"/>
    </row>
    <row r="1428" spans="3:4" ht="15.75">
      <c r="C1428" s="63"/>
      <c r="D1428" s="63"/>
    </row>
    <row r="1429" spans="3:4" ht="15.75">
      <c r="C1429" s="63"/>
      <c r="D1429" s="63"/>
    </row>
    <row r="1430" spans="3:4" ht="15.75">
      <c r="C1430" s="63"/>
      <c r="D1430" s="63"/>
    </row>
    <row r="1431" spans="3:4" ht="15.75">
      <c r="C1431" s="63"/>
      <c r="D1431" s="63"/>
    </row>
    <row r="1432" spans="3:4" ht="15.75">
      <c r="C1432" s="63"/>
      <c r="D1432" s="63"/>
    </row>
    <row r="1433" spans="3:4" ht="15.75">
      <c r="C1433" s="63"/>
      <c r="D1433" s="63"/>
    </row>
    <row r="1434" spans="3:4" ht="15.75">
      <c r="C1434" s="63"/>
      <c r="D1434" s="63"/>
    </row>
    <row r="1435" spans="3:4" ht="15.75">
      <c r="C1435" s="63"/>
      <c r="D1435" s="63"/>
    </row>
    <row r="1436" spans="3:4" ht="15.75">
      <c r="C1436" s="63"/>
      <c r="D1436" s="63"/>
    </row>
    <row r="1437" spans="3:4" ht="15.75">
      <c r="C1437" s="63"/>
      <c r="D1437" s="63"/>
    </row>
    <row r="1438" spans="3:4" ht="15.75">
      <c r="C1438" s="63"/>
      <c r="D1438" s="63"/>
    </row>
    <row r="1439" spans="3:4" ht="15.75">
      <c r="C1439" s="63"/>
      <c r="D1439" s="63"/>
    </row>
    <row r="1440" spans="3:4" ht="15.75">
      <c r="C1440" s="63"/>
      <c r="D1440" s="63"/>
    </row>
    <row r="1441" spans="3:4" ht="15.75">
      <c r="C1441" s="63"/>
      <c r="D1441" s="63"/>
    </row>
    <row r="1442" spans="3:4" ht="15.75">
      <c r="C1442" s="63"/>
      <c r="D1442" s="63"/>
    </row>
    <row r="1443" spans="3:4" ht="15.75">
      <c r="C1443" s="63"/>
      <c r="D1443" s="63"/>
    </row>
    <row r="1444" spans="3:4" ht="15.75">
      <c r="C1444" s="63"/>
      <c r="D1444" s="63"/>
    </row>
    <row r="1445" spans="3:4" ht="15.75">
      <c r="C1445" s="63"/>
      <c r="D1445" s="63"/>
    </row>
    <row r="1446" spans="3:4" ht="15.75">
      <c r="C1446" s="63"/>
      <c r="D1446" s="63"/>
    </row>
    <row r="1447" spans="3:4" ht="15.75">
      <c r="C1447" s="63"/>
      <c r="D1447" s="63"/>
    </row>
    <row r="1448" spans="3:4" ht="15.75">
      <c r="C1448" s="63"/>
      <c r="D1448" s="63"/>
    </row>
    <row r="1449" spans="3:4" ht="15.75">
      <c r="C1449" s="63"/>
      <c r="D1449" s="63"/>
    </row>
    <row r="1450" spans="3:4" ht="15.75">
      <c r="C1450" s="63"/>
      <c r="D1450" s="63"/>
    </row>
    <row r="1451" spans="3:4" ht="15.75">
      <c r="C1451" s="63"/>
      <c r="D1451" s="63"/>
    </row>
    <row r="1452" spans="3:4" ht="15.75">
      <c r="C1452" s="63"/>
      <c r="D1452" s="63"/>
    </row>
    <row r="1453" spans="3:4" ht="15.75">
      <c r="C1453" s="63"/>
      <c r="D1453" s="63"/>
    </row>
    <row r="1454" spans="3:4" ht="15.75">
      <c r="C1454" s="63"/>
      <c r="D1454" s="63"/>
    </row>
    <row r="1455" spans="3:4" ht="15.75">
      <c r="C1455" s="63"/>
      <c r="D1455" s="63"/>
    </row>
    <row r="1456" spans="3:4" ht="15.75">
      <c r="C1456" s="63"/>
      <c r="D1456" s="63"/>
    </row>
    <row r="1457" spans="3:4" ht="15.75">
      <c r="C1457" s="63"/>
      <c r="D1457" s="63"/>
    </row>
    <row r="1458" spans="3:4" ht="15.75">
      <c r="C1458" s="63"/>
      <c r="D1458" s="63"/>
    </row>
    <row r="1459" spans="3:4" ht="15.75">
      <c r="C1459" s="63"/>
      <c r="D1459" s="63"/>
    </row>
    <row r="1460" spans="3:4" ht="15.75">
      <c r="C1460" s="63"/>
      <c r="D1460" s="63"/>
    </row>
    <row r="1461" spans="3:4" ht="15.75">
      <c r="C1461" s="63"/>
      <c r="D1461" s="63"/>
    </row>
    <row r="1462" spans="3:4" ht="15.75">
      <c r="C1462" s="63"/>
      <c r="D1462" s="63"/>
    </row>
    <row r="1463" spans="3:4" ht="15.75">
      <c r="C1463" s="63"/>
      <c r="D1463" s="63"/>
    </row>
    <row r="1464" spans="3:4" ht="15.75">
      <c r="C1464" s="63"/>
      <c r="D1464" s="63"/>
    </row>
    <row r="1465" spans="3:4" ht="15.75">
      <c r="C1465" s="63"/>
      <c r="D1465" s="63"/>
    </row>
    <row r="1466" spans="3:4" ht="15.75">
      <c r="C1466" s="63"/>
      <c r="D1466" s="63"/>
    </row>
    <row r="1467" spans="3:4" ht="15.75">
      <c r="C1467" s="63"/>
      <c r="D1467" s="63"/>
    </row>
    <row r="1468" spans="3:4" ht="15.75">
      <c r="C1468" s="63"/>
      <c r="D1468" s="63"/>
    </row>
    <row r="1469" spans="3:4" ht="15.75">
      <c r="C1469" s="63"/>
      <c r="D1469" s="63"/>
    </row>
    <row r="1470" spans="3:4" ht="15.75">
      <c r="C1470" s="63"/>
      <c r="D1470" s="63"/>
    </row>
    <row r="1471" spans="3:4" ht="15.75">
      <c r="C1471" s="63"/>
      <c r="D1471" s="63"/>
    </row>
    <row r="1472" spans="3:4" ht="15.75">
      <c r="C1472" s="63"/>
      <c r="D1472" s="63"/>
    </row>
    <row r="1473" spans="3:4" ht="15.75">
      <c r="C1473" s="63"/>
      <c r="D1473" s="63"/>
    </row>
    <row r="1474" spans="3:4" ht="15.75">
      <c r="C1474" s="63"/>
      <c r="D1474" s="63"/>
    </row>
    <row r="1475" spans="3:4" ht="15.75">
      <c r="C1475" s="63"/>
      <c r="D1475" s="63"/>
    </row>
    <row r="1476" spans="3:4" ht="15.75">
      <c r="C1476" s="63"/>
      <c r="D1476" s="63"/>
    </row>
    <row r="1477" spans="3:4" ht="15.75">
      <c r="C1477" s="63"/>
      <c r="D1477" s="63"/>
    </row>
    <row r="1478" spans="3:4" ht="15.75">
      <c r="C1478" s="63"/>
      <c r="D1478" s="63"/>
    </row>
    <row r="1479" spans="3:4" ht="15.75">
      <c r="C1479" s="63"/>
      <c r="D1479" s="63"/>
    </row>
    <row r="1480" spans="3:4" ht="15.75">
      <c r="C1480" s="63"/>
      <c r="D1480" s="63"/>
    </row>
    <row r="1481" spans="3:4" ht="15.75">
      <c r="C1481" s="63"/>
      <c r="D1481" s="63"/>
    </row>
    <row r="1482" spans="3:4" ht="15.75">
      <c r="C1482" s="63"/>
      <c r="D1482" s="63"/>
    </row>
    <row r="1483" spans="3:4" ht="15.75">
      <c r="C1483" s="63"/>
      <c r="D1483" s="63"/>
    </row>
    <row r="1484" spans="3:4" ht="15.75">
      <c r="C1484" s="63"/>
      <c r="D1484" s="63"/>
    </row>
    <row r="1485" spans="3:4" ht="15.75">
      <c r="C1485" s="63"/>
      <c r="D1485" s="63"/>
    </row>
    <row r="1486" spans="3:4" ht="15.75">
      <c r="C1486" s="63"/>
      <c r="D1486" s="63"/>
    </row>
    <row r="1487" spans="3:4" ht="15.75">
      <c r="C1487" s="63"/>
      <c r="D1487" s="63"/>
    </row>
    <row r="1488" spans="3:4" ht="15.75">
      <c r="C1488" s="63"/>
      <c r="D1488" s="63"/>
    </row>
    <row r="1489" spans="3:4" ht="15.75">
      <c r="C1489" s="63"/>
      <c r="D1489" s="63"/>
    </row>
    <row r="1490" spans="3:4" ht="15.75">
      <c r="C1490" s="63"/>
      <c r="D1490" s="63"/>
    </row>
    <row r="1491" spans="3:4" ht="15.75">
      <c r="C1491" s="63"/>
      <c r="D1491" s="63"/>
    </row>
    <row r="1492" spans="3:4" ht="15.75">
      <c r="C1492" s="63"/>
      <c r="D1492" s="63"/>
    </row>
    <row r="1493" spans="3:4" ht="15.75">
      <c r="C1493" s="63"/>
      <c r="D1493" s="63"/>
    </row>
    <row r="1494" spans="3:4" ht="15.75">
      <c r="C1494" s="63"/>
      <c r="D1494" s="63"/>
    </row>
    <row r="1495" spans="3:4" ht="15.75">
      <c r="C1495" s="63"/>
      <c r="D1495" s="63"/>
    </row>
    <row r="1496" spans="3:4" ht="15.75">
      <c r="C1496" s="63"/>
      <c r="D1496" s="63"/>
    </row>
    <row r="1497" spans="3:4" ht="15.75">
      <c r="C1497" s="63"/>
      <c r="D1497" s="63"/>
    </row>
    <row r="1498" spans="3:4" ht="15.75">
      <c r="C1498" s="63"/>
      <c r="D1498" s="63"/>
    </row>
    <row r="1499" spans="3:4" ht="15.75">
      <c r="C1499" s="63"/>
      <c r="D1499" s="63"/>
    </row>
    <row r="1500" spans="3:4" ht="15.75">
      <c r="C1500" s="63"/>
      <c r="D1500" s="63"/>
    </row>
    <row r="1501" spans="3:4" ht="15.75">
      <c r="C1501" s="63"/>
      <c r="D1501" s="63"/>
    </row>
    <row r="1502" spans="3:4" ht="15.75">
      <c r="C1502" s="63"/>
      <c r="D1502" s="63"/>
    </row>
    <row r="1503" spans="3:4" ht="15.75">
      <c r="C1503" s="63"/>
      <c r="D1503" s="63"/>
    </row>
    <row r="1504" spans="3:4" ht="15.75">
      <c r="C1504" s="63"/>
      <c r="D1504" s="63"/>
    </row>
    <row r="1505" spans="3:4" ht="15.75">
      <c r="C1505" s="63"/>
      <c r="D1505" s="63"/>
    </row>
    <row r="1506" spans="3:4" ht="15.75">
      <c r="C1506" s="63"/>
      <c r="D1506" s="63"/>
    </row>
    <row r="1507" spans="3:4" ht="15.75">
      <c r="C1507" s="63"/>
      <c r="D1507" s="63"/>
    </row>
    <row r="1508" spans="3:4" ht="15.75">
      <c r="C1508" s="63"/>
      <c r="D1508" s="63"/>
    </row>
    <row r="1509" spans="3:4" ht="15.75">
      <c r="C1509" s="63"/>
      <c r="D1509" s="63"/>
    </row>
    <row r="1510" spans="3:4" ht="15.75">
      <c r="C1510" s="63"/>
      <c r="D1510" s="63"/>
    </row>
    <row r="1511" spans="3:4" ht="15.75">
      <c r="C1511" s="63"/>
      <c r="D1511" s="63"/>
    </row>
    <row r="1512" spans="3:4" ht="15.75">
      <c r="C1512" s="63"/>
      <c r="D1512" s="63"/>
    </row>
    <row r="1513" spans="3:4" ht="15.75">
      <c r="C1513" s="63"/>
      <c r="D1513" s="63"/>
    </row>
  </sheetData>
  <printOptions/>
  <pageMargins left="0.75" right="0.75" top="1" bottom="1" header="0.5" footer="0.5"/>
  <pageSetup fitToHeight="13" fitToWidth="1" horizontalDpi="600" verticalDpi="600" orientation="portrait" paperSize="5" scale="7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Bonneville Power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ESO Drop-Down</dc:title>
  <dc:subject/>
  <dc:creator>Craig Ciranny</dc:creator>
  <cp:keywords/>
  <dc:description/>
  <cp:lastModifiedBy>jao5931</cp:lastModifiedBy>
  <cp:lastPrinted>2005-04-08T00:32:58Z</cp:lastPrinted>
  <dcterms:created xsi:type="dcterms:W3CDTF">2002-09-20T19:14:56Z</dcterms:created>
  <dcterms:modified xsi:type="dcterms:W3CDTF">2005-07-12T22:02:36Z</dcterms:modified>
  <cp:category/>
  <cp:version/>
  <cp:contentType/>
  <cp:contentStatus/>
</cp:coreProperties>
</file>