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605" windowHeight="6600" activeTab="0"/>
  </bookViews>
  <sheets>
    <sheet name="plots" sheetId="1" r:id="rId1"/>
    <sheet name="WellINFO" sheetId="2" r:id="rId2"/>
    <sheet name="DATA" sheetId="3" r:id="rId3"/>
  </sheets>
  <definedNames>
    <definedName name="DXimg">'plots'!$H$6</definedName>
    <definedName name="DYimg">'plots'!$I$6</definedName>
    <definedName name="Erad">'plots'!$I$1</definedName>
    <definedName name="HeadDEG">'plots'!$C$1</definedName>
    <definedName name="QCFD">'DATA'!$E$1</definedName>
    <definedName name="rangePICKwells">'WellINFO'!$A$4:$A$10</definedName>
    <definedName name="solver_adj" localSheetId="0" hidden="1">'plots'!$E$4:$E$5,'plots'!$H$6:$I$6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'plots'!$C$7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comments2.xml><?xml version="1.0" encoding="utf-8"?>
<comments xmlns="http://schemas.openxmlformats.org/spreadsheetml/2006/main">
  <authors>
    <author>khalford</author>
  </authors>
  <commentList>
    <comment ref="F8" authorId="0">
      <text>
        <r>
          <rPr>
            <b/>
            <sz val="8"/>
            <rFont val="Tahoma"/>
            <family val="0"/>
          </rPr>
          <t>khalford:</t>
        </r>
        <r>
          <rPr>
            <sz val="8"/>
            <rFont val="Tahoma"/>
            <family val="0"/>
          </rPr>
          <t xml:space="preserve">
FAKE VALUE</t>
        </r>
      </text>
    </comment>
    <comment ref="F10" authorId="0">
      <text>
        <r>
          <rPr>
            <b/>
            <sz val="8"/>
            <rFont val="Tahoma"/>
            <family val="0"/>
          </rPr>
          <t>khalford:</t>
        </r>
        <r>
          <rPr>
            <sz val="8"/>
            <rFont val="Tahoma"/>
            <family val="0"/>
          </rPr>
          <t xml:space="preserve">
FAKE VALUE</t>
        </r>
      </text>
    </comment>
  </commentList>
</comments>
</file>

<file path=xl/sharedStrings.xml><?xml version="1.0" encoding="utf-8"?>
<sst xmlns="http://schemas.openxmlformats.org/spreadsheetml/2006/main" count="512" uniqueCount="51">
  <si>
    <t>Otype</t>
  </si>
  <si>
    <t>SITE-ID</t>
  </si>
  <si>
    <t>Time</t>
  </si>
  <si>
    <t>Simulated</t>
  </si>
  <si>
    <t>Measured</t>
  </si>
  <si>
    <t>ALLU</t>
  </si>
  <si>
    <t xml:space="preserve"> </t>
  </si>
  <si>
    <t xml:space="preserve">RNM-1       </t>
  </si>
  <si>
    <t>ER-5-4(DEEP)</t>
  </si>
  <si>
    <t>Top of Screen BLS</t>
  </si>
  <si>
    <t>Bottom of Screen BLS</t>
  </si>
  <si>
    <t>Well Diameter</t>
  </si>
  <si>
    <t>SITE</t>
  </si>
  <si>
    <t>XY coordinates</t>
  </si>
  <si>
    <t>Feet</t>
  </si>
  <si>
    <t>Inch</t>
  </si>
  <si>
    <t>UE-5n</t>
  </si>
  <si>
    <t>RNM-2[UE-5e]</t>
  </si>
  <si>
    <t>RNM-2S</t>
  </si>
  <si>
    <t>ER-5-4(deep)</t>
  </si>
  <si>
    <t>ER-5-4(shallow)</t>
  </si>
  <si>
    <t>ER-5-4_2</t>
  </si>
  <si>
    <t>degrees-Math</t>
  </si>
  <si>
    <t>Pump</t>
  </si>
  <si>
    <t>RadRaw</t>
  </si>
  <si>
    <t>d'less</t>
  </si>
  <si>
    <t>DX</t>
  </si>
  <si>
    <t>DY</t>
  </si>
  <si>
    <t>Radians</t>
  </si>
  <si>
    <t>T =</t>
  </si>
  <si>
    <t>S =</t>
  </si>
  <si>
    <t>ft2/s</t>
  </si>
  <si>
    <t>ft</t>
  </si>
  <si>
    <t xml:space="preserve">Q = </t>
  </si>
  <si>
    <t>gpm</t>
  </si>
  <si>
    <t>Q =</t>
  </si>
  <si>
    <t>ft3/d</t>
  </si>
  <si>
    <t>SS =</t>
  </si>
  <si>
    <t>Resid</t>
  </si>
  <si>
    <t>ss =</t>
  </si>
  <si>
    <t>X</t>
  </si>
  <si>
    <t>Y</t>
  </si>
  <si>
    <t>Image</t>
  </si>
  <si>
    <t>IMAGE</t>
  </si>
  <si>
    <t>Dx</t>
  </si>
  <si>
    <t>DY-IMAGE</t>
  </si>
  <si>
    <t>Bisector</t>
  </si>
  <si>
    <t>Boundary</t>
  </si>
  <si>
    <t>Radian+pi/2</t>
  </si>
  <si>
    <t>RadImage</t>
  </si>
  <si>
    <t xml:space="preserve">Heading Image =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</si>
</sst>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00000000"/>
    <numFmt numFmtId="166" formatCode="0.00000"/>
    <numFmt numFmtId="167" formatCode="0.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1" fontId="0" fillId="3" borderId="0" xfId="0" applyNumberFormat="1" applyFill="1" applyAlignment="1">
      <alignment/>
    </xf>
    <xf numFmtId="3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085"/>
          <c:w val="0.93575"/>
          <c:h val="0.938"/>
        </c:manualLayout>
      </c:layout>
      <c:scatterChart>
        <c:scatterStyle val="line"/>
        <c:varyColors val="0"/>
        <c:ser>
          <c:idx val="3"/>
          <c:order val="0"/>
          <c:tx>
            <c:strRef>
              <c:f>DATA!$B$5</c:f>
              <c:strCache>
                <c:ptCount val="1"/>
                <c:pt idx="0">
                  <c:v>RNM-1       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DATA!$C$4:$C$107</c:f>
              <c:numCache>
                <c:ptCount val="104"/>
                <c:pt idx="0">
                  <c:v>0.052152999</c:v>
                </c:pt>
                <c:pt idx="1">
                  <c:v>0.093819</c:v>
                </c:pt>
                <c:pt idx="2">
                  <c:v>0.13548601</c:v>
                </c:pt>
                <c:pt idx="3">
                  <c:v>0.26048601</c:v>
                </c:pt>
                <c:pt idx="4">
                  <c:v>0.32298601</c:v>
                </c:pt>
                <c:pt idx="5">
                  <c:v>0.37506899</c:v>
                </c:pt>
                <c:pt idx="6">
                  <c:v>0.41673601</c:v>
                </c:pt>
                <c:pt idx="7">
                  <c:v>0.46881899</c:v>
                </c:pt>
                <c:pt idx="8">
                  <c:v>0.57298601</c:v>
                </c:pt>
                <c:pt idx="9">
                  <c:v>0.66673601</c:v>
                </c:pt>
                <c:pt idx="10">
                  <c:v>0.72924799</c:v>
                </c:pt>
                <c:pt idx="11">
                  <c:v>0.76048601</c:v>
                </c:pt>
                <c:pt idx="12">
                  <c:v>0.81256902</c:v>
                </c:pt>
                <c:pt idx="13">
                  <c:v>0.85423601</c:v>
                </c:pt>
                <c:pt idx="14">
                  <c:v>0.90631902</c:v>
                </c:pt>
                <c:pt idx="15">
                  <c:v>1.000069</c:v>
                </c:pt>
                <c:pt idx="16">
                  <c:v>1.093819</c:v>
                </c:pt>
                <c:pt idx="17">
                  <c:v>1.187569</c:v>
                </c:pt>
                <c:pt idx="18">
                  <c:v>1.281319</c:v>
                </c:pt>
                <c:pt idx="19">
                  <c:v>1.375069</c:v>
                </c:pt>
                <c:pt idx="20">
                  <c:v>1.468819</c:v>
                </c:pt>
                <c:pt idx="21">
                  <c:v>1.541736</c:v>
                </c:pt>
                <c:pt idx="22">
                  <c:v>1.614653</c:v>
                </c:pt>
                <c:pt idx="23">
                  <c:v>1.708414</c:v>
                </c:pt>
                <c:pt idx="24">
                  <c:v>1.791736</c:v>
                </c:pt>
                <c:pt idx="25">
                  <c:v>1.854248</c:v>
                </c:pt>
                <c:pt idx="26">
                  <c:v>1.947986</c:v>
                </c:pt>
                <c:pt idx="27">
                  <c:v>2.0417359</c:v>
                </c:pt>
                <c:pt idx="28">
                  <c:v>2.1354859</c:v>
                </c:pt>
                <c:pt idx="29">
                  <c:v>2.2396531</c:v>
                </c:pt>
                <c:pt idx="30">
                  <c:v>3.0625689</c:v>
                </c:pt>
                <c:pt idx="31">
                  <c:v>3.8646641</c:v>
                </c:pt>
                <c:pt idx="32">
                  <c:v>4.604248</c:v>
                </c:pt>
                <c:pt idx="33">
                  <c:v>5.4063191</c:v>
                </c:pt>
                <c:pt idx="34">
                  <c:v>6.1979861</c:v>
                </c:pt>
                <c:pt idx="35">
                  <c:v>6.9584141</c:v>
                </c:pt>
                <c:pt idx="36">
                  <c:v>7.7084141</c:v>
                </c:pt>
                <c:pt idx="37">
                  <c:v>8.5000687</c:v>
                </c:pt>
                <c:pt idx="38">
                  <c:v>9.2709141</c:v>
                </c:pt>
                <c:pt idx="39">
                  <c:v>10.031319</c:v>
                </c:pt>
                <c:pt idx="40">
                  <c:v>10.822986</c:v>
                </c:pt>
                <c:pt idx="41">
                  <c:v>11.614664</c:v>
                </c:pt>
                <c:pt idx="42">
                  <c:v>12.364653</c:v>
                </c:pt>
                <c:pt idx="43">
                  <c:v>13.177153</c:v>
                </c:pt>
                <c:pt idx="44">
                  <c:v>13.937569</c:v>
                </c:pt>
                <c:pt idx="45">
                  <c:v>14.708414</c:v>
                </c:pt>
                <c:pt idx="46">
                  <c:v>15.479248</c:v>
                </c:pt>
                <c:pt idx="47">
                  <c:v>16.260487</c:v>
                </c:pt>
                <c:pt idx="48">
                  <c:v>17.052153</c:v>
                </c:pt>
                <c:pt idx="49">
                  <c:v>17.785833</c:v>
                </c:pt>
                <c:pt idx="50">
                  <c:v>18.562569</c:v>
                </c:pt>
                <c:pt idx="51">
                  <c:v>19.343819</c:v>
                </c:pt>
                <c:pt idx="52">
                  <c:v>20.104237</c:v>
                </c:pt>
                <c:pt idx="53">
                  <c:v>20.916737</c:v>
                </c:pt>
                <c:pt idx="54">
                  <c:v>21.656319</c:v>
                </c:pt>
                <c:pt idx="55">
                  <c:v>22.427153</c:v>
                </c:pt>
                <c:pt idx="56">
                  <c:v>23.239653</c:v>
                </c:pt>
                <c:pt idx="57">
                  <c:v>24.010487</c:v>
                </c:pt>
                <c:pt idx="58">
                  <c:v>24.781319</c:v>
                </c:pt>
                <c:pt idx="59">
                  <c:v>25.541737</c:v>
                </c:pt>
                <c:pt idx="60">
                  <c:v>26.343819</c:v>
                </c:pt>
                <c:pt idx="61">
                  <c:v>27.114653</c:v>
                </c:pt>
                <c:pt idx="62">
                  <c:v>27.864653</c:v>
                </c:pt>
                <c:pt idx="63">
                  <c:v>28.656319</c:v>
                </c:pt>
                <c:pt idx="64">
                  <c:v>29.406319</c:v>
                </c:pt>
                <c:pt idx="65">
                  <c:v>30.208403</c:v>
                </c:pt>
                <c:pt idx="66">
                  <c:v>30.968819</c:v>
                </c:pt>
                <c:pt idx="67">
                  <c:v>31.760487</c:v>
                </c:pt>
                <c:pt idx="68">
                  <c:v>32.541737</c:v>
                </c:pt>
                <c:pt idx="69">
                  <c:v>33.291737</c:v>
                </c:pt>
                <c:pt idx="70">
                  <c:v>34.062569</c:v>
                </c:pt>
                <c:pt idx="71">
                  <c:v>34.833412</c:v>
                </c:pt>
                <c:pt idx="72">
                  <c:v>35.604237</c:v>
                </c:pt>
                <c:pt idx="73">
                  <c:v>36.395912</c:v>
                </c:pt>
                <c:pt idx="74">
                  <c:v>37.145905</c:v>
                </c:pt>
                <c:pt idx="75">
                  <c:v>37.947987</c:v>
                </c:pt>
                <c:pt idx="76">
                  <c:v>38.718819</c:v>
                </c:pt>
                <c:pt idx="77">
                  <c:v>39.520905</c:v>
                </c:pt>
                <c:pt idx="78">
                  <c:v>40.281319</c:v>
                </c:pt>
                <c:pt idx="79">
                  <c:v>41.041737</c:v>
                </c:pt>
                <c:pt idx="80">
                  <c:v>42.385487</c:v>
                </c:pt>
                <c:pt idx="81">
                  <c:v>43.729237</c:v>
                </c:pt>
                <c:pt idx="82">
                  <c:v>45.052155</c:v>
                </c:pt>
                <c:pt idx="83">
                  <c:v>46.406319</c:v>
                </c:pt>
                <c:pt idx="84">
                  <c:v>47.729248</c:v>
                </c:pt>
                <c:pt idx="85">
                  <c:v>49.104248</c:v>
                </c:pt>
                <c:pt idx="86">
                  <c:v>50.427155</c:v>
                </c:pt>
                <c:pt idx="87">
                  <c:v>51.760487</c:v>
                </c:pt>
                <c:pt idx="88">
                  <c:v>53.104237</c:v>
                </c:pt>
                <c:pt idx="89">
                  <c:v>54.447987</c:v>
                </c:pt>
                <c:pt idx="90">
                  <c:v>55.791737</c:v>
                </c:pt>
                <c:pt idx="91">
                  <c:v>57.114662</c:v>
                </c:pt>
                <c:pt idx="92">
                  <c:v>58.489662</c:v>
                </c:pt>
                <c:pt idx="93">
                  <c:v>59.812569</c:v>
                </c:pt>
                <c:pt idx="94">
                  <c:v>61.135487</c:v>
                </c:pt>
                <c:pt idx="95">
                  <c:v>62.510487</c:v>
                </c:pt>
                <c:pt idx="96">
                  <c:v>63.854248</c:v>
                </c:pt>
                <c:pt idx="97">
                  <c:v>65.177155</c:v>
                </c:pt>
                <c:pt idx="98">
                  <c:v>66.510483</c:v>
                </c:pt>
                <c:pt idx="99">
                  <c:v>67.864655</c:v>
                </c:pt>
                <c:pt idx="100">
                  <c:v>69.218819</c:v>
                </c:pt>
                <c:pt idx="101">
                  <c:v>70.531319</c:v>
                </c:pt>
                <c:pt idx="102">
                  <c:v>71.885483</c:v>
                </c:pt>
                <c:pt idx="103">
                  <c:v>73.239662</c:v>
                </c:pt>
              </c:numCache>
            </c:numRef>
          </c:xVal>
          <c:yVal>
            <c:numRef>
              <c:f>DATA!$E$4:$E$107</c:f>
              <c:numCache>
                <c:ptCount val="104"/>
                <c:pt idx="0">
                  <c:v>0.11081273203839888</c:v>
                </c:pt>
                <c:pt idx="1">
                  <c:v>0.2174024309367733</c:v>
                </c:pt>
                <c:pt idx="2">
                  <c:v>0.30557665153552604</c:v>
                </c:pt>
                <c:pt idx="3">
                  <c:v>0.5095389832318142</c:v>
                </c:pt>
                <c:pt idx="4">
                  <c:v>0.5902165489520066</c:v>
                </c:pt>
                <c:pt idx="5">
                  <c:v>0.6500508065029222</c:v>
                </c:pt>
                <c:pt idx="6">
                  <c:v>0.6939635571993877</c:v>
                </c:pt>
                <c:pt idx="7">
                  <c:v>0.7446811586035338</c:v>
                </c:pt>
                <c:pt idx="8">
                  <c:v>0.8347860717100167</c:v>
                </c:pt>
                <c:pt idx="9">
                  <c:v>0.9056651437073224</c:v>
                </c:pt>
                <c:pt idx="10">
                  <c:v>0.9486314940633521</c:v>
                </c:pt>
                <c:pt idx="11">
                  <c:v>0.9689919353285701</c:v>
                </c:pt>
                <c:pt idx="12">
                  <c:v>1.001459800501741</c:v>
                </c:pt>
                <c:pt idx="13">
                  <c:v>1.026213611516572</c:v>
                </c:pt>
                <c:pt idx="14">
                  <c:v>1.0557703379028047</c:v>
                </c:pt>
                <c:pt idx="15">
                  <c:v>1.1055219640630463</c:v>
                </c:pt>
                <c:pt idx="16">
                  <c:v>1.1514184601096786</c:v>
                </c:pt>
                <c:pt idx="17">
                  <c:v>1.1940127256276147</c:v>
                </c:pt>
                <c:pt idx="18">
                  <c:v>1.233746959898756</c:v>
                </c:pt>
                <c:pt idx="19">
                  <c:v>1.2709802978903018</c:v>
                </c:pt>
                <c:pt idx="20">
                  <c:v>1.3060083499650286</c:v>
                </c:pt>
                <c:pt idx="21">
                  <c:v>1.3318869350307687</c:v>
                </c:pt>
                <c:pt idx="22">
                  <c:v>1.3566803108081116</c:v>
                </c:pt>
                <c:pt idx="23">
                  <c:v>1.3871054371976526</c:v>
                </c:pt>
                <c:pt idx="24">
                  <c:v>1.412888596772906</c:v>
                </c:pt>
                <c:pt idx="25">
                  <c:v>1.4315197334626282</c:v>
                </c:pt>
                <c:pt idx="26">
                  <c:v>1.4584010151118956</c:v>
                </c:pt>
                <c:pt idx="27">
                  <c:v>1.484115714642571</c:v>
                </c:pt>
                <c:pt idx="28">
                  <c:v>1.508757876376822</c:v>
                </c:pt>
                <c:pt idx="29">
                  <c:v>1.5349842756094503</c:v>
                </c:pt>
                <c:pt idx="30">
                  <c:v>1.7092186995802494</c:v>
                </c:pt>
                <c:pt idx="31">
                  <c:v>1.8377624575965341</c:v>
                </c:pt>
                <c:pt idx="32">
                  <c:v>1.9378683289093597</c:v>
                </c:pt>
                <c:pt idx="33">
                  <c:v>2.0301240630563733</c:v>
                </c:pt>
                <c:pt idx="34">
                  <c:v>2.108921551110921</c:v>
                </c:pt>
                <c:pt idx="35">
                  <c:v>2.175834682951818</c:v>
                </c:pt>
                <c:pt idx="36">
                  <c:v>2.2351446087611966</c:v>
                </c:pt>
                <c:pt idx="37">
                  <c:v>2.2918888131353805</c:v>
                </c:pt>
                <c:pt idx="38">
                  <c:v>2.342348910528239</c:v>
                </c:pt>
                <c:pt idx="39">
                  <c:v>2.388227097988927</c:v>
                </c:pt>
                <c:pt idx="40">
                  <c:v>2.4324810770784726</c:v>
                </c:pt>
                <c:pt idx="41">
                  <c:v>2.4736477937376913</c:v>
                </c:pt>
                <c:pt idx="42">
                  <c:v>2.5101645320659824</c:v>
                </c:pt>
                <c:pt idx="43">
                  <c:v>2.5473309191163676</c:v>
                </c:pt>
                <c:pt idx="44">
                  <c:v>2.5801147602703445</c:v>
                </c:pt>
                <c:pt idx="45">
                  <c:v>2.611587911632144</c:v>
                </c:pt>
                <c:pt idx="46">
                  <c:v>2.6414670416165658</c:v>
                </c:pt>
                <c:pt idx="47">
                  <c:v>2.6702809004479935</c:v>
                </c:pt>
                <c:pt idx="48">
                  <c:v>2.6981115408590695</c:v>
                </c:pt>
                <c:pt idx="49">
                  <c:v>2.722782245455999</c:v>
                </c:pt>
                <c:pt idx="50">
                  <c:v>2.7478236420923596</c:v>
                </c:pt>
                <c:pt idx="51">
                  <c:v>2.7719825273967054</c:v>
                </c:pt>
                <c:pt idx="52">
                  <c:v>2.794584174844972</c:v>
                </c:pt>
                <c:pt idx="53">
                  <c:v>2.817814131199848</c:v>
                </c:pt>
                <c:pt idx="54">
                  <c:v>2.8381927371733253</c:v>
                </c:pt>
                <c:pt idx="55">
                  <c:v>2.858709253735044</c:v>
                </c:pt>
                <c:pt idx="56">
                  <c:v>2.8795895047176385</c:v>
                </c:pt>
                <c:pt idx="57">
                  <c:v>2.898738685789379</c:v>
                </c:pt>
                <c:pt idx="58">
                  <c:v>2.917286037911867</c:v>
                </c:pt>
                <c:pt idx="59">
                  <c:v>2.935028958216815</c:v>
                </c:pt>
                <c:pt idx="60">
                  <c:v>2.9531834568669844</c:v>
                </c:pt>
                <c:pt idx="61">
                  <c:v>2.97011976954089</c:v>
                </c:pt>
                <c:pt idx="62">
                  <c:v>2.9832546009475265</c:v>
                </c:pt>
                <c:pt idx="63">
                  <c:v>2.999790281172405</c:v>
                </c:pt>
                <c:pt idx="64">
                  <c:v>3.0150395824989973</c:v>
                </c:pt>
                <c:pt idx="65">
                  <c:v>3.03092336121984</c:v>
                </c:pt>
                <c:pt idx="66">
                  <c:v>3.0455972475974056</c:v>
                </c:pt>
                <c:pt idx="67">
                  <c:v>3.060496242007022</c:v>
                </c:pt>
                <c:pt idx="68">
                  <c:v>3.074839463252319</c:v>
                </c:pt>
                <c:pt idx="69">
                  <c:v>3.088288604978013</c:v>
                </c:pt>
                <c:pt idx="70">
                  <c:v>3.1017992045310248</c:v>
                </c:pt>
                <c:pt idx="71">
                  <c:v>3.115007642410773</c:v>
                </c:pt>
                <c:pt idx="72">
                  <c:v>3.1279266623187434</c:v>
                </c:pt>
                <c:pt idx="73">
                  <c:v>3.1409071894421645</c:v>
                </c:pt>
                <c:pt idx="74">
                  <c:v>3.15294643302136</c:v>
                </c:pt>
                <c:pt idx="75">
                  <c:v>3.1655557616379335</c:v>
                </c:pt>
                <c:pt idx="76">
                  <c:v>3.1774251486358467</c:v>
                </c:pt>
                <c:pt idx="77">
                  <c:v>3.1895275104245537</c:v>
                </c:pt>
                <c:pt idx="78">
                  <c:v>3.2007763971715653</c:v>
                </c:pt>
                <c:pt idx="79">
                  <c:v>3.2118149628587798</c:v>
                </c:pt>
                <c:pt idx="80">
                  <c:v>3.2308305410616303</c:v>
                </c:pt>
                <c:pt idx="81">
                  <c:v>3.249252576196607</c:v>
                </c:pt>
                <c:pt idx="82">
                  <c:v>3.2668441385496614</c:v>
                </c:pt>
                <c:pt idx="83">
                  <c:v>3.2843240948692185</c:v>
                </c:pt>
                <c:pt idx="84">
                  <c:v>3.3009150992412417</c:v>
                </c:pt>
                <c:pt idx="85">
                  <c:v>3.3176787100087104</c:v>
                </c:pt>
                <c:pt idx="86">
                  <c:v>3.333369906291262</c:v>
                </c:pt>
                <c:pt idx="87">
                  <c:v>3.3487736350465154</c:v>
                </c:pt>
                <c:pt idx="88">
                  <c:v>3.363901377491474</c:v>
                </c:pt>
                <c:pt idx="89">
                  <c:v>3.378651070166928</c:v>
                </c:pt>
                <c:pt idx="90">
                  <c:v>3.393041148597523</c:v>
                </c:pt>
                <c:pt idx="91">
                  <c:v>3.406873557966138</c:v>
                </c:pt>
                <c:pt idx="92">
                  <c:v>3.4209149573044453</c:v>
                </c:pt>
                <c:pt idx="93">
                  <c:v>3.4341162291232563</c:v>
                </c:pt>
                <c:pt idx="94">
                  <c:v>3.4470287977873606</c:v>
                </c:pt>
                <c:pt idx="95">
                  <c:v>3.4601568988650104</c:v>
                </c:pt>
                <c:pt idx="96">
                  <c:v>3.4727106583239182</c:v>
                </c:pt>
                <c:pt idx="97">
                  <c:v>3.484814142399574</c:v>
                </c:pt>
                <c:pt idx="98">
                  <c:v>3.496766900294539</c:v>
                </c:pt>
                <c:pt idx="99">
                  <c:v>3.508663720532099</c:v>
                </c:pt>
                <c:pt idx="100">
                  <c:v>3.5203254128738166</c:v>
                </c:pt>
                <c:pt idx="101">
                  <c:v>3.53141259359467</c:v>
                </c:pt>
                <c:pt idx="102">
                  <c:v>3.542637543561752</c:v>
                </c:pt>
                <c:pt idx="103">
                  <c:v>3.55365312190433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DATA!$B$5</c:f>
              <c:strCache>
                <c:ptCount val="1"/>
                <c:pt idx="0">
                  <c:v>RNM-1      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DATA!$C$4:$C$107</c:f>
              <c:numCache>
                <c:ptCount val="104"/>
                <c:pt idx="0">
                  <c:v>0.052152999</c:v>
                </c:pt>
                <c:pt idx="1">
                  <c:v>0.093819</c:v>
                </c:pt>
                <c:pt idx="2">
                  <c:v>0.13548601</c:v>
                </c:pt>
                <c:pt idx="3">
                  <c:v>0.26048601</c:v>
                </c:pt>
                <c:pt idx="4">
                  <c:v>0.32298601</c:v>
                </c:pt>
                <c:pt idx="5">
                  <c:v>0.37506899</c:v>
                </c:pt>
                <c:pt idx="6">
                  <c:v>0.41673601</c:v>
                </c:pt>
                <c:pt idx="7">
                  <c:v>0.46881899</c:v>
                </c:pt>
                <c:pt idx="8">
                  <c:v>0.57298601</c:v>
                </c:pt>
                <c:pt idx="9">
                  <c:v>0.66673601</c:v>
                </c:pt>
                <c:pt idx="10">
                  <c:v>0.72924799</c:v>
                </c:pt>
                <c:pt idx="11">
                  <c:v>0.76048601</c:v>
                </c:pt>
                <c:pt idx="12">
                  <c:v>0.81256902</c:v>
                </c:pt>
                <c:pt idx="13">
                  <c:v>0.85423601</c:v>
                </c:pt>
                <c:pt idx="14">
                  <c:v>0.90631902</c:v>
                </c:pt>
                <c:pt idx="15">
                  <c:v>1.000069</c:v>
                </c:pt>
                <c:pt idx="16">
                  <c:v>1.093819</c:v>
                </c:pt>
                <c:pt idx="17">
                  <c:v>1.187569</c:v>
                </c:pt>
                <c:pt idx="18">
                  <c:v>1.281319</c:v>
                </c:pt>
                <c:pt idx="19">
                  <c:v>1.375069</c:v>
                </c:pt>
                <c:pt idx="20">
                  <c:v>1.468819</c:v>
                </c:pt>
                <c:pt idx="21">
                  <c:v>1.541736</c:v>
                </c:pt>
                <c:pt idx="22">
                  <c:v>1.614653</c:v>
                </c:pt>
                <c:pt idx="23">
                  <c:v>1.708414</c:v>
                </c:pt>
                <c:pt idx="24">
                  <c:v>1.791736</c:v>
                </c:pt>
                <c:pt idx="25">
                  <c:v>1.854248</c:v>
                </c:pt>
                <c:pt idx="26">
                  <c:v>1.947986</c:v>
                </c:pt>
                <c:pt idx="27">
                  <c:v>2.0417359</c:v>
                </c:pt>
                <c:pt idx="28">
                  <c:v>2.1354859</c:v>
                </c:pt>
                <c:pt idx="29">
                  <c:v>2.2396531</c:v>
                </c:pt>
                <c:pt idx="30">
                  <c:v>3.0625689</c:v>
                </c:pt>
                <c:pt idx="31">
                  <c:v>3.8646641</c:v>
                </c:pt>
                <c:pt idx="32">
                  <c:v>4.604248</c:v>
                </c:pt>
                <c:pt idx="33">
                  <c:v>5.4063191</c:v>
                </c:pt>
                <c:pt idx="34">
                  <c:v>6.1979861</c:v>
                </c:pt>
                <c:pt idx="35">
                  <c:v>6.9584141</c:v>
                </c:pt>
                <c:pt idx="36">
                  <c:v>7.7084141</c:v>
                </c:pt>
                <c:pt idx="37">
                  <c:v>8.5000687</c:v>
                </c:pt>
                <c:pt idx="38">
                  <c:v>9.2709141</c:v>
                </c:pt>
                <c:pt idx="39">
                  <c:v>10.031319</c:v>
                </c:pt>
                <c:pt idx="40">
                  <c:v>10.822986</c:v>
                </c:pt>
                <c:pt idx="41">
                  <c:v>11.614664</c:v>
                </c:pt>
                <c:pt idx="42">
                  <c:v>12.364653</c:v>
                </c:pt>
                <c:pt idx="43">
                  <c:v>13.177153</c:v>
                </c:pt>
                <c:pt idx="44">
                  <c:v>13.937569</c:v>
                </c:pt>
                <c:pt idx="45">
                  <c:v>14.708414</c:v>
                </c:pt>
                <c:pt idx="46">
                  <c:v>15.479248</c:v>
                </c:pt>
                <c:pt idx="47">
                  <c:v>16.260487</c:v>
                </c:pt>
                <c:pt idx="48">
                  <c:v>17.052153</c:v>
                </c:pt>
                <c:pt idx="49">
                  <c:v>17.785833</c:v>
                </c:pt>
                <c:pt idx="50">
                  <c:v>18.562569</c:v>
                </c:pt>
                <c:pt idx="51">
                  <c:v>19.343819</c:v>
                </c:pt>
                <c:pt idx="52">
                  <c:v>20.104237</c:v>
                </c:pt>
                <c:pt idx="53">
                  <c:v>20.916737</c:v>
                </c:pt>
                <c:pt idx="54">
                  <c:v>21.656319</c:v>
                </c:pt>
                <c:pt idx="55">
                  <c:v>22.427153</c:v>
                </c:pt>
                <c:pt idx="56">
                  <c:v>23.239653</c:v>
                </c:pt>
                <c:pt idx="57">
                  <c:v>24.010487</c:v>
                </c:pt>
                <c:pt idx="58">
                  <c:v>24.781319</c:v>
                </c:pt>
                <c:pt idx="59">
                  <c:v>25.541737</c:v>
                </c:pt>
                <c:pt idx="60">
                  <c:v>26.343819</c:v>
                </c:pt>
                <c:pt idx="61">
                  <c:v>27.114653</c:v>
                </c:pt>
                <c:pt idx="62">
                  <c:v>27.864653</c:v>
                </c:pt>
                <c:pt idx="63">
                  <c:v>28.656319</c:v>
                </c:pt>
                <c:pt idx="64">
                  <c:v>29.406319</c:v>
                </c:pt>
                <c:pt idx="65">
                  <c:v>30.208403</c:v>
                </c:pt>
                <c:pt idx="66">
                  <c:v>30.968819</c:v>
                </c:pt>
                <c:pt idx="67">
                  <c:v>31.760487</c:v>
                </c:pt>
                <c:pt idx="68">
                  <c:v>32.541737</c:v>
                </c:pt>
                <c:pt idx="69">
                  <c:v>33.291737</c:v>
                </c:pt>
                <c:pt idx="70">
                  <c:v>34.062569</c:v>
                </c:pt>
                <c:pt idx="71">
                  <c:v>34.833412</c:v>
                </c:pt>
                <c:pt idx="72">
                  <c:v>35.604237</c:v>
                </c:pt>
                <c:pt idx="73">
                  <c:v>36.395912</c:v>
                </c:pt>
                <c:pt idx="74">
                  <c:v>37.145905</c:v>
                </c:pt>
                <c:pt idx="75">
                  <c:v>37.947987</c:v>
                </c:pt>
                <c:pt idx="76">
                  <c:v>38.718819</c:v>
                </c:pt>
                <c:pt idx="77">
                  <c:v>39.520905</c:v>
                </c:pt>
                <c:pt idx="78">
                  <c:v>40.281319</c:v>
                </c:pt>
                <c:pt idx="79">
                  <c:v>41.041737</c:v>
                </c:pt>
                <c:pt idx="80">
                  <c:v>42.385487</c:v>
                </c:pt>
                <c:pt idx="81">
                  <c:v>43.729237</c:v>
                </c:pt>
                <c:pt idx="82">
                  <c:v>45.052155</c:v>
                </c:pt>
                <c:pt idx="83">
                  <c:v>46.406319</c:v>
                </c:pt>
                <c:pt idx="84">
                  <c:v>47.729248</c:v>
                </c:pt>
                <c:pt idx="85">
                  <c:v>49.104248</c:v>
                </c:pt>
                <c:pt idx="86">
                  <c:v>50.427155</c:v>
                </c:pt>
                <c:pt idx="87">
                  <c:v>51.760487</c:v>
                </c:pt>
                <c:pt idx="88">
                  <c:v>53.104237</c:v>
                </c:pt>
                <c:pt idx="89">
                  <c:v>54.447987</c:v>
                </c:pt>
                <c:pt idx="90">
                  <c:v>55.791737</c:v>
                </c:pt>
                <c:pt idx="91">
                  <c:v>57.114662</c:v>
                </c:pt>
                <c:pt idx="92">
                  <c:v>58.489662</c:v>
                </c:pt>
                <c:pt idx="93">
                  <c:v>59.812569</c:v>
                </c:pt>
                <c:pt idx="94">
                  <c:v>61.135487</c:v>
                </c:pt>
                <c:pt idx="95">
                  <c:v>62.510487</c:v>
                </c:pt>
                <c:pt idx="96">
                  <c:v>63.854248</c:v>
                </c:pt>
                <c:pt idx="97">
                  <c:v>65.177155</c:v>
                </c:pt>
                <c:pt idx="98">
                  <c:v>66.510483</c:v>
                </c:pt>
                <c:pt idx="99">
                  <c:v>67.864655</c:v>
                </c:pt>
                <c:pt idx="100">
                  <c:v>69.218819</c:v>
                </c:pt>
                <c:pt idx="101">
                  <c:v>70.531319</c:v>
                </c:pt>
                <c:pt idx="102">
                  <c:v>71.885483</c:v>
                </c:pt>
                <c:pt idx="103">
                  <c:v>73.239662</c:v>
                </c:pt>
              </c:numCache>
            </c:numRef>
          </c:xVal>
          <c:yVal>
            <c:numRef>
              <c:f>DATA!$D$4:$D$107</c:f>
              <c:numCache>
                <c:ptCount val="104"/>
                <c:pt idx="0">
                  <c:v>0.28999999</c:v>
                </c:pt>
                <c:pt idx="1">
                  <c:v>0.38999999</c:v>
                </c:pt>
                <c:pt idx="2">
                  <c:v>0.43000001</c:v>
                </c:pt>
                <c:pt idx="3">
                  <c:v>0.5</c:v>
                </c:pt>
                <c:pt idx="4">
                  <c:v>0.52999997</c:v>
                </c:pt>
                <c:pt idx="5">
                  <c:v>0.56999999</c:v>
                </c:pt>
                <c:pt idx="6">
                  <c:v>0.58999997</c:v>
                </c:pt>
                <c:pt idx="7">
                  <c:v>0.61000001</c:v>
                </c:pt>
                <c:pt idx="8">
                  <c:v>0.63999999</c:v>
                </c:pt>
                <c:pt idx="9">
                  <c:v>0.68000001</c:v>
                </c:pt>
                <c:pt idx="10">
                  <c:v>0.69999999</c:v>
                </c:pt>
                <c:pt idx="11">
                  <c:v>0.72000003</c:v>
                </c:pt>
                <c:pt idx="12">
                  <c:v>0.74000001</c:v>
                </c:pt>
                <c:pt idx="13">
                  <c:v>0.76999998</c:v>
                </c:pt>
                <c:pt idx="14">
                  <c:v>0.77999997</c:v>
                </c:pt>
                <c:pt idx="15">
                  <c:v>0.79000002</c:v>
                </c:pt>
                <c:pt idx="16">
                  <c:v>0.81</c:v>
                </c:pt>
                <c:pt idx="17">
                  <c:v>0.83999997</c:v>
                </c:pt>
                <c:pt idx="18">
                  <c:v>0.85000002</c:v>
                </c:pt>
                <c:pt idx="19">
                  <c:v>0.85000002</c:v>
                </c:pt>
                <c:pt idx="20">
                  <c:v>0.86000001</c:v>
                </c:pt>
                <c:pt idx="21">
                  <c:v>0.87</c:v>
                </c:pt>
                <c:pt idx="22">
                  <c:v>0.93000001</c:v>
                </c:pt>
                <c:pt idx="23">
                  <c:v>0.98000002</c:v>
                </c:pt>
                <c:pt idx="24">
                  <c:v>0.98000002</c:v>
                </c:pt>
                <c:pt idx="25">
                  <c:v>1</c:v>
                </c:pt>
                <c:pt idx="26">
                  <c:v>1</c:v>
                </c:pt>
                <c:pt idx="27">
                  <c:v>1.01</c:v>
                </c:pt>
                <c:pt idx="28">
                  <c:v>1.03</c:v>
                </c:pt>
                <c:pt idx="29">
                  <c:v>1.05</c:v>
                </c:pt>
                <c:pt idx="30">
                  <c:v>1.05</c:v>
                </c:pt>
                <c:pt idx="31">
                  <c:v>1.33</c:v>
                </c:pt>
                <c:pt idx="32">
                  <c:v>1.38</c:v>
                </c:pt>
                <c:pt idx="33">
                  <c:v>1.46</c:v>
                </c:pt>
                <c:pt idx="34">
                  <c:v>1.46</c:v>
                </c:pt>
                <c:pt idx="35">
                  <c:v>1.5700001</c:v>
                </c:pt>
                <c:pt idx="36">
                  <c:v>1.65</c:v>
                </c:pt>
                <c:pt idx="37">
                  <c:v>1.75</c:v>
                </c:pt>
                <c:pt idx="38">
                  <c:v>1.72</c:v>
                </c:pt>
                <c:pt idx="39">
                  <c:v>1.8099999</c:v>
                </c:pt>
                <c:pt idx="40">
                  <c:v>1.87</c:v>
                </c:pt>
                <c:pt idx="41">
                  <c:v>1.99</c:v>
                </c:pt>
                <c:pt idx="42">
                  <c:v>2.01</c:v>
                </c:pt>
                <c:pt idx="43">
                  <c:v>2.0899999</c:v>
                </c:pt>
                <c:pt idx="44">
                  <c:v>2.1500001</c:v>
                </c:pt>
                <c:pt idx="45">
                  <c:v>2.1199999</c:v>
                </c:pt>
                <c:pt idx="46">
                  <c:v>2.0999999</c:v>
                </c:pt>
                <c:pt idx="47">
                  <c:v>2.1300001</c:v>
                </c:pt>
                <c:pt idx="48">
                  <c:v>2.1400001</c:v>
                </c:pt>
                <c:pt idx="49">
                  <c:v>2.2</c:v>
                </c:pt>
                <c:pt idx="50">
                  <c:v>2.1800001</c:v>
                </c:pt>
                <c:pt idx="51">
                  <c:v>2.3299999</c:v>
                </c:pt>
                <c:pt idx="52">
                  <c:v>2.3299999</c:v>
                </c:pt>
                <c:pt idx="53">
                  <c:v>2.3299999</c:v>
                </c:pt>
                <c:pt idx="54">
                  <c:v>2.3800001</c:v>
                </c:pt>
                <c:pt idx="55">
                  <c:v>2.49</c:v>
                </c:pt>
                <c:pt idx="56">
                  <c:v>2.4300001</c:v>
                </c:pt>
                <c:pt idx="57">
                  <c:v>2.4400001</c:v>
                </c:pt>
                <c:pt idx="58">
                  <c:v>2.45</c:v>
                </c:pt>
                <c:pt idx="59">
                  <c:v>2.47</c:v>
                </c:pt>
                <c:pt idx="60">
                  <c:v>2.46</c:v>
                </c:pt>
                <c:pt idx="61">
                  <c:v>2.52</c:v>
                </c:pt>
                <c:pt idx="62">
                  <c:v>2.5599999</c:v>
                </c:pt>
                <c:pt idx="63">
                  <c:v>2.6099999</c:v>
                </c:pt>
                <c:pt idx="64">
                  <c:v>2.6600001</c:v>
                </c:pt>
                <c:pt idx="65">
                  <c:v>2.72</c:v>
                </c:pt>
                <c:pt idx="66">
                  <c:v>2.74</c:v>
                </c:pt>
                <c:pt idx="67">
                  <c:v>2.71</c:v>
                </c:pt>
                <c:pt idx="68">
                  <c:v>2.6800001</c:v>
                </c:pt>
                <c:pt idx="69">
                  <c:v>2.7</c:v>
                </c:pt>
                <c:pt idx="70">
                  <c:v>2.76</c:v>
                </c:pt>
                <c:pt idx="71">
                  <c:v>2.8199999</c:v>
                </c:pt>
                <c:pt idx="72">
                  <c:v>2.8099999</c:v>
                </c:pt>
                <c:pt idx="73">
                  <c:v>2.8599999</c:v>
                </c:pt>
                <c:pt idx="74">
                  <c:v>2.8399999</c:v>
                </c:pt>
                <c:pt idx="75">
                  <c:v>2.9100001</c:v>
                </c:pt>
                <c:pt idx="76">
                  <c:v>2.9200001</c:v>
                </c:pt>
                <c:pt idx="77">
                  <c:v>2.97</c:v>
                </c:pt>
                <c:pt idx="78">
                  <c:v>2.96</c:v>
                </c:pt>
                <c:pt idx="79">
                  <c:v>3.02</c:v>
                </c:pt>
                <c:pt idx="80">
                  <c:v>2.96</c:v>
                </c:pt>
                <c:pt idx="81">
                  <c:v>3.0599999</c:v>
                </c:pt>
                <c:pt idx="82">
                  <c:v>3.1300001</c:v>
                </c:pt>
                <c:pt idx="83">
                  <c:v>3.1099999</c:v>
                </c:pt>
                <c:pt idx="84">
                  <c:v>3.1700001</c:v>
                </c:pt>
                <c:pt idx="85">
                  <c:v>3.1800001</c:v>
                </c:pt>
                <c:pt idx="86">
                  <c:v>3.1900001</c:v>
                </c:pt>
                <c:pt idx="87">
                  <c:v>3.1900001</c:v>
                </c:pt>
                <c:pt idx="88">
                  <c:v>3.2</c:v>
                </c:pt>
                <c:pt idx="89">
                  <c:v>3.29</c:v>
                </c:pt>
                <c:pt idx="90">
                  <c:v>3.3900001</c:v>
                </c:pt>
                <c:pt idx="91">
                  <c:v>3.4100001</c:v>
                </c:pt>
                <c:pt idx="92">
                  <c:v>3.4300001</c:v>
                </c:pt>
                <c:pt idx="93">
                  <c:v>3.53</c:v>
                </c:pt>
                <c:pt idx="94">
                  <c:v>3.3900001</c:v>
                </c:pt>
                <c:pt idx="95">
                  <c:v>3.3099999</c:v>
                </c:pt>
                <c:pt idx="96">
                  <c:v>3.4000001</c:v>
                </c:pt>
                <c:pt idx="97">
                  <c:v>3.4400001</c:v>
                </c:pt>
                <c:pt idx="98">
                  <c:v>3.45</c:v>
                </c:pt>
                <c:pt idx="99">
                  <c:v>3.5</c:v>
                </c:pt>
                <c:pt idx="100">
                  <c:v>3.46</c:v>
                </c:pt>
                <c:pt idx="101">
                  <c:v>3.52</c:v>
                </c:pt>
                <c:pt idx="102">
                  <c:v>3.5899999</c:v>
                </c:pt>
                <c:pt idx="103">
                  <c:v>3.6099999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DATA!$B$109</c:f>
              <c:strCache>
                <c:ptCount val="1"/>
                <c:pt idx="0">
                  <c:v>ER-5-4(DEEP)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DATA!$C$109:$C$234</c:f>
              <c:numCache>
                <c:ptCount val="126"/>
                <c:pt idx="0">
                  <c:v>0.052234001</c:v>
                </c:pt>
                <c:pt idx="1">
                  <c:v>0.093900003</c:v>
                </c:pt>
                <c:pt idx="2">
                  <c:v>0.13556699</c:v>
                </c:pt>
                <c:pt idx="3">
                  <c:v>0.18765</c:v>
                </c:pt>
                <c:pt idx="4">
                  <c:v>0.22931699</c:v>
                </c:pt>
                <c:pt idx="5">
                  <c:v>0.27098399</c:v>
                </c:pt>
                <c:pt idx="6">
                  <c:v>0.32306701</c:v>
                </c:pt>
                <c:pt idx="7">
                  <c:v>0.36473399</c:v>
                </c:pt>
                <c:pt idx="8">
                  <c:v>0.4064</c:v>
                </c:pt>
                <c:pt idx="9">
                  <c:v>0.44806701</c:v>
                </c:pt>
                <c:pt idx="10">
                  <c:v>0.50015002</c:v>
                </c:pt>
                <c:pt idx="11">
                  <c:v>0.54181701</c:v>
                </c:pt>
                <c:pt idx="12">
                  <c:v>0.58348399</c:v>
                </c:pt>
                <c:pt idx="13">
                  <c:v>0.63556701</c:v>
                </c:pt>
                <c:pt idx="14">
                  <c:v>0.67723399</c:v>
                </c:pt>
                <c:pt idx="15">
                  <c:v>0.71890002</c:v>
                </c:pt>
                <c:pt idx="16">
                  <c:v>0.76056701</c:v>
                </c:pt>
                <c:pt idx="17">
                  <c:v>0.81265002</c:v>
                </c:pt>
                <c:pt idx="18">
                  <c:v>0.85431701</c:v>
                </c:pt>
                <c:pt idx="19">
                  <c:v>0.89598399</c:v>
                </c:pt>
                <c:pt idx="20">
                  <c:v>0.94112301</c:v>
                </c:pt>
                <c:pt idx="21">
                  <c:v>0.98973399</c:v>
                </c:pt>
                <c:pt idx="22">
                  <c:v>1.0314</c:v>
                </c:pt>
                <c:pt idx="23">
                  <c:v>1.0730669</c:v>
                </c:pt>
                <c:pt idx="24">
                  <c:v>1.12515</c:v>
                </c:pt>
                <c:pt idx="25">
                  <c:v>1.1668169</c:v>
                </c:pt>
                <c:pt idx="26">
                  <c:v>1.2084841</c:v>
                </c:pt>
                <c:pt idx="27">
                  <c:v>1.2605669</c:v>
                </c:pt>
                <c:pt idx="28">
                  <c:v>1.3022341</c:v>
                </c:pt>
                <c:pt idx="29">
                  <c:v>1.3439</c:v>
                </c:pt>
                <c:pt idx="30">
                  <c:v>1.3959841</c:v>
                </c:pt>
                <c:pt idx="31">
                  <c:v>1.43765</c:v>
                </c:pt>
                <c:pt idx="32">
                  <c:v>1.4793169</c:v>
                </c:pt>
                <c:pt idx="33">
                  <c:v>1.5209841</c:v>
                </c:pt>
                <c:pt idx="34">
                  <c:v>1.5730669</c:v>
                </c:pt>
                <c:pt idx="35">
                  <c:v>1.6147341</c:v>
                </c:pt>
                <c:pt idx="36">
                  <c:v>1.6564</c:v>
                </c:pt>
                <c:pt idx="37">
                  <c:v>1.7084841</c:v>
                </c:pt>
                <c:pt idx="38">
                  <c:v>1.75015</c:v>
                </c:pt>
                <c:pt idx="39">
                  <c:v>1.7918169</c:v>
                </c:pt>
                <c:pt idx="40">
                  <c:v>1.8334841</c:v>
                </c:pt>
                <c:pt idx="41">
                  <c:v>1.8855669</c:v>
                </c:pt>
                <c:pt idx="42">
                  <c:v>1.9272341</c:v>
                </c:pt>
                <c:pt idx="43">
                  <c:v>1.9689</c:v>
                </c:pt>
                <c:pt idx="44">
                  <c:v>2.0209839</c:v>
                </c:pt>
                <c:pt idx="45">
                  <c:v>2.06265</c:v>
                </c:pt>
                <c:pt idx="46">
                  <c:v>2.1043169</c:v>
                </c:pt>
                <c:pt idx="47">
                  <c:v>2.1459839</c:v>
                </c:pt>
                <c:pt idx="48">
                  <c:v>2.1980669</c:v>
                </c:pt>
                <c:pt idx="49">
                  <c:v>2.2397339</c:v>
                </c:pt>
                <c:pt idx="50">
                  <c:v>2.2814</c:v>
                </c:pt>
                <c:pt idx="51">
                  <c:v>3.06265</c:v>
                </c:pt>
                <c:pt idx="52">
                  <c:v>3.8334839</c:v>
                </c:pt>
                <c:pt idx="53">
                  <c:v>4.6043172</c:v>
                </c:pt>
                <c:pt idx="54">
                  <c:v>5.3855672</c:v>
                </c:pt>
                <c:pt idx="55">
                  <c:v>6.1564002</c:v>
                </c:pt>
                <c:pt idx="56">
                  <c:v>6.9376502</c:v>
                </c:pt>
                <c:pt idx="57">
                  <c:v>7.7084842</c:v>
                </c:pt>
                <c:pt idx="58">
                  <c:v>8.4793167</c:v>
                </c:pt>
                <c:pt idx="59">
                  <c:v>9.2605667</c:v>
                </c:pt>
                <c:pt idx="60">
                  <c:v>10.0314</c:v>
                </c:pt>
                <c:pt idx="61">
                  <c:v>10.81265</c:v>
                </c:pt>
                <c:pt idx="62">
                  <c:v>11.583484</c:v>
                </c:pt>
                <c:pt idx="63">
                  <c:v>12.354317</c:v>
                </c:pt>
                <c:pt idx="64">
                  <c:v>13.135567</c:v>
                </c:pt>
                <c:pt idx="65">
                  <c:v>13.9064</c:v>
                </c:pt>
                <c:pt idx="66">
                  <c:v>14.677234</c:v>
                </c:pt>
                <c:pt idx="67">
                  <c:v>15.458484</c:v>
                </c:pt>
                <c:pt idx="68">
                  <c:v>16.229317</c:v>
                </c:pt>
                <c:pt idx="69">
                  <c:v>17.010567</c:v>
                </c:pt>
                <c:pt idx="70">
                  <c:v>17.781401</c:v>
                </c:pt>
                <c:pt idx="71">
                  <c:v>18.552235</c:v>
                </c:pt>
                <c:pt idx="72">
                  <c:v>19.333485</c:v>
                </c:pt>
                <c:pt idx="73">
                  <c:v>20.104317</c:v>
                </c:pt>
                <c:pt idx="74">
                  <c:v>20.875151</c:v>
                </c:pt>
                <c:pt idx="75">
                  <c:v>21.656401</c:v>
                </c:pt>
                <c:pt idx="76">
                  <c:v>22.427235</c:v>
                </c:pt>
                <c:pt idx="77">
                  <c:v>23.208485</c:v>
                </c:pt>
                <c:pt idx="78">
                  <c:v>23.979317</c:v>
                </c:pt>
                <c:pt idx="79">
                  <c:v>24.750151</c:v>
                </c:pt>
                <c:pt idx="80">
                  <c:v>25.531401</c:v>
                </c:pt>
                <c:pt idx="81">
                  <c:v>26.302235</c:v>
                </c:pt>
                <c:pt idx="82">
                  <c:v>27.083485</c:v>
                </c:pt>
                <c:pt idx="83">
                  <c:v>27.854317</c:v>
                </c:pt>
                <c:pt idx="84">
                  <c:v>28.625151</c:v>
                </c:pt>
                <c:pt idx="85">
                  <c:v>29.406401</c:v>
                </c:pt>
                <c:pt idx="86">
                  <c:v>30.177235</c:v>
                </c:pt>
                <c:pt idx="87">
                  <c:v>30.948067</c:v>
                </c:pt>
                <c:pt idx="88">
                  <c:v>31.729317</c:v>
                </c:pt>
                <c:pt idx="89">
                  <c:v>32.500149</c:v>
                </c:pt>
                <c:pt idx="90">
                  <c:v>33.281399</c:v>
                </c:pt>
                <c:pt idx="91">
                  <c:v>34.052235</c:v>
                </c:pt>
                <c:pt idx="92">
                  <c:v>34.823067</c:v>
                </c:pt>
                <c:pt idx="93">
                  <c:v>35.604317</c:v>
                </c:pt>
                <c:pt idx="94">
                  <c:v>36.375149</c:v>
                </c:pt>
                <c:pt idx="95">
                  <c:v>37.145985</c:v>
                </c:pt>
                <c:pt idx="96">
                  <c:v>37.927235</c:v>
                </c:pt>
                <c:pt idx="97">
                  <c:v>38.698067</c:v>
                </c:pt>
                <c:pt idx="98">
                  <c:v>39.479317</c:v>
                </c:pt>
                <c:pt idx="99">
                  <c:v>40.250149</c:v>
                </c:pt>
                <c:pt idx="100">
                  <c:v>41.020985</c:v>
                </c:pt>
                <c:pt idx="101">
                  <c:v>42.364735</c:v>
                </c:pt>
                <c:pt idx="102">
                  <c:v>43.718899</c:v>
                </c:pt>
                <c:pt idx="103">
                  <c:v>45.052235</c:v>
                </c:pt>
                <c:pt idx="104">
                  <c:v>46.385567</c:v>
                </c:pt>
                <c:pt idx="105">
                  <c:v>47.729317</c:v>
                </c:pt>
                <c:pt idx="106">
                  <c:v>49.073067</c:v>
                </c:pt>
                <c:pt idx="107">
                  <c:v>50.416817</c:v>
                </c:pt>
                <c:pt idx="108">
                  <c:v>51.760567</c:v>
                </c:pt>
                <c:pt idx="109">
                  <c:v>53.093899</c:v>
                </c:pt>
                <c:pt idx="110">
                  <c:v>54.437649</c:v>
                </c:pt>
                <c:pt idx="111">
                  <c:v>55.770985</c:v>
                </c:pt>
                <c:pt idx="112">
                  <c:v>57.114735</c:v>
                </c:pt>
                <c:pt idx="113">
                  <c:v>58.458485</c:v>
                </c:pt>
                <c:pt idx="114">
                  <c:v>59.802235</c:v>
                </c:pt>
                <c:pt idx="115">
                  <c:v>61.135567</c:v>
                </c:pt>
                <c:pt idx="116">
                  <c:v>62.479317</c:v>
                </c:pt>
                <c:pt idx="117">
                  <c:v>63.823067</c:v>
                </c:pt>
                <c:pt idx="118">
                  <c:v>65.166817</c:v>
                </c:pt>
                <c:pt idx="119">
                  <c:v>66.500153</c:v>
                </c:pt>
                <c:pt idx="120">
                  <c:v>67.843903</c:v>
                </c:pt>
                <c:pt idx="121">
                  <c:v>69.187653</c:v>
                </c:pt>
                <c:pt idx="122">
                  <c:v>70.531403</c:v>
                </c:pt>
                <c:pt idx="123">
                  <c:v>71.864731</c:v>
                </c:pt>
                <c:pt idx="124">
                  <c:v>73.208481</c:v>
                </c:pt>
              </c:numCache>
            </c:numRef>
          </c:xVal>
          <c:yVal>
            <c:numRef>
              <c:f>DATA!$E$109:$E$234</c:f>
              <c:numCache>
                <c:ptCount val="126"/>
                <c:pt idx="0">
                  <c:v>0.013786131500668129</c:v>
                </c:pt>
                <c:pt idx="1">
                  <c:v>0.06619663495050056</c:v>
                </c:pt>
                <c:pt idx="2">
                  <c:v>0.13223091267017067</c:v>
                </c:pt>
                <c:pt idx="3">
                  <c:v>0.21480015611876546</c:v>
                </c:pt>
                <c:pt idx="4">
                  <c:v>0.27666385411895045</c:v>
                </c:pt>
                <c:pt idx="5">
                  <c:v>0.3340858902844295</c:v>
                </c:pt>
                <c:pt idx="6">
                  <c:v>0.39990446695534765</c:v>
                </c:pt>
                <c:pt idx="7">
                  <c:v>0.4482694627534453</c:v>
                </c:pt>
                <c:pt idx="8">
                  <c:v>0.49326831880490274</c:v>
                </c:pt>
                <c:pt idx="9">
                  <c:v>0.5352841077734318</c:v>
                </c:pt>
                <c:pt idx="10">
                  <c:v>0.5841141005136685</c:v>
                </c:pt>
                <c:pt idx="11">
                  <c:v>0.6205760270901126</c:v>
                </c:pt>
                <c:pt idx="12">
                  <c:v>0.654989002602171</c:v>
                </c:pt>
                <c:pt idx="13">
                  <c:v>0.695437991225929</c:v>
                </c:pt>
                <c:pt idx="14">
                  <c:v>0.7259598461242808</c:v>
                </c:pt>
                <c:pt idx="15">
                  <c:v>0.7550122397843546</c:v>
                </c:pt>
                <c:pt idx="16">
                  <c:v>0.7827278925817501</c:v>
                </c:pt>
                <c:pt idx="17">
                  <c:v>0.8156652078692996</c:v>
                </c:pt>
                <c:pt idx="18">
                  <c:v>0.8407715100007959</c:v>
                </c:pt>
                <c:pt idx="19">
                  <c:v>0.8648668507835413</c:v>
                </c:pt>
                <c:pt idx="20">
                  <c:v>0.8899183819377243</c:v>
                </c:pt>
                <c:pt idx="21">
                  <c:v>0.9157705470403994</c:v>
                </c:pt>
                <c:pt idx="22">
                  <c:v>0.9370707777136429</c:v>
                </c:pt>
                <c:pt idx="23">
                  <c:v>0.9576361077714268</c:v>
                </c:pt>
                <c:pt idx="24">
                  <c:v>0.9823820002551917</c:v>
                </c:pt>
                <c:pt idx="25">
                  <c:v>1.001463465907225</c:v>
                </c:pt>
                <c:pt idx="26">
                  <c:v>1.019951610654199</c:v>
                </c:pt>
                <c:pt idx="27">
                  <c:v>1.0422805624769271</c:v>
                </c:pt>
                <c:pt idx="28">
                  <c:v>1.0595586944913213</c:v>
                </c:pt>
                <c:pt idx="29">
                  <c:v>1.0763476041894506</c:v>
                </c:pt>
                <c:pt idx="30">
                  <c:v>1.0966877081536865</c:v>
                </c:pt>
                <c:pt idx="31">
                  <c:v>1.112471575507234</c:v>
                </c:pt>
                <c:pt idx="32">
                  <c:v>1.1278465576109786</c:v>
                </c:pt>
                <c:pt idx="33">
                  <c:v>1.1428329644241857</c:v>
                </c:pt>
                <c:pt idx="34">
                  <c:v>1.1610479040039778</c:v>
                </c:pt>
                <c:pt idx="35">
                  <c:v>1.1752274701877443</c:v>
                </c:pt>
                <c:pt idx="36">
                  <c:v>1.1890751349939734</c:v>
                </c:pt>
                <c:pt idx="37">
                  <c:v>1.2059420443757798</c:v>
                </c:pt>
                <c:pt idx="38">
                  <c:v>1.219097561638123</c:v>
                </c:pt>
                <c:pt idx="39">
                  <c:v>1.2319674221314456</c:v>
                </c:pt>
                <c:pt idx="40">
                  <c:v>1.244563525839148</c:v>
                </c:pt>
                <c:pt idx="41">
                  <c:v>1.2599404684639286</c:v>
                </c:pt>
                <c:pt idx="42">
                  <c:v>1.271960962308619</c:v>
                </c:pt>
                <c:pt idx="43">
                  <c:v>1.2837417676506522</c:v>
                </c:pt>
                <c:pt idx="44">
                  <c:v>1.2981458067212885</c:v>
                </c:pt>
                <c:pt idx="45">
                  <c:v>1.3094214747216006</c:v>
                </c:pt>
                <c:pt idx="46">
                  <c:v>1.3204864405433807</c:v>
                </c:pt>
                <c:pt idx="47">
                  <c:v>1.3313482397847967</c:v>
                </c:pt>
                <c:pt idx="48">
                  <c:v>1.3446506612816274</c:v>
                </c:pt>
                <c:pt idx="49">
                  <c:v>1.3550814274425373</c:v>
                </c:pt>
                <c:pt idx="50">
                  <c:v>1.3653311715999852</c:v>
                </c:pt>
                <c:pt idx="51">
                  <c:v>1.530482473801554</c:v>
                </c:pt>
                <c:pt idx="52">
                  <c:v>1.6578667028863148</c:v>
                </c:pt>
                <c:pt idx="53">
                  <c:v>1.7625920343091765</c:v>
                </c:pt>
                <c:pt idx="54">
                  <c:v>1.8526268300085456</c:v>
                </c:pt>
                <c:pt idx="55">
                  <c:v>1.929755183728492</c:v>
                </c:pt>
                <c:pt idx="56">
                  <c:v>1.9988316527373777</c:v>
                </c:pt>
                <c:pt idx="57">
                  <c:v>2.059882444148961</c:v>
                </c:pt>
                <c:pt idx="58">
                  <c:v>2.115206990654805</c:v>
                </c:pt>
                <c:pt idx="59">
                  <c:v>2.166442681970282</c:v>
                </c:pt>
                <c:pt idx="60">
                  <c:v>2.212979923404944</c:v>
                </c:pt>
                <c:pt idx="61">
                  <c:v>2.2566767528369795</c:v>
                </c:pt>
                <c:pt idx="62">
                  <c:v>2.2968362541382223</c:v>
                </c:pt>
                <c:pt idx="63">
                  <c:v>2.3344366659243</c:v>
                </c:pt>
                <c:pt idx="64">
                  <c:v>2.367478886862499</c:v>
                </c:pt>
                <c:pt idx="65">
                  <c:v>2.400956928814124</c:v>
                </c:pt>
                <c:pt idx="66">
                  <c:v>2.429707705457246</c:v>
                </c:pt>
                <c:pt idx="67">
                  <c:v>2.460317971101156</c:v>
                </c:pt>
                <c:pt idx="68">
                  <c:v>2.489040003877956</c:v>
                </c:pt>
                <c:pt idx="69">
                  <c:v>2.5167905676057174</c:v>
                </c:pt>
                <c:pt idx="70">
                  <c:v>2.542949151698951</c:v>
                </c:pt>
                <c:pt idx="71">
                  <c:v>2.5679974635918</c:v>
                </c:pt>
                <c:pt idx="72">
                  <c:v>2.592344008952967</c:v>
                </c:pt>
                <c:pt idx="73">
                  <c:v>2.6154201740197562</c:v>
                </c:pt>
                <c:pt idx="74">
                  <c:v>2.6376280521755433</c:v>
                </c:pt>
                <c:pt idx="75">
                  <c:v>2.6593145259974538</c:v>
                </c:pt>
                <c:pt idx="76">
                  <c:v>2.6799582960419244</c:v>
                </c:pt>
                <c:pt idx="77">
                  <c:v>2.700169344597936</c:v>
                </c:pt>
                <c:pt idx="78">
                  <c:v>2.719454800582548</c:v>
                </c:pt>
                <c:pt idx="79">
                  <c:v>2.738130062912523</c:v>
                </c:pt>
                <c:pt idx="80">
                  <c:v>2.756473368385241</c:v>
                </c:pt>
                <c:pt idx="81">
                  <c:v>2.7740300525623223</c:v>
                </c:pt>
                <c:pt idx="82">
                  <c:v>2.791306610525167</c:v>
                </c:pt>
                <c:pt idx="83">
                  <c:v>2.807871107359057</c:v>
                </c:pt>
                <c:pt idx="84">
                  <c:v>2.823983443837518</c:v>
                </c:pt>
                <c:pt idx="85">
                  <c:v>2.8398767179711255</c:v>
                </c:pt>
                <c:pt idx="86">
                  <c:v>2.855149543176543</c:v>
                </c:pt>
                <c:pt idx="87">
                  <c:v>2.8700370862667137</c:v>
                </c:pt>
                <c:pt idx="88">
                  <c:v>2.884752177265766</c:v>
                </c:pt>
                <c:pt idx="89">
                  <c:v>2.898920145232033</c:v>
                </c:pt>
                <c:pt idx="90">
                  <c:v>2.9129407792094573</c:v>
                </c:pt>
                <c:pt idx="91">
                  <c:v>2.926455597130997</c:v>
                </c:pt>
                <c:pt idx="92">
                  <c:v>2.9396678124621785</c:v>
                </c:pt>
                <c:pt idx="93">
                  <c:v>2.952763478120036</c:v>
                </c:pt>
                <c:pt idx="94">
                  <c:v>2.9654058630240634</c:v>
                </c:pt>
                <c:pt idx="95">
                  <c:v>2.977783193780102</c:v>
                </c:pt>
                <c:pt idx="96">
                  <c:v>2.990068385972684</c:v>
                </c:pt>
                <c:pt idx="97">
                  <c:v>3.0019442024430356</c:v>
                </c:pt>
                <c:pt idx="98">
                  <c:v>3.013741557347505</c:v>
                </c:pt>
                <c:pt idx="99">
                  <c:v>3.0251549748111644</c:v>
                </c:pt>
                <c:pt idx="100">
                  <c:v>3.0363519311183493</c:v>
                </c:pt>
                <c:pt idx="101">
                  <c:v>3.0553769756805407</c:v>
                </c:pt>
                <c:pt idx="102">
                  <c:v>3.073948510168612</c:v>
                </c:pt>
                <c:pt idx="103">
                  <c:v>3.09168067622644</c:v>
                </c:pt>
                <c:pt idx="104">
                  <c:v>3.108895579985316</c:v>
                </c:pt>
                <c:pt idx="105">
                  <c:v>3.1257514420994204</c:v>
                </c:pt>
                <c:pt idx="106">
                  <c:v>3.1421392782106445</c:v>
                </c:pt>
                <c:pt idx="107">
                  <c:v>3.1580843784454427</c:v>
                </c:pt>
                <c:pt idx="108">
                  <c:v>3.1736100368853233</c:v>
                </c:pt>
                <c:pt idx="109">
                  <c:v>3.188621950949523</c:v>
                </c:pt>
                <c:pt idx="110">
                  <c:v>3.2033744799683683</c:v>
                </c:pt>
                <c:pt idx="111">
                  <c:v>3.2176570534297566</c:v>
                </c:pt>
                <c:pt idx="112">
                  <c:v>3.2317098019445964</c:v>
                </c:pt>
                <c:pt idx="113">
                  <c:v>3.2454357428635388</c:v>
                </c:pt>
                <c:pt idx="114">
                  <c:v>3.258849731694039</c:v>
                </c:pt>
                <c:pt idx="115">
                  <c:v>3.271865059731808</c:v>
                </c:pt>
                <c:pt idx="116">
                  <c:v>3.2846979981229385</c:v>
                </c:pt>
                <c:pt idx="117">
                  <c:v>3.297257852571194</c:v>
                </c:pt>
                <c:pt idx="118">
                  <c:v>3.309556003728286</c:v>
                </c:pt>
                <c:pt idx="119">
                  <c:v>3.3215107097303234</c:v>
                </c:pt>
                <c:pt idx="120">
                  <c:v>3.333318694802899</c:v>
                </c:pt>
                <c:pt idx="121">
                  <c:v>3.34489508347757</c:v>
                </c:pt>
                <c:pt idx="122">
                  <c:v>3.3562487861214425</c:v>
                </c:pt>
                <c:pt idx="123">
                  <c:v>3.367302616196395</c:v>
                </c:pt>
                <c:pt idx="124">
                  <c:v>3.3782372680855115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DATA!$B$109</c:f>
              <c:strCache>
                <c:ptCount val="1"/>
                <c:pt idx="0">
                  <c:v>ER-5-4(DEEP)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DATA!$C$109:$C$234</c:f>
              <c:numCache>
                <c:ptCount val="126"/>
                <c:pt idx="0">
                  <c:v>0.052234001</c:v>
                </c:pt>
                <c:pt idx="1">
                  <c:v>0.093900003</c:v>
                </c:pt>
                <c:pt idx="2">
                  <c:v>0.13556699</c:v>
                </c:pt>
                <c:pt idx="3">
                  <c:v>0.18765</c:v>
                </c:pt>
                <c:pt idx="4">
                  <c:v>0.22931699</c:v>
                </c:pt>
                <c:pt idx="5">
                  <c:v>0.27098399</c:v>
                </c:pt>
                <c:pt idx="6">
                  <c:v>0.32306701</c:v>
                </c:pt>
                <c:pt idx="7">
                  <c:v>0.36473399</c:v>
                </c:pt>
                <c:pt idx="8">
                  <c:v>0.4064</c:v>
                </c:pt>
                <c:pt idx="9">
                  <c:v>0.44806701</c:v>
                </c:pt>
                <c:pt idx="10">
                  <c:v>0.50015002</c:v>
                </c:pt>
                <c:pt idx="11">
                  <c:v>0.54181701</c:v>
                </c:pt>
                <c:pt idx="12">
                  <c:v>0.58348399</c:v>
                </c:pt>
                <c:pt idx="13">
                  <c:v>0.63556701</c:v>
                </c:pt>
                <c:pt idx="14">
                  <c:v>0.67723399</c:v>
                </c:pt>
                <c:pt idx="15">
                  <c:v>0.71890002</c:v>
                </c:pt>
                <c:pt idx="16">
                  <c:v>0.76056701</c:v>
                </c:pt>
                <c:pt idx="17">
                  <c:v>0.81265002</c:v>
                </c:pt>
                <c:pt idx="18">
                  <c:v>0.85431701</c:v>
                </c:pt>
                <c:pt idx="19">
                  <c:v>0.89598399</c:v>
                </c:pt>
                <c:pt idx="20">
                  <c:v>0.94112301</c:v>
                </c:pt>
                <c:pt idx="21">
                  <c:v>0.98973399</c:v>
                </c:pt>
                <c:pt idx="22">
                  <c:v>1.0314</c:v>
                </c:pt>
                <c:pt idx="23">
                  <c:v>1.0730669</c:v>
                </c:pt>
                <c:pt idx="24">
                  <c:v>1.12515</c:v>
                </c:pt>
                <c:pt idx="25">
                  <c:v>1.1668169</c:v>
                </c:pt>
                <c:pt idx="26">
                  <c:v>1.2084841</c:v>
                </c:pt>
                <c:pt idx="27">
                  <c:v>1.2605669</c:v>
                </c:pt>
                <c:pt idx="28">
                  <c:v>1.3022341</c:v>
                </c:pt>
                <c:pt idx="29">
                  <c:v>1.3439</c:v>
                </c:pt>
                <c:pt idx="30">
                  <c:v>1.3959841</c:v>
                </c:pt>
                <c:pt idx="31">
                  <c:v>1.43765</c:v>
                </c:pt>
                <c:pt idx="32">
                  <c:v>1.4793169</c:v>
                </c:pt>
                <c:pt idx="33">
                  <c:v>1.5209841</c:v>
                </c:pt>
                <c:pt idx="34">
                  <c:v>1.5730669</c:v>
                </c:pt>
                <c:pt idx="35">
                  <c:v>1.6147341</c:v>
                </c:pt>
                <c:pt idx="36">
                  <c:v>1.6564</c:v>
                </c:pt>
                <c:pt idx="37">
                  <c:v>1.7084841</c:v>
                </c:pt>
                <c:pt idx="38">
                  <c:v>1.75015</c:v>
                </c:pt>
                <c:pt idx="39">
                  <c:v>1.7918169</c:v>
                </c:pt>
                <c:pt idx="40">
                  <c:v>1.8334841</c:v>
                </c:pt>
                <c:pt idx="41">
                  <c:v>1.8855669</c:v>
                </c:pt>
                <c:pt idx="42">
                  <c:v>1.9272341</c:v>
                </c:pt>
                <c:pt idx="43">
                  <c:v>1.9689</c:v>
                </c:pt>
                <c:pt idx="44">
                  <c:v>2.0209839</c:v>
                </c:pt>
                <c:pt idx="45">
                  <c:v>2.06265</c:v>
                </c:pt>
                <c:pt idx="46">
                  <c:v>2.1043169</c:v>
                </c:pt>
                <c:pt idx="47">
                  <c:v>2.1459839</c:v>
                </c:pt>
                <c:pt idx="48">
                  <c:v>2.1980669</c:v>
                </c:pt>
                <c:pt idx="49">
                  <c:v>2.2397339</c:v>
                </c:pt>
                <c:pt idx="50">
                  <c:v>2.2814</c:v>
                </c:pt>
                <c:pt idx="51">
                  <c:v>3.06265</c:v>
                </c:pt>
                <c:pt idx="52">
                  <c:v>3.8334839</c:v>
                </c:pt>
                <c:pt idx="53">
                  <c:v>4.6043172</c:v>
                </c:pt>
                <c:pt idx="54">
                  <c:v>5.3855672</c:v>
                </c:pt>
                <c:pt idx="55">
                  <c:v>6.1564002</c:v>
                </c:pt>
                <c:pt idx="56">
                  <c:v>6.9376502</c:v>
                </c:pt>
                <c:pt idx="57">
                  <c:v>7.7084842</c:v>
                </c:pt>
                <c:pt idx="58">
                  <c:v>8.4793167</c:v>
                </c:pt>
                <c:pt idx="59">
                  <c:v>9.2605667</c:v>
                </c:pt>
                <c:pt idx="60">
                  <c:v>10.0314</c:v>
                </c:pt>
                <c:pt idx="61">
                  <c:v>10.81265</c:v>
                </c:pt>
                <c:pt idx="62">
                  <c:v>11.583484</c:v>
                </c:pt>
                <c:pt idx="63">
                  <c:v>12.354317</c:v>
                </c:pt>
                <c:pt idx="64">
                  <c:v>13.135567</c:v>
                </c:pt>
                <c:pt idx="65">
                  <c:v>13.9064</c:v>
                </c:pt>
                <c:pt idx="66">
                  <c:v>14.677234</c:v>
                </c:pt>
                <c:pt idx="67">
                  <c:v>15.458484</c:v>
                </c:pt>
                <c:pt idx="68">
                  <c:v>16.229317</c:v>
                </c:pt>
                <c:pt idx="69">
                  <c:v>17.010567</c:v>
                </c:pt>
                <c:pt idx="70">
                  <c:v>17.781401</c:v>
                </c:pt>
                <c:pt idx="71">
                  <c:v>18.552235</c:v>
                </c:pt>
                <c:pt idx="72">
                  <c:v>19.333485</c:v>
                </c:pt>
                <c:pt idx="73">
                  <c:v>20.104317</c:v>
                </c:pt>
                <c:pt idx="74">
                  <c:v>20.875151</c:v>
                </c:pt>
                <c:pt idx="75">
                  <c:v>21.656401</c:v>
                </c:pt>
                <c:pt idx="76">
                  <c:v>22.427235</c:v>
                </c:pt>
                <c:pt idx="77">
                  <c:v>23.208485</c:v>
                </c:pt>
                <c:pt idx="78">
                  <c:v>23.979317</c:v>
                </c:pt>
                <c:pt idx="79">
                  <c:v>24.750151</c:v>
                </c:pt>
                <c:pt idx="80">
                  <c:v>25.531401</c:v>
                </c:pt>
                <c:pt idx="81">
                  <c:v>26.302235</c:v>
                </c:pt>
                <c:pt idx="82">
                  <c:v>27.083485</c:v>
                </c:pt>
                <c:pt idx="83">
                  <c:v>27.854317</c:v>
                </c:pt>
                <c:pt idx="84">
                  <c:v>28.625151</c:v>
                </c:pt>
                <c:pt idx="85">
                  <c:v>29.406401</c:v>
                </c:pt>
                <c:pt idx="86">
                  <c:v>30.177235</c:v>
                </c:pt>
                <c:pt idx="87">
                  <c:v>30.948067</c:v>
                </c:pt>
                <c:pt idx="88">
                  <c:v>31.729317</c:v>
                </c:pt>
                <c:pt idx="89">
                  <c:v>32.500149</c:v>
                </c:pt>
                <c:pt idx="90">
                  <c:v>33.281399</c:v>
                </c:pt>
                <c:pt idx="91">
                  <c:v>34.052235</c:v>
                </c:pt>
                <c:pt idx="92">
                  <c:v>34.823067</c:v>
                </c:pt>
                <c:pt idx="93">
                  <c:v>35.604317</c:v>
                </c:pt>
                <c:pt idx="94">
                  <c:v>36.375149</c:v>
                </c:pt>
                <c:pt idx="95">
                  <c:v>37.145985</c:v>
                </c:pt>
                <c:pt idx="96">
                  <c:v>37.927235</c:v>
                </c:pt>
                <c:pt idx="97">
                  <c:v>38.698067</c:v>
                </c:pt>
                <c:pt idx="98">
                  <c:v>39.479317</c:v>
                </c:pt>
                <c:pt idx="99">
                  <c:v>40.250149</c:v>
                </c:pt>
                <c:pt idx="100">
                  <c:v>41.020985</c:v>
                </c:pt>
                <c:pt idx="101">
                  <c:v>42.364735</c:v>
                </c:pt>
                <c:pt idx="102">
                  <c:v>43.718899</c:v>
                </c:pt>
                <c:pt idx="103">
                  <c:v>45.052235</c:v>
                </c:pt>
                <c:pt idx="104">
                  <c:v>46.385567</c:v>
                </c:pt>
                <c:pt idx="105">
                  <c:v>47.729317</c:v>
                </c:pt>
                <c:pt idx="106">
                  <c:v>49.073067</c:v>
                </c:pt>
                <c:pt idx="107">
                  <c:v>50.416817</c:v>
                </c:pt>
                <c:pt idx="108">
                  <c:v>51.760567</c:v>
                </c:pt>
                <c:pt idx="109">
                  <c:v>53.093899</c:v>
                </c:pt>
                <c:pt idx="110">
                  <c:v>54.437649</c:v>
                </c:pt>
                <c:pt idx="111">
                  <c:v>55.770985</c:v>
                </c:pt>
                <c:pt idx="112">
                  <c:v>57.114735</c:v>
                </c:pt>
                <c:pt idx="113">
                  <c:v>58.458485</c:v>
                </c:pt>
                <c:pt idx="114">
                  <c:v>59.802235</c:v>
                </c:pt>
                <c:pt idx="115">
                  <c:v>61.135567</c:v>
                </c:pt>
                <c:pt idx="116">
                  <c:v>62.479317</c:v>
                </c:pt>
                <c:pt idx="117">
                  <c:v>63.823067</c:v>
                </c:pt>
                <c:pt idx="118">
                  <c:v>65.166817</c:v>
                </c:pt>
                <c:pt idx="119">
                  <c:v>66.500153</c:v>
                </c:pt>
                <c:pt idx="120">
                  <c:v>67.843903</c:v>
                </c:pt>
                <c:pt idx="121">
                  <c:v>69.187653</c:v>
                </c:pt>
                <c:pt idx="122">
                  <c:v>70.531403</c:v>
                </c:pt>
                <c:pt idx="123">
                  <c:v>71.864731</c:v>
                </c:pt>
                <c:pt idx="124">
                  <c:v>73.208481</c:v>
                </c:pt>
              </c:numCache>
            </c:numRef>
          </c:xVal>
          <c:yVal>
            <c:numRef>
              <c:f>DATA!$D$109:$D$234</c:f>
              <c:numCache>
                <c:ptCount val="1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0.02</c:v>
                </c:pt>
                <c:pt idx="4">
                  <c:v>0.050000001</c:v>
                </c:pt>
                <c:pt idx="5">
                  <c:v>0.11</c:v>
                </c:pt>
                <c:pt idx="6">
                  <c:v>0.2</c:v>
                </c:pt>
                <c:pt idx="7">
                  <c:v>0.27000001</c:v>
                </c:pt>
                <c:pt idx="8">
                  <c:v>0.33000001</c:v>
                </c:pt>
                <c:pt idx="9">
                  <c:v>0.37</c:v>
                </c:pt>
                <c:pt idx="10">
                  <c:v>0.41999999</c:v>
                </c:pt>
                <c:pt idx="11">
                  <c:v>0.46000001</c:v>
                </c:pt>
                <c:pt idx="12">
                  <c:v>0.5</c:v>
                </c:pt>
                <c:pt idx="13">
                  <c:v>0.56</c:v>
                </c:pt>
                <c:pt idx="14">
                  <c:v>0.61000001</c:v>
                </c:pt>
                <c:pt idx="15">
                  <c:v>0.66000003</c:v>
                </c:pt>
                <c:pt idx="16">
                  <c:v>0.72000003</c:v>
                </c:pt>
                <c:pt idx="17">
                  <c:v>0.79000002</c:v>
                </c:pt>
                <c:pt idx="18">
                  <c:v>0.83999997</c:v>
                </c:pt>
                <c:pt idx="19">
                  <c:v>0.88</c:v>
                </c:pt>
                <c:pt idx="20">
                  <c:v>0.89999998</c:v>
                </c:pt>
                <c:pt idx="21">
                  <c:v>0.94</c:v>
                </c:pt>
                <c:pt idx="22">
                  <c:v>0.94999999</c:v>
                </c:pt>
                <c:pt idx="23">
                  <c:v>0.98000002</c:v>
                </c:pt>
                <c:pt idx="24">
                  <c:v>1.01</c:v>
                </c:pt>
                <c:pt idx="25">
                  <c:v>1.03</c:v>
                </c:pt>
                <c:pt idx="26">
                  <c:v>1.0599999</c:v>
                </c:pt>
                <c:pt idx="27">
                  <c:v>1.11</c:v>
                </c:pt>
                <c:pt idx="28">
                  <c:v>1.16</c:v>
                </c:pt>
                <c:pt idx="29">
                  <c:v>1.2</c:v>
                </c:pt>
                <c:pt idx="30">
                  <c:v>1.26</c:v>
                </c:pt>
                <c:pt idx="31">
                  <c:v>1.3</c:v>
                </c:pt>
                <c:pt idx="32">
                  <c:v>1.3099999</c:v>
                </c:pt>
                <c:pt idx="33">
                  <c:v>1.3200001</c:v>
                </c:pt>
                <c:pt idx="34">
                  <c:v>1.34</c:v>
                </c:pt>
                <c:pt idx="35">
                  <c:v>1.35</c:v>
                </c:pt>
                <c:pt idx="36">
                  <c:v>1.36</c:v>
                </c:pt>
                <c:pt idx="37">
                  <c:v>1.37</c:v>
                </c:pt>
                <c:pt idx="38">
                  <c:v>1.39</c:v>
                </c:pt>
                <c:pt idx="39">
                  <c:v>1.4299999</c:v>
                </c:pt>
                <c:pt idx="40">
                  <c:v>1.46</c:v>
                </c:pt>
                <c:pt idx="41">
                  <c:v>1.5</c:v>
                </c:pt>
                <c:pt idx="42">
                  <c:v>1.52</c:v>
                </c:pt>
                <c:pt idx="43">
                  <c:v>1.52</c:v>
                </c:pt>
                <c:pt idx="44">
                  <c:v>1.53</c:v>
                </c:pt>
                <c:pt idx="45">
                  <c:v>1.53</c:v>
                </c:pt>
                <c:pt idx="46">
                  <c:v>1.55</c:v>
                </c:pt>
                <c:pt idx="47">
                  <c:v>1.54</c:v>
                </c:pt>
                <c:pt idx="48">
                  <c:v>1.55</c:v>
                </c:pt>
                <c:pt idx="49">
                  <c:v>1.5700001</c:v>
                </c:pt>
                <c:pt idx="50">
                  <c:v>1.6</c:v>
                </c:pt>
                <c:pt idx="51">
                  <c:v>1.87</c:v>
                </c:pt>
                <c:pt idx="52">
                  <c:v>1.97</c:v>
                </c:pt>
                <c:pt idx="53">
                  <c:v>2.0999999</c:v>
                </c:pt>
                <c:pt idx="54">
                  <c:v>2.22</c:v>
                </c:pt>
                <c:pt idx="55">
                  <c:v>2.3099999</c:v>
                </c:pt>
                <c:pt idx="56">
                  <c:v>2.3800001</c:v>
                </c:pt>
                <c:pt idx="57">
                  <c:v>2.3699999</c:v>
                </c:pt>
                <c:pt idx="58">
                  <c:v>2.49</c:v>
                </c:pt>
                <c:pt idx="59">
                  <c:v>2.55</c:v>
                </c:pt>
                <c:pt idx="60">
                  <c:v>2.5699999</c:v>
                </c:pt>
                <c:pt idx="61">
                  <c:v>2.5999999</c:v>
                </c:pt>
                <c:pt idx="62">
                  <c:v>2.6199999</c:v>
                </c:pt>
                <c:pt idx="63">
                  <c:v>2.79</c:v>
                </c:pt>
                <c:pt idx="64">
                  <c:v>2.74</c:v>
                </c:pt>
                <c:pt idx="65">
                  <c:v>2.76</c:v>
                </c:pt>
                <c:pt idx="66">
                  <c:v>2.78</c:v>
                </c:pt>
                <c:pt idx="67">
                  <c:v>2.8699999</c:v>
                </c:pt>
                <c:pt idx="68">
                  <c:v>2.8199999</c:v>
                </c:pt>
                <c:pt idx="69">
                  <c:v>2.8900001</c:v>
                </c:pt>
                <c:pt idx="70">
                  <c:v>2.8199999</c:v>
                </c:pt>
                <c:pt idx="71">
                  <c:v>2.8599999</c:v>
                </c:pt>
                <c:pt idx="72">
                  <c:v>2.8800001</c:v>
                </c:pt>
                <c:pt idx="73">
                  <c:v>2.98</c:v>
                </c:pt>
                <c:pt idx="74">
                  <c:v>2.96</c:v>
                </c:pt>
                <c:pt idx="75">
                  <c:v>2.9400001</c:v>
                </c:pt>
                <c:pt idx="76">
                  <c:v>3.01</c:v>
                </c:pt>
                <c:pt idx="77">
                  <c:v>3.05</c:v>
                </c:pt>
                <c:pt idx="78">
                  <c:v>3.02</c:v>
                </c:pt>
                <c:pt idx="79">
                  <c:v>3.03</c:v>
                </c:pt>
                <c:pt idx="80">
                  <c:v>3.05</c:v>
                </c:pt>
                <c:pt idx="81">
                  <c:v>3.1199999</c:v>
                </c:pt>
                <c:pt idx="82">
                  <c:v>3.05</c:v>
                </c:pt>
                <c:pt idx="83">
                  <c:v>3.1199999</c:v>
                </c:pt>
                <c:pt idx="84">
                  <c:v>3.1099999</c:v>
                </c:pt>
                <c:pt idx="85">
                  <c:v>3.1900001</c:v>
                </c:pt>
                <c:pt idx="86">
                  <c:v>3.1400001</c:v>
                </c:pt>
                <c:pt idx="87">
                  <c:v>3.21</c:v>
                </c:pt>
                <c:pt idx="88">
                  <c:v>3.2</c:v>
                </c:pt>
                <c:pt idx="89">
                  <c:v>3.24</c:v>
                </c:pt>
                <c:pt idx="90">
                  <c:v>3.22</c:v>
                </c:pt>
                <c:pt idx="91">
                  <c:v>3.3</c:v>
                </c:pt>
                <c:pt idx="92">
                  <c:v>3.25</c:v>
                </c:pt>
                <c:pt idx="93">
                  <c:v>3.26</c:v>
                </c:pt>
                <c:pt idx="94">
                  <c:v>3.3199999</c:v>
                </c:pt>
                <c:pt idx="95">
                  <c:v>3.3599999</c:v>
                </c:pt>
                <c:pt idx="96">
                  <c:v>3.3099999</c:v>
                </c:pt>
                <c:pt idx="97">
                  <c:v>3.3499999</c:v>
                </c:pt>
                <c:pt idx="98">
                  <c:v>3.4200001</c:v>
                </c:pt>
                <c:pt idx="99">
                  <c:v>3.4300001</c:v>
                </c:pt>
                <c:pt idx="100">
                  <c:v>3.4000001</c:v>
                </c:pt>
                <c:pt idx="101">
                  <c:v>3.4300001</c:v>
                </c:pt>
                <c:pt idx="102">
                  <c:v>3.45</c:v>
                </c:pt>
                <c:pt idx="103">
                  <c:v>3.47</c:v>
                </c:pt>
                <c:pt idx="104">
                  <c:v>3.54</c:v>
                </c:pt>
                <c:pt idx="105">
                  <c:v>3.52</c:v>
                </c:pt>
                <c:pt idx="106">
                  <c:v>3.6199999</c:v>
                </c:pt>
                <c:pt idx="107">
                  <c:v>3.5999999</c:v>
                </c:pt>
                <c:pt idx="108">
                  <c:v>3.5599999</c:v>
                </c:pt>
                <c:pt idx="109">
                  <c:v>3.6300001</c:v>
                </c:pt>
                <c:pt idx="110">
                  <c:v>3.6700001</c:v>
                </c:pt>
                <c:pt idx="111">
                  <c:v>3.7</c:v>
                </c:pt>
                <c:pt idx="112">
                  <c:v>3.6900001</c:v>
                </c:pt>
                <c:pt idx="113">
                  <c:v>3.8099999</c:v>
                </c:pt>
                <c:pt idx="114">
                  <c:v>3.79</c:v>
                </c:pt>
                <c:pt idx="115">
                  <c:v>3.77</c:v>
                </c:pt>
                <c:pt idx="116">
                  <c:v>3.77</c:v>
                </c:pt>
                <c:pt idx="117">
                  <c:v>3.75</c:v>
                </c:pt>
                <c:pt idx="118">
                  <c:v>3.78</c:v>
                </c:pt>
                <c:pt idx="119">
                  <c:v>3.8</c:v>
                </c:pt>
                <c:pt idx="120">
                  <c:v>3.76</c:v>
                </c:pt>
                <c:pt idx="121">
                  <c:v>3.8599999</c:v>
                </c:pt>
                <c:pt idx="122">
                  <c:v>3.8299999</c:v>
                </c:pt>
                <c:pt idx="123">
                  <c:v>3.8800001</c:v>
                </c:pt>
                <c:pt idx="124">
                  <c:v>3.8599999</c:v>
                </c:pt>
              </c:numCache>
            </c:numRef>
          </c:yVal>
          <c:smooth val="0"/>
        </c:ser>
        <c:axId val="2898329"/>
        <c:axId val="26084962"/>
      </c:scatterChart>
      <c:valAx>
        <c:axId val="2898329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TIME, IN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084962"/>
        <c:crosses val="autoZero"/>
        <c:crossBetween val="midCat"/>
        <c:dispUnits/>
      </c:valAx>
      <c:valAx>
        <c:axId val="26084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DRAWDOWN, IN FEET  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8329"/>
        <c:crossesAt val="1E-67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25"/>
          <c:y val="0.08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"/>
          <c:w val="0.94825"/>
          <c:h val="0.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WellINFO!$I$3</c:f>
              <c:strCache>
                <c:ptCount val="1"/>
                <c:pt idx="0">
                  <c:v>DY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tx>
                <c:strRef>
                  <c:f>WellINFO!$A$4</c:f>
                  <c:strCache>
                    <c:ptCount val="1"/>
                    <c:pt idx="0">
                      <c:v>UE-5n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WellINFO!$A$5</c:f>
                  <c:strCache>
                    <c:ptCount val="1"/>
                    <c:pt idx="0">
                      <c:v>RNM-1       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WellINFO!$A$6</c:f>
                  <c:strCache>
                    <c:ptCount val="1"/>
                    <c:pt idx="0">
                      <c:v>RNM-2[UE-5e]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strRef>
                  <c:f>WellINFO!$A$7</c:f>
                  <c:strCache>
                    <c:ptCount val="1"/>
                    <c:pt idx="0">
                      <c:v>RNM-2S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strRef>
                  <c:f>WellINFO!$A$8</c:f>
                  <c:strCache>
                    <c:ptCount val="1"/>
                    <c:pt idx="0">
                      <c:v>ER-5-4(deep)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strRef>
                  <c:f>WellINFO!$A$9</c:f>
                  <c:strCache>
                    <c:ptCount val="1"/>
                    <c:pt idx="0">
                      <c:v>ER-5-4(shallow)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strRef>
                  <c:f>WellINFO!$A$10</c:f>
                  <c:strCache>
                    <c:ptCount val="1"/>
                    <c:pt idx="0">
                      <c:v>ER-5-4_2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WellINFO!$A$11</c:f>
                  <c:strCache>
                    <c:ptCount val="1"/>
                    <c:pt idx="0">
                      <c:v>IMAGE</c:v>
                    </c:pt>
                  </c:strCache>
                </c:strRef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WellINFO!$H$4:$H$20</c:f>
              <c:numCache>
                <c:ptCount val="17"/>
                <c:pt idx="0">
                  <c:v>1608.5916008767672</c:v>
                </c:pt>
                <c:pt idx="1">
                  <c:v>20.091474754270166</c:v>
                </c:pt>
                <c:pt idx="2">
                  <c:v>278.94078841246665</c:v>
                </c:pt>
                <c:pt idx="3">
                  <c:v>0</c:v>
                </c:pt>
                <c:pt idx="4">
                  <c:v>1010.2286282358691</c:v>
                </c:pt>
                <c:pt idx="5">
                  <c:v>1010.2286282358691</c:v>
                </c:pt>
                <c:pt idx="6">
                  <c:v>1026.8135182110127</c:v>
                </c:pt>
                <c:pt idx="7">
                  <c:v>1100</c:v>
                </c:pt>
              </c:numCache>
            </c:numRef>
          </c:xVal>
          <c:yVal>
            <c:numRef>
              <c:f>WellINFO!$I$4:$I$20</c:f>
              <c:numCache>
                <c:ptCount val="17"/>
                <c:pt idx="0">
                  <c:v>-733.8129001222551</c:v>
                </c:pt>
                <c:pt idx="1">
                  <c:v>623.0514860190451</c:v>
                </c:pt>
                <c:pt idx="2">
                  <c:v>64.69289623014629</c:v>
                </c:pt>
                <c:pt idx="3">
                  <c:v>0</c:v>
                </c:pt>
                <c:pt idx="4">
                  <c:v>544.7950971294194</c:v>
                </c:pt>
                <c:pt idx="5">
                  <c:v>544.7950971294194</c:v>
                </c:pt>
                <c:pt idx="6">
                  <c:v>514.6420789286494</c:v>
                </c:pt>
                <c:pt idx="7">
                  <c:v>-700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WellINFO!$U$3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WellINFO!$T$4:$T$6</c:f>
              <c:numCache>
                <c:ptCount val="3"/>
                <c:pt idx="0">
                  <c:v>550</c:v>
                </c:pt>
                <c:pt idx="1">
                  <c:v>1623.750984386319</c:v>
                </c:pt>
                <c:pt idx="2">
                  <c:v>-523.7509843863188</c:v>
                </c:pt>
              </c:numCache>
            </c:numRef>
          </c:xVal>
          <c:yVal>
            <c:numRef>
              <c:f>WellINFO!$U$4:$U$6</c:f>
              <c:numCache>
                <c:ptCount val="3"/>
                <c:pt idx="0">
                  <c:v>-350</c:v>
                </c:pt>
                <c:pt idx="1">
                  <c:v>1337.3229754642148</c:v>
                </c:pt>
                <c:pt idx="2">
                  <c:v>-2037.3229754642148</c:v>
                </c:pt>
              </c:numCache>
            </c:numRef>
          </c:yVal>
          <c:smooth val="0"/>
        </c:ser>
        <c:axId val="33438067"/>
        <c:axId val="32507148"/>
      </c:scatterChart>
      <c:valAx>
        <c:axId val="33438067"/>
        <c:scaling>
          <c:orientation val="minMax"/>
          <c:max val="1500"/>
          <c:min val="-1500"/>
        </c:scaling>
        <c:axPos val="b"/>
        <c:delete val="0"/>
        <c:numFmt formatCode="General" sourceLinked="1"/>
        <c:majorTickMark val="cross"/>
        <c:minorTickMark val="cross"/>
        <c:tickLblPos val="low"/>
        <c:crossAx val="32507148"/>
        <c:crosses val="autoZero"/>
        <c:crossBetween val="midCat"/>
        <c:dispUnits/>
        <c:majorUnit val="500"/>
      </c:valAx>
      <c:valAx>
        <c:axId val="32507148"/>
        <c:scaling>
          <c:orientation val="minMax"/>
          <c:max val="1500"/>
          <c:min val="-1500"/>
        </c:scaling>
        <c:axPos val="l"/>
        <c:delete val="0"/>
        <c:numFmt formatCode="General" sourceLinked="1"/>
        <c:majorTickMark val="cross"/>
        <c:minorTickMark val="cross"/>
        <c:tickLblPos val="low"/>
        <c:crossAx val="33438067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625"/>
          <c:y val="0.10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7</xdr:col>
      <xdr:colOff>447675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0" y="1171575"/>
        <a:ext cx="4714875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419100</xdr:colOff>
      <xdr:row>8</xdr:row>
      <xdr:rowOff>0</xdr:rowOff>
    </xdr:from>
    <xdr:to>
      <xdr:col>15</xdr:col>
      <xdr:colOff>257175</xdr:colOff>
      <xdr:row>32</xdr:row>
      <xdr:rowOff>9525</xdr:rowOff>
    </xdr:to>
    <xdr:graphicFrame>
      <xdr:nvGraphicFramePr>
        <xdr:cNvPr id="2" name="Chart 3"/>
        <xdr:cNvGraphicFramePr/>
      </xdr:nvGraphicFramePr>
      <xdr:xfrm>
        <a:off x="4686300" y="1304925"/>
        <a:ext cx="471487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57150</xdr:colOff>
      <xdr:row>6</xdr:row>
      <xdr:rowOff>19050</xdr:rowOff>
    </xdr:from>
    <xdr:to>
      <xdr:col>7</xdr:col>
      <xdr:colOff>552450</xdr:colOff>
      <xdr:row>6</xdr:row>
      <xdr:rowOff>152400</xdr:rowOff>
    </xdr:to>
    <xdr:pic>
      <xdr:nvPicPr>
        <xdr:cNvPr id="3" name="spbX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24350" y="10001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19050</xdr:rowOff>
    </xdr:from>
    <xdr:to>
      <xdr:col>8</xdr:col>
      <xdr:colOff>561975</xdr:colOff>
      <xdr:row>6</xdr:row>
      <xdr:rowOff>152400</xdr:rowOff>
    </xdr:to>
    <xdr:pic>
      <xdr:nvPicPr>
        <xdr:cNvPr id="4" name="spbY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000125"/>
          <a:ext cx="4953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7"/>
  <sheetViews>
    <sheetView tabSelected="1" workbookViewId="0" topLeftCell="A1">
      <selection activeCell="C2" sqref="C2"/>
    </sheetView>
  </sheetViews>
  <sheetFormatPr defaultColWidth="9.140625" defaultRowHeight="12.75"/>
  <sheetData>
    <row r="1" spans="2:10" ht="12.75">
      <c r="B1" s="11" t="s">
        <v>50</v>
      </c>
      <c r="C1" s="16">
        <f>fang(DXimg,DYimg)*180/PI()</f>
        <v>327.5288077091515</v>
      </c>
      <c r="D1" t="s">
        <v>22</v>
      </c>
      <c r="H1" t="s">
        <v>47</v>
      </c>
      <c r="I1">
        <v>2000</v>
      </c>
      <c r="J1" t="s">
        <v>32</v>
      </c>
    </row>
    <row r="2" spans="2:9" ht="13.5" thickBot="1">
      <c r="B2" s="11"/>
      <c r="H2" s="12" t="s">
        <v>23</v>
      </c>
      <c r="I2" s="6" t="s">
        <v>18</v>
      </c>
    </row>
    <row r="3" spans="2:4" ht="12.75">
      <c r="B3" s="11" t="s">
        <v>33</v>
      </c>
      <c r="C3">
        <v>594</v>
      </c>
      <c r="D3" t="s">
        <v>34</v>
      </c>
    </row>
    <row r="4" spans="2:5" ht="12.75">
      <c r="B4" s="11" t="s">
        <v>29</v>
      </c>
      <c r="C4" s="14">
        <f>10^E4</f>
        <v>30832.30657512338</v>
      </c>
      <c r="D4" t="s">
        <v>31</v>
      </c>
      <c r="E4">
        <v>4.489006015656682</v>
      </c>
    </row>
    <row r="5" spans="2:9" ht="12.75">
      <c r="B5" s="11" t="s">
        <v>30</v>
      </c>
      <c r="C5" s="15">
        <f>10^E5</f>
        <v>0.011566455582391031</v>
      </c>
      <c r="D5" t="s">
        <v>25</v>
      </c>
      <c r="E5">
        <v>-1.936799705597891</v>
      </c>
      <c r="H5" t="s">
        <v>44</v>
      </c>
      <c r="I5" t="s">
        <v>45</v>
      </c>
    </row>
    <row r="6" spans="8:9" ht="12.75">
      <c r="H6">
        <v>1100</v>
      </c>
      <c r="I6">
        <v>-700</v>
      </c>
    </row>
    <row r="7" spans="2:3" ht="12.75">
      <c r="B7" s="11" t="s">
        <v>39</v>
      </c>
      <c r="C7">
        <f>DATA!F2</f>
        <v>21.788494737757993</v>
      </c>
    </row>
  </sheetData>
  <dataValidations count="1">
    <dataValidation type="list" allowBlank="1" showInputMessage="1" showErrorMessage="1" sqref="I2">
      <formula1>rangePICKwells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W12"/>
  <sheetViews>
    <sheetView workbookViewId="0" topLeftCell="A1">
      <selection activeCell="L4" sqref="L4"/>
    </sheetView>
  </sheetViews>
  <sheetFormatPr defaultColWidth="9.140625" defaultRowHeight="12.75"/>
  <cols>
    <col min="1" max="1" width="14.140625" style="0" bestFit="1" customWidth="1"/>
    <col min="2" max="2" width="12.28125" style="0" customWidth="1"/>
    <col min="3" max="3" width="11.57421875" style="0" customWidth="1"/>
    <col min="8" max="8" width="8.57421875" style="0" bestFit="1" customWidth="1"/>
    <col min="9" max="9" width="10.140625" style="0" bestFit="1" customWidth="1"/>
    <col min="11" max="11" width="8.57421875" style="0" bestFit="1" customWidth="1"/>
    <col min="12" max="12" width="10.140625" style="0" bestFit="1" customWidth="1"/>
  </cols>
  <sheetData>
    <row r="2" spans="1:23" ht="51">
      <c r="A2" s="1"/>
      <c r="B2" s="1"/>
      <c r="C2" s="2"/>
      <c r="D2" s="3" t="s">
        <v>9</v>
      </c>
      <c r="E2" s="3" t="s">
        <v>10</v>
      </c>
      <c r="F2" s="3" t="s">
        <v>11</v>
      </c>
      <c r="L2" s="8" t="s">
        <v>43</v>
      </c>
      <c r="U2" t="str">
        <f>plots!H1</f>
        <v>Boundary</v>
      </c>
      <c r="V2">
        <f>plots!I1</f>
        <v>2000</v>
      </c>
      <c r="W2" t="str">
        <f>plots!J1</f>
        <v>ft</v>
      </c>
    </row>
    <row r="3" spans="1:22" ht="39" thickBot="1">
      <c r="A3" s="4" t="s">
        <v>12</v>
      </c>
      <c r="B3" s="5" t="s">
        <v>13</v>
      </c>
      <c r="C3" s="6" t="s">
        <v>14</v>
      </c>
      <c r="D3" s="7" t="s">
        <v>14</v>
      </c>
      <c r="E3" s="7" t="s">
        <v>14</v>
      </c>
      <c r="F3" s="7" t="s">
        <v>15</v>
      </c>
      <c r="H3" s="13" t="s">
        <v>26</v>
      </c>
      <c r="I3" s="13" t="s">
        <v>27</v>
      </c>
      <c r="J3" s="13" t="s">
        <v>28</v>
      </c>
      <c r="K3" s="12" t="s">
        <v>24</v>
      </c>
      <c r="L3" s="12" t="s">
        <v>49</v>
      </c>
      <c r="T3" t="s">
        <v>40</v>
      </c>
      <c r="U3" t="s">
        <v>41</v>
      </c>
      <c r="V3" t="s">
        <v>48</v>
      </c>
    </row>
    <row r="4" spans="1:21" ht="12.75">
      <c r="A4" s="8" t="s">
        <v>16</v>
      </c>
      <c r="B4" s="9">
        <v>1944312.758324201</v>
      </c>
      <c r="C4" s="9">
        <v>13370357.302880479</v>
      </c>
      <c r="D4" s="10">
        <v>720</v>
      </c>
      <c r="E4" s="10">
        <v>730</v>
      </c>
      <c r="F4" s="10">
        <v>9.85</v>
      </c>
      <c r="H4" s="14">
        <f>(B4-VLOOKUP(plots!$I$2,$A$4:$C$13,2,0))</f>
        <v>1608.5916008767672</v>
      </c>
      <c r="I4" s="14">
        <f>(C4-VLOOKUP(plots!$I$2,$A$4:$C$13,3,0))</f>
        <v>-733.8129001222551</v>
      </c>
      <c r="J4">
        <f>fang(H4,I4)</f>
        <v>5.855201117755454</v>
      </c>
      <c r="K4" s="14">
        <f>SUMSQ(H4:I4)^0.5</f>
        <v>1768.0634351733863</v>
      </c>
      <c r="L4" s="14">
        <f>SUMSQ(B4-VLOOKUP($L$2,$A$4:$C$13,2,0),C4-VLOOKUP($L$2,$A$4:$C$13,3,0))^0.5</f>
        <v>509.7143599086359</v>
      </c>
      <c r="S4" t="s">
        <v>46</v>
      </c>
      <c r="T4">
        <f>plots!H6/2</f>
        <v>550</v>
      </c>
      <c r="U4">
        <f>plots!I6/2</f>
        <v>-350</v>
      </c>
    </row>
    <row r="5" spans="1:22" ht="12.75">
      <c r="A5" t="s">
        <v>7</v>
      </c>
      <c r="B5" s="9">
        <v>1942724.2581980785</v>
      </c>
      <c r="C5" s="9">
        <v>13371714.16726662</v>
      </c>
      <c r="D5" s="10">
        <v>919</v>
      </c>
      <c r="E5" s="10">
        <v>1075</v>
      </c>
      <c r="F5" s="10">
        <v>5.5</v>
      </c>
      <c r="H5" s="14">
        <f>(B5-VLOOKUP(plots!$I$2,$A$4:$C$13,2,0))</f>
        <v>20.091474754270166</v>
      </c>
      <c r="I5" s="14">
        <f>(C5-VLOOKUP(plots!$I$2,$A$4:$C$13,3,0))</f>
        <v>623.0514860190451</v>
      </c>
      <c r="J5">
        <f aca="true" t="shared" si="0" ref="J5:J10">fang(H5,I5)</f>
        <v>1.538560604024685</v>
      </c>
      <c r="K5" s="14">
        <f aca="true" t="shared" si="1" ref="K5:K10">SUMSQ(H5:I5)^0.5</f>
        <v>623.3753456693181</v>
      </c>
      <c r="L5" s="14">
        <f aca="true" t="shared" si="2" ref="L5:L11">SUMSQ(B5-VLOOKUP($L$2,$A$4:$C$13,2,0),C5-VLOOKUP($L$2,$A$4:$C$13,3,0))^0.5</f>
        <v>1707.8254177624863</v>
      </c>
      <c r="T5">
        <f>COS($V5)*$V$2+T$4</f>
        <v>1623.750984386319</v>
      </c>
      <c r="U5">
        <f>SIN($V5)*$V$2+U$4</f>
        <v>1337.3229754642148</v>
      </c>
      <c r="V5">
        <f>fang(T4,U4)+PI()/2</f>
        <v>7.287252416450976</v>
      </c>
    </row>
    <row r="6" spans="1:22" ht="12.75">
      <c r="A6" s="8" t="s">
        <v>17</v>
      </c>
      <c r="B6" s="9">
        <v>1942983.1075117367</v>
      </c>
      <c r="C6" s="9">
        <v>13371155.808676831</v>
      </c>
      <c r="D6" s="10">
        <v>720</v>
      </c>
      <c r="E6" s="10">
        <v>820</v>
      </c>
      <c r="F6" s="10">
        <v>2.875</v>
      </c>
      <c r="H6" s="14">
        <f>(B6-VLOOKUP(plots!$I$2,$A$4:$C$13,2,0))</f>
        <v>278.94078841246665</v>
      </c>
      <c r="I6" s="14">
        <f>(C6-VLOOKUP(plots!$I$2,$A$4:$C$13,3,0))</f>
        <v>64.69289623014629</v>
      </c>
      <c r="J6">
        <f t="shared" si="0"/>
        <v>0.22789438355846856</v>
      </c>
      <c r="K6" s="14">
        <f t="shared" si="1"/>
        <v>286.34443291744464</v>
      </c>
      <c r="L6" s="14">
        <f t="shared" si="2"/>
        <v>1122.0042132173976</v>
      </c>
      <c r="T6">
        <f>COS($V6)*$V$2+T$4</f>
        <v>-523.7509843863188</v>
      </c>
      <c r="U6">
        <f>SIN($V6)*$V$2+U$4</f>
        <v>-2037.3229754642148</v>
      </c>
      <c r="V6">
        <f>fang(T4,U4)-PI()/2</f>
        <v>4.145659762861183</v>
      </c>
    </row>
    <row r="7" spans="1:12" ht="12.75">
      <c r="A7" s="8" t="s">
        <v>18</v>
      </c>
      <c r="B7" s="9">
        <v>1942704.1667233242</v>
      </c>
      <c r="C7" s="9">
        <v>13371091.115780601</v>
      </c>
      <c r="D7" s="10">
        <v>1038</v>
      </c>
      <c r="E7" s="10">
        <v>1119</v>
      </c>
      <c r="F7" s="10">
        <v>9</v>
      </c>
      <c r="H7" s="14">
        <f>(B7-VLOOKUP(plots!$I$2,$A$4:$C$13,2,0))</f>
        <v>0</v>
      </c>
      <c r="I7" s="14">
        <f>(C7-VLOOKUP(plots!$I$2,$A$4:$C$13,3,0))</f>
        <v>0</v>
      </c>
      <c r="J7">
        <f t="shared" si="0"/>
        <v>1.5707963267948966</v>
      </c>
      <c r="K7" s="14">
        <f t="shared" si="1"/>
        <v>0</v>
      </c>
      <c r="L7" s="14">
        <f t="shared" si="2"/>
        <v>1303.8404810405298</v>
      </c>
    </row>
    <row r="8" spans="1:12" ht="12.75">
      <c r="A8" s="8" t="s">
        <v>19</v>
      </c>
      <c r="B8" s="9">
        <v>1943714.39535156</v>
      </c>
      <c r="C8" s="9">
        <v>13371635.91087773</v>
      </c>
      <c r="D8" s="10">
        <v>1769</v>
      </c>
      <c r="E8" s="10">
        <v>2113</v>
      </c>
      <c r="F8" s="10">
        <v>6</v>
      </c>
      <c r="H8" s="14">
        <f>(B8-VLOOKUP(plots!$I$2,$A$4:$C$13,2,0))</f>
        <v>1010.2286282358691</v>
      </c>
      <c r="I8" s="14">
        <f>(C8-VLOOKUP(plots!$I$2,$A$4:$C$13,3,0))</f>
        <v>544.7950971294194</v>
      </c>
      <c r="J8">
        <f t="shared" si="0"/>
        <v>0.4945748826019671</v>
      </c>
      <c r="K8" s="14">
        <f t="shared" si="1"/>
        <v>1147.7646009367859</v>
      </c>
      <c r="L8" s="14">
        <f t="shared" si="2"/>
        <v>1248.0279375982952</v>
      </c>
    </row>
    <row r="9" spans="1:12" ht="12.75">
      <c r="A9" s="8" t="s">
        <v>20</v>
      </c>
      <c r="B9" s="9">
        <v>1943714.39535156</v>
      </c>
      <c r="C9" s="9">
        <v>13371635.91087773</v>
      </c>
      <c r="D9" s="10">
        <v>723</v>
      </c>
      <c r="E9" s="10">
        <v>813</v>
      </c>
      <c r="F9" s="10">
        <v>2.875</v>
      </c>
      <c r="H9" s="14">
        <f>(B9-VLOOKUP(plots!$I$2,$A$4:$C$13,2,0))</f>
        <v>1010.2286282358691</v>
      </c>
      <c r="I9" s="14">
        <f>(C9-VLOOKUP(plots!$I$2,$A$4:$C$13,3,0))</f>
        <v>544.7950971294194</v>
      </c>
      <c r="J9">
        <f t="shared" si="0"/>
        <v>0.4945748826019671</v>
      </c>
      <c r="K9" s="14">
        <f t="shared" si="1"/>
        <v>1147.7646009367859</v>
      </c>
      <c r="L9" s="14">
        <f t="shared" si="2"/>
        <v>1248.0279375982952</v>
      </c>
    </row>
    <row r="10" spans="1:12" ht="12.75">
      <c r="A10" s="8" t="s">
        <v>21</v>
      </c>
      <c r="B10" s="9">
        <v>1943730.9802415352</v>
      </c>
      <c r="C10" s="9">
        <v>13371605.75785953</v>
      </c>
      <c r="D10" s="10">
        <v>6486</v>
      </c>
      <c r="E10" s="10">
        <v>6658</v>
      </c>
      <c r="F10" s="10">
        <v>5</v>
      </c>
      <c r="H10" s="14">
        <f>(B10-VLOOKUP(plots!$I$2,$A$4:$C$13,2,0))</f>
        <v>1026.8135182110127</v>
      </c>
      <c r="I10" s="14">
        <f>(C10-VLOOKUP(plots!$I$2,$A$4:$C$13,3,0))</f>
        <v>514.6420789286494</v>
      </c>
      <c r="J10">
        <f t="shared" si="0"/>
        <v>0.4646095949817125</v>
      </c>
      <c r="K10" s="14">
        <f t="shared" si="1"/>
        <v>1148.565396738418</v>
      </c>
      <c r="L10" s="14">
        <f t="shared" si="2"/>
        <v>1216.8449535667069</v>
      </c>
    </row>
    <row r="11" spans="1:12" ht="12.75">
      <c r="A11" s="8" t="s">
        <v>43</v>
      </c>
      <c r="B11" s="9">
        <f>VLOOKUP(plots!$I$2,WellINFO!$A$4:$C$10,2,0)+plots!H6</f>
        <v>1943804.1667233242</v>
      </c>
      <c r="C11" s="9">
        <f>VLOOKUP(plots!$I$2,WellINFO!$A$4:$C$10,3,0)+plots!I6</f>
        <v>13370391.115780601</v>
      </c>
      <c r="H11" s="14">
        <f>(B11-VLOOKUP(plots!$I$2,$A$4:$C$13,2,0))</f>
        <v>1100</v>
      </c>
      <c r="I11" s="14">
        <f>(C11-VLOOKUP(plots!$I$2,$A$4:$C$13,3,0))</f>
        <v>-700</v>
      </c>
      <c r="J11">
        <f>fang(H11,I11)</f>
        <v>5.71645608965608</v>
      </c>
      <c r="K11" s="14">
        <f>SUMSQ(H11:I11)^0.5</f>
        <v>1303.8404810405298</v>
      </c>
      <c r="L11" s="14">
        <f t="shared" si="2"/>
        <v>0</v>
      </c>
    </row>
    <row r="12" spans="1:8" ht="12.75">
      <c r="A12" s="8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33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0" bestFit="1" customWidth="1"/>
    <col min="2" max="2" width="13.8515625" style="0" bestFit="1" customWidth="1"/>
  </cols>
  <sheetData>
    <row r="1" spans="4:6" ht="12.75">
      <c r="D1" t="s">
        <v>35</v>
      </c>
      <c r="E1">
        <f>plots!C3*192.5</f>
        <v>114345</v>
      </c>
      <c r="F1" t="s">
        <v>36</v>
      </c>
    </row>
    <row r="2" spans="5:6" ht="12.75">
      <c r="E2" t="s">
        <v>37</v>
      </c>
      <c r="F2">
        <f>SUMSQ(F4:F679)</f>
        <v>21.788494737757993</v>
      </c>
    </row>
    <row r="3" spans="1:9" ht="12.75">
      <c r="A3" t="s">
        <v>0</v>
      </c>
      <c r="B3" t="s">
        <v>1</v>
      </c>
      <c r="C3" t="s">
        <v>2</v>
      </c>
      <c r="D3" t="s">
        <v>4</v>
      </c>
      <c r="E3" t="s">
        <v>3</v>
      </c>
      <c r="F3" t="s">
        <v>38</v>
      </c>
      <c r="H3" t="s">
        <v>23</v>
      </c>
      <c r="I3" t="s">
        <v>42</v>
      </c>
    </row>
    <row r="4" spans="1:9" ht="12.75">
      <c r="A4" t="s">
        <v>5</v>
      </c>
      <c r="B4" t="s">
        <v>7</v>
      </c>
      <c r="C4">
        <v>0.052152999</v>
      </c>
      <c r="D4">
        <v>0.28999999</v>
      </c>
      <c r="E4">
        <f aca="true" t="shared" si="0" ref="E4:E67">SUM(H4:I4)</f>
        <v>0.11081273203839803</v>
      </c>
      <c r="H4">
        <f>stheis(QCFD,plots!$C$4,plots!$C$5,VLOOKUP($B4,WellINFO!$A$4:$L$10,COLUMN(K$1),0),$C4)</f>
        <v>0.11055838201478223</v>
      </c>
      <c r="I4">
        <f>stheis(QCFD,plots!$C$4,plots!$C$5,VLOOKUP($B4,WellINFO!$A$4:$L$10,COLUMN(L$1),0),$C4)</f>
        <v>0.00025435002361580113</v>
      </c>
    </row>
    <row r="5" spans="1:9" ht="12.75">
      <c r="A5" t="s">
        <v>5</v>
      </c>
      <c r="B5" t="s">
        <v>7</v>
      </c>
      <c r="C5">
        <v>0.093819</v>
      </c>
      <c r="D5">
        <v>0.38999999</v>
      </c>
      <c r="E5">
        <f t="shared" si="0"/>
        <v>0.2174024309367732</v>
      </c>
      <c r="H5">
        <f>stheis(QCFD,plots!$C$4,plots!$C$5,VLOOKUP($B5,WellINFO!$A$4:$L$10,COLUMN(K$1),0),$C5)</f>
        <v>0.2131141729570975</v>
      </c>
      <c r="I5">
        <f>stheis(QCFD,plots!$C$4,plots!$C$5,VLOOKUP($B5,WellINFO!$A$4:$L$10,COLUMN(L$1),0),$C5)</f>
        <v>0.004288257979675679</v>
      </c>
    </row>
    <row r="6" spans="1:9" ht="12.75">
      <c r="A6" t="s">
        <v>5</v>
      </c>
      <c r="B6" t="s">
        <v>7</v>
      </c>
      <c r="C6">
        <v>0.13548601</v>
      </c>
      <c r="D6">
        <v>0.43000001</v>
      </c>
      <c r="E6">
        <f t="shared" si="0"/>
        <v>0.305576651535526</v>
      </c>
      <c r="H6">
        <f>stheis(QCFD,plots!$C$4,plots!$C$5,VLOOKUP($B6,WellINFO!$A$4:$L$10,COLUMN(K$1),0),$C6)</f>
        <v>0.29151836602710124</v>
      </c>
      <c r="I6">
        <f>stheis(QCFD,plots!$C$4,plots!$C$5,VLOOKUP($B6,WellINFO!$A$4:$L$10,COLUMN(L$1),0),$C6)</f>
        <v>0.014058285508424771</v>
      </c>
    </row>
    <row r="7" spans="1:9" ht="12.75">
      <c r="A7" t="s">
        <v>5</v>
      </c>
      <c r="B7" t="s">
        <v>7</v>
      </c>
      <c r="C7">
        <v>0.26048601</v>
      </c>
      <c r="D7">
        <v>0.5</v>
      </c>
      <c r="E7">
        <f t="shared" si="0"/>
        <v>0.5095389832318141</v>
      </c>
      <c r="H7">
        <f>stheis(QCFD,plots!$C$4,plots!$C$5,VLOOKUP($B7,WellINFO!$A$4:$L$10,COLUMN(K$1),0),$C7)</f>
        <v>0.44997331506622995</v>
      </c>
      <c r="I7">
        <f>stheis(QCFD,plots!$C$4,plots!$C$5,VLOOKUP($B7,WellINFO!$A$4:$L$10,COLUMN(L$1),0),$C7)</f>
        <v>0.05956566816558421</v>
      </c>
    </row>
    <row r="8" spans="1:9" ht="12.75">
      <c r="A8" t="s">
        <v>5</v>
      </c>
      <c r="B8" t="s">
        <v>7</v>
      </c>
      <c r="C8">
        <v>0.32298601</v>
      </c>
      <c r="D8">
        <v>0.52999997</v>
      </c>
      <c r="E8">
        <f t="shared" si="0"/>
        <v>0.5902165489520064</v>
      </c>
      <c r="H8">
        <f>stheis(QCFD,plots!$C$4,plots!$C$5,VLOOKUP($B8,WellINFO!$A$4:$L$10,COLUMN(K$1),0),$C8)</f>
        <v>0.5059363440654604</v>
      </c>
      <c r="I8">
        <f>stheis(QCFD,plots!$C$4,plots!$C$5,VLOOKUP($B8,WellINFO!$A$4:$L$10,COLUMN(L$1),0),$C8)</f>
        <v>0.08428020488654601</v>
      </c>
    </row>
    <row r="9" spans="1:9" ht="12.75">
      <c r="A9" t="s">
        <v>5</v>
      </c>
      <c r="B9" t="s">
        <v>7</v>
      </c>
      <c r="C9">
        <v>0.37506899</v>
      </c>
      <c r="D9">
        <v>0.56999999</v>
      </c>
      <c r="E9">
        <f t="shared" si="0"/>
        <v>0.6500508065029225</v>
      </c>
      <c r="H9">
        <f>stheis(QCFD,plots!$C$4,plots!$C$5,VLOOKUP($B9,WellINFO!$A$4:$L$10,COLUMN(K$1),0),$C9)</f>
        <v>0.5456676314978991</v>
      </c>
      <c r="I9">
        <f>stheis(QCFD,plots!$C$4,plots!$C$5,VLOOKUP($B9,WellINFO!$A$4:$L$10,COLUMN(L$1),0),$C9)</f>
        <v>0.10438317500502331</v>
      </c>
    </row>
    <row r="10" spans="1:9" ht="12.75">
      <c r="A10" t="s">
        <v>5</v>
      </c>
      <c r="B10" t="s">
        <v>7</v>
      </c>
      <c r="C10">
        <v>0.41673601</v>
      </c>
      <c r="D10">
        <v>0.58999997</v>
      </c>
      <c r="E10">
        <f t="shared" si="0"/>
        <v>0.6939635571993876</v>
      </c>
      <c r="H10">
        <f>stheis(QCFD,plots!$C$4,plots!$C$5,VLOOKUP($B10,WellINFO!$A$4:$L$10,COLUMN(K$1),0),$C10)</f>
        <v>0.5740178097792831</v>
      </c>
      <c r="I10">
        <f>stheis(QCFD,plots!$C$4,plots!$C$5,VLOOKUP($B10,WellINFO!$A$4:$L$10,COLUMN(L$1),0),$C10)</f>
        <v>0.1199457474201045</v>
      </c>
    </row>
    <row r="11" spans="1:9" ht="12.75">
      <c r="A11" t="s">
        <v>5</v>
      </c>
      <c r="B11" t="s">
        <v>7</v>
      </c>
      <c r="C11">
        <v>0.46881899</v>
      </c>
      <c r="D11">
        <v>0.61000001</v>
      </c>
      <c r="E11">
        <f t="shared" si="0"/>
        <v>0.7446811586035336</v>
      </c>
      <c r="H11">
        <f>stheis(QCFD,plots!$C$4,plots!$C$5,VLOOKUP($B11,WellINFO!$A$4:$L$10,COLUMN(K$1),0),$C11)</f>
        <v>0.6060204429237585</v>
      </c>
      <c r="I11">
        <f>stheis(QCFD,plots!$C$4,plots!$C$5,VLOOKUP($B11,WellINFO!$A$4:$L$10,COLUMN(L$1),0),$C11)</f>
        <v>0.13866071567977512</v>
      </c>
    </row>
    <row r="12" spans="1:9" ht="12.75">
      <c r="A12" t="s">
        <v>5</v>
      </c>
      <c r="B12" t="s">
        <v>7</v>
      </c>
      <c r="C12">
        <v>0.57298601</v>
      </c>
      <c r="D12">
        <v>0.63999999</v>
      </c>
      <c r="E12">
        <f t="shared" si="0"/>
        <v>0.8347860717100166</v>
      </c>
      <c r="H12">
        <f>stheis(QCFD,plots!$C$4,plots!$C$5,VLOOKUP($B12,WellINFO!$A$4:$L$10,COLUMN(K$1),0),$C12)</f>
        <v>0.661208213938118</v>
      </c>
      <c r="I12">
        <f>stheis(QCFD,plots!$C$4,plots!$C$5,VLOOKUP($B12,WellINFO!$A$4:$L$10,COLUMN(L$1),0),$C12)</f>
        <v>0.17357785777189855</v>
      </c>
    </row>
    <row r="13" spans="1:9" ht="12.75">
      <c r="A13" t="s">
        <v>5</v>
      </c>
      <c r="B13" t="s">
        <v>7</v>
      </c>
      <c r="C13">
        <v>0.66673601</v>
      </c>
      <c r="D13">
        <v>0.68000001</v>
      </c>
      <c r="E13">
        <f t="shared" si="0"/>
        <v>0.9056651437073222</v>
      </c>
      <c r="H13">
        <f>stheis(QCFD,plots!$C$4,plots!$C$5,VLOOKUP($B13,WellINFO!$A$4:$L$10,COLUMN(K$1),0),$C13)</f>
        <v>0.703365972685684</v>
      </c>
      <c r="I13">
        <f>stheis(QCFD,plots!$C$4,plots!$C$5,VLOOKUP($B13,WellINFO!$A$4:$L$10,COLUMN(L$1),0),$C13)</f>
        <v>0.2022991710216382</v>
      </c>
    </row>
    <row r="14" spans="1:9" ht="12.75">
      <c r="A14" t="s">
        <v>5</v>
      </c>
      <c r="B14" t="s">
        <v>7</v>
      </c>
      <c r="C14">
        <v>0.72924799</v>
      </c>
      <c r="D14">
        <v>0.69999999</v>
      </c>
      <c r="E14">
        <f t="shared" si="0"/>
        <v>0.948631494063352</v>
      </c>
      <c r="H14">
        <f>stheis(QCFD,plots!$C$4,plots!$C$5,VLOOKUP($B14,WellINFO!$A$4:$L$10,COLUMN(K$1),0),$C14)</f>
        <v>0.7284674123282608</v>
      </c>
      <c r="I14">
        <f>stheis(QCFD,plots!$C$4,plots!$C$5,VLOOKUP($B14,WellINFO!$A$4:$L$10,COLUMN(L$1),0),$C14)</f>
        <v>0.22016408173509122</v>
      </c>
    </row>
    <row r="15" spans="1:9" ht="12.75">
      <c r="A15" t="s">
        <v>5</v>
      </c>
      <c r="B15" t="s">
        <v>7</v>
      </c>
      <c r="C15">
        <v>0.76048601</v>
      </c>
      <c r="D15">
        <v>0.72000003</v>
      </c>
      <c r="E15">
        <f t="shared" si="0"/>
        <v>0.9689919353285699</v>
      </c>
      <c r="H15">
        <f>stheis(QCFD,plots!$C$4,plots!$C$5,VLOOKUP($B15,WellINFO!$A$4:$L$10,COLUMN(K$1),0),$C15)</f>
        <v>0.7402547179230851</v>
      </c>
      <c r="I15">
        <f>stheis(QCFD,plots!$C$4,plots!$C$5,VLOOKUP($B15,WellINFO!$A$4:$L$10,COLUMN(L$1),0),$C15)</f>
        <v>0.22873721740548475</v>
      </c>
    </row>
    <row r="16" spans="1:9" ht="12.75">
      <c r="A16" t="s">
        <v>5</v>
      </c>
      <c r="B16" t="s">
        <v>7</v>
      </c>
      <c r="C16">
        <v>0.81256902</v>
      </c>
      <c r="D16">
        <v>0.74000001</v>
      </c>
      <c r="E16">
        <f t="shared" si="0"/>
        <v>1.0014598005017408</v>
      </c>
      <c r="H16">
        <f>stheis(QCFD,plots!$C$4,plots!$C$5,VLOOKUP($B16,WellINFO!$A$4:$L$10,COLUMN(K$1),0),$C16)</f>
        <v>0.7589186934945384</v>
      </c>
      <c r="I16">
        <f>stheis(QCFD,plots!$C$4,plots!$C$5,VLOOKUP($B16,WellINFO!$A$4:$L$10,COLUMN(L$1),0),$C16)</f>
        <v>0.24254110700720233</v>
      </c>
    </row>
    <row r="17" spans="1:9" ht="12.75">
      <c r="A17" t="s">
        <v>5</v>
      </c>
      <c r="B17" t="s">
        <v>7</v>
      </c>
      <c r="C17">
        <v>0.85423601</v>
      </c>
      <c r="D17">
        <v>0.76999998</v>
      </c>
      <c r="E17">
        <f t="shared" si="0"/>
        <v>1.0262136115165719</v>
      </c>
      <c r="H17">
        <f>stheis(QCFD,plots!$C$4,plots!$C$5,VLOOKUP($B17,WellINFO!$A$4:$L$10,COLUMN(K$1),0),$C17)</f>
        <v>0.7730450322047092</v>
      </c>
      <c r="I17">
        <f>stheis(QCFD,plots!$C$4,plots!$C$5,VLOOKUP($B17,WellINFO!$A$4:$L$10,COLUMN(L$1),0),$C17)</f>
        <v>0.25316857931186254</v>
      </c>
    </row>
    <row r="18" spans="1:9" ht="12.75">
      <c r="A18" t="s">
        <v>5</v>
      </c>
      <c r="B18" t="s">
        <v>7</v>
      </c>
      <c r="C18">
        <v>0.90631902</v>
      </c>
      <c r="D18">
        <v>0.77999997</v>
      </c>
      <c r="E18">
        <f t="shared" si="0"/>
        <v>1.0557703379028045</v>
      </c>
      <c r="H18">
        <f>stheis(QCFD,plots!$C$4,plots!$C$5,VLOOKUP($B18,WellINFO!$A$4:$L$10,COLUMN(K$1),0),$C18)</f>
        <v>0.7898027072245596</v>
      </c>
      <c r="I18">
        <f>stheis(QCFD,plots!$C$4,plots!$C$5,VLOOKUP($B18,WellINFO!$A$4:$L$10,COLUMN(L$1),0),$C18)</f>
        <v>0.2659676306782449</v>
      </c>
    </row>
    <row r="19" spans="1:9" ht="12.75">
      <c r="A19" t="s">
        <v>5</v>
      </c>
      <c r="B19" t="s">
        <v>7</v>
      </c>
      <c r="C19">
        <v>1.000069</v>
      </c>
      <c r="D19">
        <v>0.79000002</v>
      </c>
      <c r="E19">
        <f t="shared" si="0"/>
        <v>1.105521964063046</v>
      </c>
      <c r="H19">
        <f>stheis(QCFD,plots!$C$4,plots!$C$5,VLOOKUP($B19,WellINFO!$A$4:$L$10,COLUMN(K$1),0),$C19)</f>
        <v>0.8177609684024469</v>
      </c>
      <c r="I19">
        <f>stheis(QCFD,plots!$C$4,plots!$C$5,VLOOKUP($B19,WellINFO!$A$4:$L$10,COLUMN(L$1),0),$C19)</f>
        <v>0.2877609956605991</v>
      </c>
    </row>
    <row r="20" spans="1:9" ht="12.75">
      <c r="A20" t="s">
        <v>5</v>
      </c>
      <c r="B20" t="s">
        <v>7</v>
      </c>
      <c r="C20">
        <v>1.093819</v>
      </c>
      <c r="D20">
        <v>0.81</v>
      </c>
      <c r="E20">
        <f t="shared" si="0"/>
        <v>1.1514184601096782</v>
      </c>
      <c r="H20">
        <f>stheis(QCFD,plots!$C$4,plots!$C$5,VLOOKUP($B20,WellINFO!$A$4:$L$10,COLUMN(K$1),0),$C20)</f>
        <v>0.8432998286738456</v>
      </c>
      <c r="I20">
        <f>stheis(QCFD,plots!$C$4,plots!$C$5,VLOOKUP($B20,WellINFO!$A$4:$L$10,COLUMN(L$1),0),$C20)</f>
        <v>0.3081186314358326</v>
      </c>
    </row>
    <row r="21" spans="1:9" ht="12.75">
      <c r="A21" t="s">
        <v>5</v>
      </c>
      <c r="B21" t="s">
        <v>7</v>
      </c>
      <c r="C21">
        <v>1.187569</v>
      </c>
      <c r="D21">
        <v>0.83999997</v>
      </c>
      <c r="E21">
        <f t="shared" si="0"/>
        <v>1.1940127256276143</v>
      </c>
      <c r="H21">
        <f>stheis(QCFD,plots!$C$4,plots!$C$5,VLOOKUP($B21,WellINFO!$A$4:$L$10,COLUMN(K$1),0),$C21)</f>
        <v>0.8668046544930547</v>
      </c>
      <c r="I21">
        <f>stheis(QCFD,plots!$C$4,plots!$C$5,VLOOKUP($B21,WellINFO!$A$4:$L$10,COLUMN(L$1),0),$C21)</f>
        <v>0.3272080711345597</v>
      </c>
    </row>
    <row r="22" spans="1:9" ht="12.75">
      <c r="A22" t="s">
        <v>5</v>
      </c>
      <c r="B22" t="s">
        <v>7</v>
      </c>
      <c r="C22">
        <v>1.281319</v>
      </c>
      <c r="D22">
        <v>0.85000002</v>
      </c>
      <c r="E22">
        <f t="shared" si="0"/>
        <v>1.233746959898756</v>
      </c>
      <c r="H22">
        <f>stheis(QCFD,plots!$C$4,plots!$C$5,VLOOKUP($B22,WellINFO!$A$4:$L$10,COLUMN(K$1),0),$C22)</f>
        <v>0.8885755391721449</v>
      </c>
      <c r="I22">
        <f>stheis(QCFD,plots!$C$4,plots!$C$5,VLOOKUP($B22,WellINFO!$A$4:$L$10,COLUMN(L$1),0),$C22)</f>
        <v>0.3451714207266111</v>
      </c>
    </row>
    <row r="23" spans="1:9" ht="12.75">
      <c r="A23" t="s">
        <v>5</v>
      </c>
      <c r="B23" t="s">
        <v>7</v>
      </c>
      <c r="C23">
        <v>1.375069</v>
      </c>
      <c r="D23">
        <v>0.85000002</v>
      </c>
      <c r="E23">
        <f t="shared" si="0"/>
        <v>1.2709802978903013</v>
      </c>
      <c r="H23">
        <f>stheis(QCFD,plots!$C$4,plots!$C$5,VLOOKUP($B23,WellINFO!$A$4:$L$10,COLUMN(K$1),0),$C23)</f>
        <v>0.9088507287339248</v>
      </c>
      <c r="I23">
        <f>stheis(QCFD,plots!$C$4,plots!$C$5,VLOOKUP($B23,WellINFO!$A$4:$L$10,COLUMN(L$1),0),$C23)</f>
        <v>0.36212956915637656</v>
      </c>
    </row>
    <row r="24" spans="1:9" ht="12.75">
      <c r="A24" t="s">
        <v>5</v>
      </c>
      <c r="B24" t="s">
        <v>7</v>
      </c>
      <c r="C24">
        <v>1.468819</v>
      </c>
      <c r="D24">
        <v>0.86000001</v>
      </c>
      <c r="E24">
        <f t="shared" si="0"/>
        <v>1.3060083499650283</v>
      </c>
      <c r="H24">
        <f>stheis(QCFD,plots!$C$4,plots!$C$5,VLOOKUP($B24,WellINFO!$A$4:$L$10,COLUMN(K$1),0),$C24)</f>
        <v>0.9278225238307041</v>
      </c>
      <c r="I24">
        <f>stheis(QCFD,plots!$C$4,plots!$C$5,VLOOKUP($B24,WellINFO!$A$4:$L$10,COLUMN(L$1),0),$C24)</f>
        <v>0.37818582613432417</v>
      </c>
    </row>
    <row r="25" spans="1:9" ht="12.75">
      <c r="A25" t="s">
        <v>5</v>
      </c>
      <c r="B25" t="s">
        <v>7</v>
      </c>
      <c r="C25">
        <v>1.541736</v>
      </c>
      <c r="D25">
        <v>0.87</v>
      </c>
      <c r="E25">
        <f t="shared" si="0"/>
        <v>1.3318869350307685</v>
      </c>
      <c r="H25">
        <f>stheis(QCFD,plots!$C$4,plots!$C$5,VLOOKUP($B25,WellINFO!$A$4:$L$10,COLUMN(K$1),0),$C25)</f>
        <v>0.9417791218726692</v>
      </c>
      <c r="I25">
        <f>stheis(QCFD,plots!$C$4,plots!$C$5,VLOOKUP($B25,WellINFO!$A$4:$L$10,COLUMN(L$1),0),$C25)</f>
        <v>0.3901078131580992</v>
      </c>
    </row>
    <row r="26" spans="1:9" ht="12.75">
      <c r="A26" t="s">
        <v>5</v>
      </c>
      <c r="B26" t="s">
        <v>7</v>
      </c>
      <c r="C26">
        <v>1.614653</v>
      </c>
      <c r="D26">
        <v>0.93000001</v>
      </c>
      <c r="E26">
        <f t="shared" si="0"/>
        <v>1.3566803108081111</v>
      </c>
      <c r="H26">
        <f>stheis(QCFD,plots!$C$4,plots!$C$5,VLOOKUP($B26,WellINFO!$A$4:$L$10,COLUMN(K$1),0),$C26)</f>
        <v>0.955105566501008</v>
      </c>
      <c r="I26">
        <f>stheis(QCFD,plots!$C$4,plots!$C$5,VLOOKUP($B26,WellINFO!$A$4:$L$10,COLUMN(L$1),0),$C26)</f>
        <v>0.4015747443071031</v>
      </c>
    </row>
    <row r="27" spans="1:9" ht="12.75">
      <c r="A27" t="s">
        <v>5</v>
      </c>
      <c r="B27" t="s">
        <v>7</v>
      </c>
      <c r="C27">
        <v>1.708414</v>
      </c>
      <c r="D27">
        <v>0.98000002</v>
      </c>
      <c r="E27">
        <f t="shared" si="0"/>
        <v>1.3871054371976523</v>
      </c>
      <c r="H27">
        <f>stheis(QCFD,plots!$C$4,plots!$C$5,VLOOKUP($B27,WellINFO!$A$4:$L$10,COLUMN(K$1),0),$C27)</f>
        <v>0.9714022309427264</v>
      </c>
      <c r="I27">
        <f>stheis(QCFD,plots!$C$4,plots!$C$5,VLOOKUP($B27,WellINFO!$A$4:$L$10,COLUMN(L$1),0),$C27)</f>
        <v>0.41570320625492585</v>
      </c>
    </row>
    <row r="28" spans="1:9" ht="12.75">
      <c r="A28" t="s">
        <v>5</v>
      </c>
      <c r="B28" t="s">
        <v>7</v>
      </c>
      <c r="C28">
        <v>1.791736</v>
      </c>
      <c r="D28">
        <v>0.98000002</v>
      </c>
      <c r="E28">
        <f t="shared" si="0"/>
        <v>1.4128885967729055</v>
      </c>
      <c r="H28">
        <f>stheis(QCFD,plots!$C$4,plots!$C$5,VLOOKUP($B28,WellINFO!$A$4:$L$10,COLUMN(K$1),0),$C28)</f>
        <v>0.985166050403518</v>
      </c>
      <c r="I28">
        <f>stheis(QCFD,plots!$C$4,plots!$C$5,VLOOKUP($B28,WellINFO!$A$4:$L$10,COLUMN(L$1),0),$C28)</f>
        <v>0.4277225463693875</v>
      </c>
    </row>
    <row r="29" spans="1:9" ht="12.75">
      <c r="A29" t="s">
        <v>5</v>
      </c>
      <c r="B29" t="s">
        <v>7</v>
      </c>
      <c r="C29">
        <v>1.854248</v>
      </c>
      <c r="D29">
        <v>1</v>
      </c>
      <c r="E29">
        <f t="shared" si="0"/>
        <v>1.431519733462628</v>
      </c>
      <c r="H29">
        <f>stheis(QCFD,plots!$C$4,plots!$C$5,VLOOKUP($B29,WellINFO!$A$4:$L$10,COLUMN(K$1),0),$C29)</f>
        <v>0.9950866639508589</v>
      </c>
      <c r="I29">
        <f>stheis(QCFD,plots!$C$4,plots!$C$5,VLOOKUP($B29,WellINFO!$A$4:$L$10,COLUMN(L$1),0),$C29)</f>
        <v>0.43643306951176913</v>
      </c>
    </row>
    <row r="30" spans="1:9" ht="12.75">
      <c r="A30" t="s">
        <v>5</v>
      </c>
      <c r="B30" t="s">
        <v>7</v>
      </c>
      <c r="C30">
        <v>1.947986</v>
      </c>
      <c r="D30">
        <v>1</v>
      </c>
      <c r="E30">
        <f t="shared" si="0"/>
        <v>1.4584010151118953</v>
      </c>
      <c r="H30">
        <f>stheis(QCFD,plots!$C$4,plots!$C$5,VLOOKUP($B30,WellINFO!$A$4:$L$10,COLUMN(K$1),0),$C30)</f>
        <v>1.009364661830345</v>
      </c>
      <c r="I30">
        <f>stheis(QCFD,plots!$C$4,plots!$C$5,VLOOKUP($B30,WellINFO!$A$4:$L$10,COLUMN(L$1),0),$C30)</f>
        <v>0.4490363532815504</v>
      </c>
    </row>
    <row r="31" spans="1:9" ht="12.75">
      <c r="A31" t="s">
        <v>5</v>
      </c>
      <c r="B31" t="s">
        <v>7</v>
      </c>
      <c r="C31">
        <v>2.0417359</v>
      </c>
      <c r="D31">
        <v>1.01</v>
      </c>
      <c r="E31">
        <f t="shared" si="0"/>
        <v>1.4841157146425705</v>
      </c>
      <c r="H31">
        <f>stheis(QCFD,plots!$C$4,plots!$C$5,VLOOKUP($B31,WellINFO!$A$4:$L$10,COLUMN(K$1),0),$C31)</f>
        <v>1.0229854515330332</v>
      </c>
      <c r="I31">
        <f>stheis(QCFD,plots!$C$4,plots!$C$5,VLOOKUP($B31,WellINFO!$A$4:$L$10,COLUMN(L$1),0),$C31)</f>
        <v>0.46113026310953725</v>
      </c>
    </row>
    <row r="32" spans="1:9" ht="12.75">
      <c r="A32" t="s">
        <v>5</v>
      </c>
      <c r="B32" t="s">
        <v>7</v>
      </c>
      <c r="C32">
        <v>2.1354859</v>
      </c>
      <c r="D32">
        <v>1.03</v>
      </c>
      <c r="E32">
        <f t="shared" si="0"/>
        <v>1.5087578763768215</v>
      </c>
      <c r="H32">
        <f>stheis(QCFD,plots!$C$4,plots!$C$5,VLOOKUP($B32,WellINFO!$A$4:$L$10,COLUMN(K$1),0),$C32)</f>
        <v>1.0360053421113689</v>
      </c>
      <c r="I32">
        <f>stheis(QCFD,plots!$C$4,plots!$C$5,VLOOKUP($B32,WellINFO!$A$4:$L$10,COLUMN(L$1),0),$C32)</f>
        <v>0.47275253426545255</v>
      </c>
    </row>
    <row r="33" spans="1:9" ht="12.75">
      <c r="A33" t="s">
        <v>5</v>
      </c>
      <c r="B33" t="s">
        <v>7</v>
      </c>
      <c r="C33">
        <v>2.2396531</v>
      </c>
      <c r="D33">
        <v>1.05</v>
      </c>
      <c r="E33">
        <f t="shared" si="0"/>
        <v>1.5349842756094498</v>
      </c>
      <c r="H33">
        <f>stheis(QCFD,plots!$C$4,plots!$C$5,VLOOKUP($B33,WellINFO!$A$4:$L$10,COLUMN(K$1),0),$C33)</f>
        <v>1.0498287300793987</v>
      </c>
      <c r="I33">
        <f>stheis(QCFD,plots!$C$4,plots!$C$5,VLOOKUP($B33,WellINFO!$A$4:$L$10,COLUMN(L$1),0),$C33)</f>
        <v>0.4851555455300512</v>
      </c>
    </row>
    <row r="34" spans="1:9" ht="12.75">
      <c r="A34" t="s">
        <v>5</v>
      </c>
      <c r="B34" t="s">
        <v>7</v>
      </c>
      <c r="C34">
        <v>3.0625689</v>
      </c>
      <c r="D34">
        <v>1.05</v>
      </c>
      <c r="E34">
        <f t="shared" si="0"/>
        <v>1.7092186995802492</v>
      </c>
      <c r="F34">
        <f>E34-D34</f>
        <v>0.6592186995802491</v>
      </c>
      <c r="H34">
        <f>stheis(QCFD,plots!$C$4,plots!$C$5,VLOOKUP($B34,WellINFO!$A$4:$L$10,COLUMN(K$1),0),$C34)</f>
        <v>1.1409007551152115</v>
      </c>
      <c r="I34">
        <f>stheis(QCFD,plots!$C$4,plots!$C$5,VLOOKUP($B34,WellINFO!$A$4:$L$10,COLUMN(L$1),0),$C34)</f>
        <v>0.5683179444650376</v>
      </c>
    </row>
    <row r="35" spans="1:9" ht="12.75">
      <c r="A35" t="s">
        <v>5</v>
      </c>
      <c r="B35" t="s">
        <v>7</v>
      </c>
      <c r="C35">
        <v>3.8646641</v>
      </c>
      <c r="D35">
        <v>1.33</v>
      </c>
      <c r="E35">
        <f t="shared" si="0"/>
        <v>1.8377624575965332</v>
      </c>
      <c r="F35">
        <f aca="true" t="shared" si="1" ref="F35:F98">E35-D35</f>
        <v>0.5077624575965332</v>
      </c>
      <c r="H35">
        <f>stheis(QCFD,plots!$C$4,plots!$C$5,VLOOKUP($B35,WellINFO!$A$4:$L$10,COLUMN(K$1),0),$C35)</f>
        <v>1.2060506604155454</v>
      </c>
      <c r="I35">
        <f>stheis(QCFD,plots!$C$4,plots!$C$5,VLOOKUP($B35,WellINFO!$A$4:$L$10,COLUMN(L$1),0),$C35)</f>
        <v>0.6317117971809879</v>
      </c>
    </row>
    <row r="36" spans="1:9" ht="12.75">
      <c r="A36" t="s">
        <v>5</v>
      </c>
      <c r="B36" t="s">
        <v>7</v>
      </c>
      <c r="C36">
        <v>4.604248</v>
      </c>
      <c r="D36">
        <v>1.38</v>
      </c>
      <c r="E36">
        <f t="shared" si="0"/>
        <v>1.9378683289093592</v>
      </c>
      <c r="F36">
        <f t="shared" si="1"/>
        <v>0.5578683289093593</v>
      </c>
      <c r="H36">
        <f>stheis(QCFD,plots!$C$4,plots!$C$5,VLOOKUP($B36,WellINFO!$A$4:$L$10,COLUMN(K$1),0),$C36)</f>
        <v>1.2577278418313058</v>
      </c>
      <c r="I36">
        <f>stheis(QCFD,plots!$C$4,plots!$C$5,VLOOKUP($B36,WellINFO!$A$4:$L$10,COLUMN(L$1),0),$C36)</f>
        <v>0.6801404870780533</v>
      </c>
    </row>
    <row r="37" spans="1:9" ht="12.75">
      <c r="A37" t="s">
        <v>5</v>
      </c>
      <c r="B37" t="s">
        <v>7</v>
      </c>
      <c r="C37">
        <v>5.4063191</v>
      </c>
      <c r="D37">
        <v>1.46</v>
      </c>
      <c r="E37">
        <f t="shared" si="0"/>
        <v>2.0301240630563724</v>
      </c>
      <c r="F37">
        <f t="shared" si="1"/>
        <v>0.5701240630563724</v>
      </c>
      <c r="H37">
        <f>stheis(QCFD,plots!$C$4,plots!$C$5,VLOOKUP($B37,WellINFO!$A$4:$L$10,COLUMN(K$1),0),$C37)</f>
        <v>1.3051211921261041</v>
      </c>
      <c r="I37">
        <f>stheis(QCFD,plots!$C$4,plots!$C$5,VLOOKUP($B37,WellINFO!$A$4:$L$10,COLUMN(L$1),0),$C37)</f>
        <v>0.7250028709302685</v>
      </c>
    </row>
    <row r="38" spans="1:9" ht="12.75">
      <c r="A38" t="s">
        <v>5</v>
      </c>
      <c r="B38" t="s">
        <v>7</v>
      </c>
      <c r="C38">
        <v>6.1979861</v>
      </c>
      <c r="D38">
        <v>1.46</v>
      </c>
      <c r="E38">
        <f t="shared" si="0"/>
        <v>2.1089215511109205</v>
      </c>
      <c r="F38">
        <f t="shared" si="1"/>
        <v>0.6489215511109205</v>
      </c>
      <c r="H38">
        <f>stheis(QCFD,plots!$C$4,plots!$C$5,VLOOKUP($B38,WellINFO!$A$4:$L$10,COLUMN(K$1),0),$C38)</f>
        <v>1.345451340922762</v>
      </c>
      <c r="I38">
        <f>stheis(QCFD,plots!$C$4,plots!$C$5,VLOOKUP($B38,WellINFO!$A$4:$L$10,COLUMN(L$1),0),$C38)</f>
        <v>0.7634702101881586</v>
      </c>
    </row>
    <row r="39" spans="1:9" ht="12.75">
      <c r="A39" t="s">
        <v>5</v>
      </c>
      <c r="B39" t="s">
        <v>7</v>
      </c>
      <c r="C39">
        <v>6.9584141</v>
      </c>
      <c r="D39">
        <v>1.5700001</v>
      </c>
      <c r="E39">
        <f t="shared" si="0"/>
        <v>2.175834682951817</v>
      </c>
      <c r="F39">
        <f t="shared" si="1"/>
        <v>0.605834582951817</v>
      </c>
      <c r="H39">
        <f>stheis(QCFD,plots!$C$4,plots!$C$5,VLOOKUP($B39,WellINFO!$A$4:$L$10,COLUMN(K$1),0),$C39)</f>
        <v>1.379604953005912</v>
      </c>
      <c r="I39">
        <f>stheis(QCFD,plots!$C$4,plots!$C$5,VLOOKUP($B39,WellINFO!$A$4:$L$10,COLUMN(L$1),0),$C39)</f>
        <v>0.7962297299459048</v>
      </c>
    </row>
    <row r="40" spans="1:9" ht="12.75">
      <c r="A40" t="s">
        <v>5</v>
      </c>
      <c r="B40" t="s">
        <v>7</v>
      </c>
      <c r="C40">
        <v>7.7084141</v>
      </c>
      <c r="D40">
        <v>1.65</v>
      </c>
      <c r="E40">
        <f t="shared" si="0"/>
        <v>2.235144608761196</v>
      </c>
      <c r="F40">
        <f t="shared" si="1"/>
        <v>0.5851446087611962</v>
      </c>
      <c r="H40">
        <f>stheis(QCFD,plots!$C$4,plots!$C$5,VLOOKUP($B40,WellINFO!$A$4:$L$10,COLUMN(K$1),0),$C40)</f>
        <v>1.409813881700927</v>
      </c>
      <c r="I40">
        <f>stheis(QCFD,plots!$C$4,plots!$C$5,VLOOKUP($B40,WellINFO!$A$4:$L$10,COLUMN(L$1),0),$C40)</f>
        <v>0.8253307270602694</v>
      </c>
    </row>
    <row r="41" spans="1:9" ht="12.75">
      <c r="A41" t="s">
        <v>5</v>
      </c>
      <c r="B41" t="s">
        <v>7</v>
      </c>
      <c r="C41">
        <v>8.5000687</v>
      </c>
      <c r="D41">
        <v>1.75</v>
      </c>
      <c r="E41">
        <f t="shared" si="0"/>
        <v>2.2918888131353796</v>
      </c>
      <c r="F41">
        <f t="shared" si="1"/>
        <v>0.5418888131353796</v>
      </c>
      <c r="H41">
        <f>stheis(QCFD,plots!$C$4,plots!$C$5,VLOOKUP($B41,WellINFO!$A$4:$L$10,COLUMN(K$1),0),$C41)</f>
        <v>1.4386655127424692</v>
      </c>
      <c r="I41">
        <f>stheis(QCFD,plots!$C$4,plots!$C$5,VLOOKUP($B41,WellINFO!$A$4:$L$10,COLUMN(L$1),0),$C41)</f>
        <v>0.8532233003929104</v>
      </c>
    </row>
    <row r="42" spans="1:9" ht="12.75">
      <c r="A42" t="s">
        <v>5</v>
      </c>
      <c r="B42" t="s">
        <v>7</v>
      </c>
      <c r="C42">
        <v>9.2709141</v>
      </c>
      <c r="D42">
        <v>1.72</v>
      </c>
      <c r="E42">
        <f t="shared" si="0"/>
        <v>2.342348910528238</v>
      </c>
      <c r="F42">
        <f t="shared" si="1"/>
        <v>0.622348910528238</v>
      </c>
      <c r="H42">
        <f>stheis(QCFD,plots!$C$4,plots!$C$5,VLOOKUP($B42,WellINFO!$A$4:$L$10,COLUMN(K$1),0),$C42)</f>
        <v>1.4642843689058627</v>
      </c>
      <c r="I42">
        <f>stheis(QCFD,plots!$C$4,plots!$C$5,VLOOKUP($B42,WellINFO!$A$4:$L$10,COLUMN(L$1),0),$C42)</f>
        <v>0.8780645416223755</v>
      </c>
    </row>
    <row r="43" spans="1:9" ht="12.75">
      <c r="A43" t="s">
        <v>5</v>
      </c>
      <c r="B43" t="s">
        <v>7</v>
      </c>
      <c r="C43">
        <v>10.031319</v>
      </c>
      <c r="D43">
        <v>1.8099999</v>
      </c>
      <c r="E43">
        <f t="shared" si="0"/>
        <v>2.388227097988927</v>
      </c>
      <c r="F43">
        <f t="shared" si="1"/>
        <v>0.5782271979889269</v>
      </c>
      <c r="H43">
        <f>stheis(QCFD,plots!$C$4,plots!$C$5,VLOOKUP($B43,WellINFO!$A$4:$L$10,COLUMN(K$1),0),$C43)</f>
        <v>1.4875488549696536</v>
      </c>
      <c r="I43">
        <f>stheis(QCFD,plots!$C$4,plots!$C$5,VLOOKUP($B43,WellINFO!$A$4:$L$10,COLUMN(L$1),0),$C43)</f>
        <v>0.900678243019273</v>
      </c>
    </row>
    <row r="44" spans="1:9" ht="12.75">
      <c r="A44" t="s">
        <v>5</v>
      </c>
      <c r="B44" t="s">
        <v>7</v>
      </c>
      <c r="C44">
        <v>10.822986</v>
      </c>
      <c r="D44">
        <v>1.87</v>
      </c>
      <c r="E44">
        <f t="shared" si="0"/>
        <v>2.432481077078472</v>
      </c>
      <c r="F44">
        <f t="shared" si="1"/>
        <v>0.5624810770784721</v>
      </c>
      <c r="H44">
        <f>stheis(QCFD,plots!$C$4,plots!$C$5,VLOOKUP($B44,WellINFO!$A$4:$L$10,COLUMN(K$1),0),$C44)</f>
        <v>1.5099663388779014</v>
      </c>
      <c r="I44">
        <f>stheis(QCFD,plots!$C$4,plots!$C$5,VLOOKUP($B44,WellINFO!$A$4:$L$10,COLUMN(L$1),0),$C44)</f>
        <v>0.9225147382005707</v>
      </c>
    </row>
    <row r="45" spans="1:9" ht="12.75">
      <c r="A45" t="s">
        <v>5</v>
      </c>
      <c r="B45" t="s">
        <v>7</v>
      </c>
      <c r="C45">
        <v>11.614664</v>
      </c>
      <c r="D45">
        <v>1.99</v>
      </c>
      <c r="E45">
        <f t="shared" si="0"/>
        <v>2.4736477937376904</v>
      </c>
      <c r="F45">
        <f t="shared" si="1"/>
        <v>0.4836477937376904</v>
      </c>
      <c r="H45">
        <f>stheis(QCFD,plots!$C$4,plots!$C$5,VLOOKUP($B45,WellINFO!$A$4:$L$10,COLUMN(K$1),0),$C45)</f>
        <v>1.5308008263012318</v>
      </c>
      <c r="I45">
        <f>stheis(QCFD,plots!$C$4,plots!$C$5,VLOOKUP($B45,WellINFO!$A$4:$L$10,COLUMN(L$1),0),$C45)</f>
        <v>0.9428469674364586</v>
      </c>
    </row>
    <row r="46" spans="1:9" ht="12.75">
      <c r="A46" t="s">
        <v>5</v>
      </c>
      <c r="B46" t="s">
        <v>7</v>
      </c>
      <c r="C46">
        <v>12.364653</v>
      </c>
      <c r="D46">
        <v>2.01</v>
      </c>
      <c r="E46">
        <f t="shared" si="0"/>
        <v>2.510164532065982</v>
      </c>
      <c r="F46">
        <f t="shared" si="1"/>
        <v>0.5001645320659822</v>
      </c>
      <c r="H46">
        <f>stheis(QCFD,plots!$C$4,plots!$C$5,VLOOKUP($B46,WellINFO!$A$4:$L$10,COLUMN(K$1),0),$C46)</f>
        <v>1.5492676010248978</v>
      </c>
      <c r="I46">
        <f>stheis(QCFD,plots!$C$4,plots!$C$5,VLOOKUP($B46,WellINFO!$A$4:$L$10,COLUMN(L$1),0),$C46)</f>
        <v>0.9608969310410843</v>
      </c>
    </row>
    <row r="47" spans="1:9" ht="12.75">
      <c r="A47" t="s">
        <v>5</v>
      </c>
      <c r="B47" t="s">
        <v>7</v>
      </c>
      <c r="C47">
        <v>13.177153</v>
      </c>
      <c r="D47">
        <v>2.0899999</v>
      </c>
      <c r="E47">
        <f t="shared" si="0"/>
        <v>2.547330919116367</v>
      </c>
      <c r="F47">
        <f t="shared" si="1"/>
        <v>0.4573310191163671</v>
      </c>
      <c r="H47">
        <f>stheis(QCFD,plots!$C$4,plots!$C$5,VLOOKUP($B47,WellINFO!$A$4:$L$10,COLUMN(K$1),0),$C47)</f>
        <v>1.5680499374935404</v>
      </c>
      <c r="I47">
        <f>stheis(QCFD,plots!$C$4,plots!$C$5,VLOOKUP($B47,WellINFO!$A$4:$L$10,COLUMN(L$1),0),$C47)</f>
        <v>0.9792809816228268</v>
      </c>
    </row>
    <row r="48" spans="1:9" ht="12.75">
      <c r="A48" t="s">
        <v>5</v>
      </c>
      <c r="B48" t="s">
        <v>7</v>
      </c>
      <c r="C48">
        <v>13.937569</v>
      </c>
      <c r="D48">
        <v>2.1500001</v>
      </c>
      <c r="E48">
        <f t="shared" si="0"/>
        <v>2.5801147602703436</v>
      </c>
      <c r="F48">
        <f t="shared" si="1"/>
        <v>0.4301146602703434</v>
      </c>
      <c r="H48">
        <f>stheis(QCFD,plots!$C$4,plots!$C$5,VLOOKUP($B48,WellINFO!$A$4:$L$10,COLUMN(K$1),0),$C48)</f>
        <v>1.58460730466327</v>
      </c>
      <c r="I48">
        <f>stheis(QCFD,plots!$C$4,plots!$C$5,VLOOKUP($B48,WellINFO!$A$4:$L$10,COLUMN(L$1),0),$C48)</f>
        <v>0.9955074556070738</v>
      </c>
    </row>
    <row r="49" spans="1:9" ht="12.75">
      <c r="A49" t="s">
        <v>5</v>
      </c>
      <c r="B49" t="s">
        <v>7</v>
      </c>
      <c r="C49">
        <v>14.708414</v>
      </c>
      <c r="D49">
        <v>2.1199999</v>
      </c>
      <c r="E49">
        <f t="shared" si="0"/>
        <v>2.611587911632144</v>
      </c>
      <c r="F49">
        <f t="shared" si="1"/>
        <v>0.4915880116321443</v>
      </c>
      <c r="H49">
        <f>stheis(QCFD,plots!$C$4,plots!$C$5,VLOOKUP($B49,WellINFO!$A$4:$L$10,COLUMN(K$1),0),$C49)</f>
        <v>1.6004942164363414</v>
      </c>
      <c r="I49">
        <f>stheis(QCFD,plots!$C$4,plots!$C$5,VLOOKUP($B49,WellINFO!$A$4:$L$10,COLUMN(L$1),0),$C49)</f>
        <v>1.0110936951958027</v>
      </c>
    </row>
    <row r="50" spans="1:9" ht="12.75">
      <c r="A50" t="s">
        <v>5</v>
      </c>
      <c r="B50" t="s">
        <v>7</v>
      </c>
      <c r="C50">
        <v>15.479248</v>
      </c>
      <c r="D50">
        <v>2.0999999</v>
      </c>
      <c r="E50">
        <f t="shared" si="0"/>
        <v>2.641467041616565</v>
      </c>
      <c r="F50">
        <f t="shared" si="1"/>
        <v>0.5414671416165651</v>
      </c>
      <c r="H50">
        <f>stheis(QCFD,plots!$C$4,plots!$C$5,VLOOKUP($B50,WellINFO!$A$4:$L$10,COLUMN(K$1),0),$C50)</f>
        <v>1.6155692085974793</v>
      </c>
      <c r="I50">
        <f>stheis(QCFD,plots!$C$4,plots!$C$5,VLOOKUP($B50,WellINFO!$A$4:$L$10,COLUMN(L$1),0),$C50)</f>
        <v>1.0258978330190855</v>
      </c>
    </row>
    <row r="51" spans="1:9" ht="12.75">
      <c r="A51" t="s">
        <v>5</v>
      </c>
      <c r="B51" t="s">
        <v>7</v>
      </c>
      <c r="C51">
        <v>16.260487</v>
      </c>
      <c r="D51">
        <v>2.1300001</v>
      </c>
      <c r="E51">
        <f t="shared" si="0"/>
        <v>2.670280900447993</v>
      </c>
      <c r="F51">
        <f t="shared" si="1"/>
        <v>0.5402808004479929</v>
      </c>
      <c r="H51">
        <f>stheis(QCFD,plots!$C$4,plots!$C$5,VLOOKUP($B51,WellINFO!$A$4:$L$10,COLUMN(K$1),0),$C51)</f>
        <v>1.6301003470845403</v>
      </c>
      <c r="I51">
        <f>stheis(QCFD,plots!$C$4,plots!$C$5,VLOOKUP($B51,WellINFO!$A$4:$L$10,COLUMN(L$1),0),$C51)</f>
        <v>1.0401805533634527</v>
      </c>
    </row>
    <row r="52" spans="1:9" ht="12.75">
      <c r="A52" t="s">
        <v>5</v>
      </c>
      <c r="B52" t="s">
        <v>7</v>
      </c>
      <c r="C52">
        <v>17.052153</v>
      </c>
      <c r="D52">
        <v>2.1400001</v>
      </c>
      <c r="E52">
        <f t="shared" si="0"/>
        <v>2.698111540859068</v>
      </c>
      <c r="F52">
        <f t="shared" si="1"/>
        <v>0.5581114408590682</v>
      </c>
      <c r="H52">
        <f>stheis(QCFD,plots!$C$4,plots!$C$5,VLOOKUP($B52,WellINFO!$A$4:$L$10,COLUMN(K$1),0),$C52)</f>
        <v>1.6441299705222001</v>
      </c>
      <c r="I52">
        <f>stheis(QCFD,plots!$C$4,plots!$C$5,VLOOKUP($B52,WellINFO!$A$4:$L$10,COLUMN(L$1),0),$C52)</f>
        <v>1.053981570336868</v>
      </c>
    </row>
    <row r="53" spans="1:9" ht="12.75">
      <c r="A53" t="s">
        <v>5</v>
      </c>
      <c r="B53" t="s">
        <v>7</v>
      </c>
      <c r="C53">
        <v>17.785833</v>
      </c>
      <c r="D53">
        <v>2.2</v>
      </c>
      <c r="E53">
        <f t="shared" si="0"/>
        <v>2.7227822454559982</v>
      </c>
      <c r="F53">
        <f t="shared" si="1"/>
        <v>0.522782245455998</v>
      </c>
      <c r="H53">
        <f>stheis(QCFD,plots!$C$4,plots!$C$5,VLOOKUP($B53,WellINFO!$A$4:$L$10,COLUMN(K$1),0),$C53)</f>
        <v>1.6565622038527863</v>
      </c>
      <c r="I53">
        <f>stheis(QCFD,plots!$C$4,plots!$C$5,VLOOKUP($B53,WellINFO!$A$4:$L$10,COLUMN(L$1),0),$C53)</f>
        <v>1.066220041603212</v>
      </c>
    </row>
    <row r="54" spans="1:9" ht="12.75">
      <c r="A54" t="s">
        <v>5</v>
      </c>
      <c r="B54" t="s">
        <v>7</v>
      </c>
      <c r="C54">
        <v>18.562569</v>
      </c>
      <c r="D54">
        <v>2.1800001</v>
      </c>
      <c r="E54">
        <f t="shared" si="0"/>
        <v>2.747823642092359</v>
      </c>
      <c r="F54">
        <f t="shared" si="1"/>
        <v>0.5678235420923592</v>
      </c>
      <c r="H54">
        <f>stheis(QCFD,plots!$C$4,plots!$C$5,VLOOKUP($B54,WellINFO!$A$4:$L$10,COLUMN(K$1),0),$C54)</f>
        <v>1.6691771536132667</v>
      </c>
      <c r="I54">
        <f>stheis(QCFD,plots!$C$4,plots!$C$5,VLOOKUP($B54,WellINFO!$A$4:$L$10,COLUMN(L$1),0),$C54)</f>
        <v>1.0786464884790925</v>
      </c>
    </row>
    <row r="55" spans="1:9" ht="12.75">
      <c r="A55" t="s">
        <v>5</v>
      </c>
      <c r="B55" t="s">
        <v>7</v>
      </c>
      <c r="C55">
        <v>19.343819</v>
      </c>
      <c r="D55">
        <v>2.3299999</v>
      </c>
      <c r="E55">
        <f t="shared" si="0"/>
        <v>2.7719825273967054</v>
      </c>
      <c r="F55">
        <f t="shared" si="1"/>
        <v>0.4419826273967056</v>
      </c>
      <c r="H55">
        <f>stheis(QCFD,plots!$C$4,plots!$C$5,VLOOKUP($B55,WellINFO!$A$4:$L$10,COLUMN(K$1),0),$C55)</f>
        <v>1.6813437870832513</v>
      </c>
      <c r="I55">
        <f>stheis(QCFD,plots!$C$4,plots!$C$5,VLOOKUP($B55,WellINFO!$A$4:$L$10,COLUMN(L$1),0),$C55)</f>
        <v>1.0906387403134539</v>
      </c>
    </row>
    <row r="56" spans="1:9" ht="12.75">
      <c r="A56" t="s">
        <v>5</v>
      </c>
      <c r="B56" t="s">
        <v>7</v>
      </c>
      <c r="C56">
        <v>20.104237</v>
      </c>
      <c r="D56">
        <v>2.3299999</v>
      </c>
      <c r="E56">
        <f t="shared" si="0"/>
        <v>2.794584174844971</v>
      </c>
      <c r="F56">
        <f t="shared" si="1"/>
        <v>0.4645842748449711</v>
      </c>
      <c r="H56">
        <f>stheis(QCFD,plots!$C$4,plots!$C$5,VLOOKUP($B56,WellINFO!$A$4:$L$10,COLUMN(K$1),0),$C56)</f>
        <v>1.6927229909403076</v>
      </c>
      <c r="I56">
        <f>stheis(QCFD,plots!$C$4,plots!$C$5,VLOOKUP($B56,WellINFO!$A$4:$L$10,COLUMN(L$1),0),$C56)</f>
        <v>1.101861183904663</v>
      </c>
    </row>
    <row r="57" spans="1:9" ht="12.75">
      <c r="A57" t="s">
        <v>5</v>
      </c>
      <c r="B57" t="s">
        <v>7</v>
      </c>
      <c r="C57">
        <v>20.916737</v>
      </c>
      <c r="D57">
        <v>2.3299999</v>
      </c>
      <c r="E57">
        <f t="shared" si="0"/>
        <v>2.8178141311998477</v>
      </c>
      <c r="F57">
        <f t="shared" si="1"/>
        <v>0.4878142311998479</v>
      </c>
      <c r="H57">
        <f>stheis(QCFD,plots!$C$4,plots!$C$5,VLOOKUP($B57,WellINFO!$A$4:$L$10,COLUMN(K$1),0),$C57)</f>
        <v>1.70441544034835</v>
      </c>
      <c r="I57">
        <f>stheis(QCFD,plots!$C$4,plots!$C$5,VLOOKUP($B57,WellINFO!$A$4:$L$10,COLUMN(L$1),0),$C57)</f>
        <v>1.1133986908514975</v>
      </c>
    </row>
    <row r="58" spans="1:9" ht="12.75">
      <c r="A58" t="s">
        <v>5</v>
      </c>
      <c r="B58" t="s">
        <v>7</v>
      </c>
      <c r="C58">
        <v>21.656319</v>
      </c>
      <c r="D58">
        <v>2.3800001</v>
      </c>
      <c r="E58">
        <f t="shared" si="0"/>
        <v>2.8381927371733244</v>
      </c>
      <c r="F58">
        <f t="shared" si="1"/>
        <v>0.45819263717332426</v>
      </c>
      <c r="H58">
        <f>stheis(QCFD,plots!$C$4,plots!$C$5,VLOOKUP($B58,WellINFO!$A$4:$L$10,COLUMN(K$1),0),$C58)</f>
        <v>1.7146702238393292</v>
      </c>
      <c r="I58">
        <f>stheis(QCFD,plots!$C$4,plots!$C$5,VLOOKUP($B58,WellINFO!$A$4:$L$10,COLUMN(L$1),0),$C58)</f>
        <v>1.123522513333995</v>
      </c>
    </row>
    <row r="59" spans="1:9" ht="12.75">
      <c r="A59" t="s">
        <v>5</v>
      </c>
      <c r="B59" t="s">
        <v>7</v>
      </c>
      <c r="C59">
        <v>22.427153</v>
      </c>
      <c r="D59">
        <v>2.49</v>
      </c>
      <c r="E59">
        <f t="shared" si="0"/>
        <v>2.858709253735043</v>
      </c>
      <c r="F59">
        <f t="shared" si="1"/>
        <v>0.3687092537350427</v>
      </c>
      <c r="H59">
        <f>stheis(QCFD,plots!$C$4,plots!$C$5,VLOOKUP($B59,WellINFO!$A$4:$L$10,COLUMN(K$1),0),$C59)</f>
        <v>1.7249921472690273</v>
      </c>
      <c r="I59">
        <f>stheis(QCFD,plots!$C$4,plots!$C$5,VLOOKUP($B59,WellINFO!$A$4:$L$10,COLUMN(L$1),0),$C59)</f>
        <v>1.1337171064660159</v>
      </c>
    </row>
    <row r="60" spans="1:9" ht="12.75">
      <c r="A60" t="s">
        <v>5</v>
      </c>
      <c r="B60" t="s">
        <v>7</v>
      </c>
      <c r="C60">
        <v>23.239653</v>
      </c>
      <c r="D60">
        <v>2.4300001</v>
      </c>
      <c r="E60">
        <f t="shared" si="0"/>
        <v>2.8795895047176376</v>
      </c>
      <c r="F60">
        <f t="shared" si="1"/>
        <v>0.44958940471763764</v>
      </c>
      <c r="H60">
        <f>stheis(QCFD,plots!$C$4,plots!$C$5,VLOOKUP($B60,WellINFO!$A$4:$L$10,COLUMN(K$1),0),$C60)</f>
        <v>1.7354948206282854</v>
      </c>
      <c r="I60">
        <f>stheis(QCFD,plots!$C$4,plots!$C$5,VLOOKUP($B60,WellINFO!$A$4:$L$10,COLUMN(L$1),0),$C60)</f>
        <v>1.144094684089352</v>
      </c>
    </row>
    <row r="61" spans="1:9" ht="12.75">
      <c r="A61" t="s">
        <v>5</v>
      </c>
      <c r="B61" t="s">
        <v>7</v>
      </c>
      <c r="C61">
        <v>24.010487</v>
      </c>
      <c r="D61">
        <v>2.4400001</v>
      </c>
      <c r="E61">
        <f t="shared" si="0"/>
        <v>2.898738685789378</v>
      </c>
      <c r="F61">
        <f t="shared" si="1"/>
        <v>0.4587385857893782</v>
      </c>
      <c r="H61">
        <f>stheis(QCFD,plots!$C$4,plots!$C$5,VLOOKUP($B61,WellINFO!$A$4:$L$10,COLUMN(K$1),0),$C61)</f>
        <v>1.7451248495190732</v>
      </c>
      <c r="I61">
        <f>stheis(QCFD,plots!$C$4,plots!$C$5,VLOOKUP($B61,WellINFO!$A$4:$L$10,COLUMN(L$1),0),$C61)</f>
        <v>1.1536138362703048</v>
      </c>
    </row>
    <row r="62" spans="1:9" ht="12.75">
      <c r="A62" t="s">
        <v>5</v>
      </c>
      <c r="B62" t="s">
        <v>7</v>
      </c>
      <c r="C62">
        <v>24.781319</v>
      </c>
      <c r="D62">
        <v>2.45</v>
      </c>
      <c r="E62">
        <f t="shared" si="0"/>
        <v>2.9172860379118655</v>
      </c>
      <c r="F62">
        <f t="shared" si="1"/>
        <v>0.4672860379118653</v>
      </c>
      <c r="H62">
        <f>stheis(QCFD,plots!$C$4,plots!$C$5,VLOOKUP($B62,WellINFO!$A$4:$L$10,COLUMN(K$1),0),$C62)</f>
        <v>1.7544505244352517</v>
      </c>
      <c r="I62">
        <f>stheis(QCFD,plots!$C$4,plots!$C$5,VLOOKUP($B62,WellINFO!$A$4:$L$10,COLUMN(L$1),0),$C62)</f>
        <v>1.162835513476614</v>
      </c>
    </row>
    <row r="63" spans="1:9" ht="12.75">
      <c r="A63" t="s">
        <v>5</v>
      </c>
      <c r="B63" t="s">
        <v>7</v>
      </c>
      <c r="C63">
        <v>25.541737</v>
      </c>
      <c r="D63">
        <v>2.47</v>
      </c>
      <c r="E63">
        <f t="shared" si="0"/>
        <v>2.9350289582168143</v>
      </c>
      <c r="F63">
        <f t="shared" si="1"/>
        <v>0.4650289582168141</v>
      </c>
      <c r="H63">
        <f>stheis(QCFD,plots!$C$4,plots!$C$5,VLOOKUP($B63,WellINFO!$A$4:$L$10,COLUMN(K$1),0),$C63)</f>
        <v>1.7633702138914074</v>
      </c>
      <c r="I63">
        <f>stheis(QCFD,plots!$C$4,plots!$C$5,VLOOKUP($B63,WellINFO!$A$4:$L$10,COLUMN(L$1),0),$C63)</f>
        <v>1.171658744325407</v>
      </c>
    </row>
    <row r="64" spans="1:9" ht="12.75">
      <c r="A64" t="s">
        <v>5</v>
      </c>
      <c r="B64" t="s">
        <v>7</v>
      </c>
      <c r="C64">
        <v>26.343819</v>
      </c>
      <c r="D64">
        <v>2.46</v>
      </c>
      <c r="E64">
        <f t="shared" si="0"/>
        <v>2.9531834568669835</v>
      </c>
      <c r="F64">
        <f t="shared" si="1"/>
        <v>0.4931834568669835</v>
      </c>
      <c r="H64">
        <f>stheis(QCFD,plots!$C$4,plots!$C$5,VLOOKUP($B64,WellINFO!$A$4:$L$10,COLUMN(K$1),0),$C64)</f>
        <v>1.7724953255659481</v>
      </c>
      <c r="I64">
        <f>stheis(QCFD,plots!$C$4,plots!$C$5,VLOOKUP($B64,WellINFO!$A$4:$L$10,COLUMN(L$1),0),$C64)</f>
        <v>1.1806881313010351</v>
      </c>
    </row>
    <row r="65" spans="1:9" ht="12.75">
      <c r="A65" t="s">
        <v>5</v>
      </c>
      <c r="B65" t="s">
        <v>7</v>
      </c>
      <c r="C65">
        <v>27.114653</v>
      </c>
      <c r="D65">
        <v>2.52</v>
      </c>
      <c r="E65">
        <f t="shared" si="0"/>
        <v>2.970119769540889</v>
      </c>
      <c r="F65">
        <f t="shared" si="1"/>
        <v>0.45011976954088917</v>
      </c>
      <c r="H65">
        <f>stheis(QCFD,plots!$C$4,plots!$C$5,VLOOKUP($B65,WellINFO!$A$4:$L$10,COLUMN(K$1),0),$C65)</f>
        <v>1.7810068180022878</v>
      </c>
      <c r="I65">
        <f>stheis(QCFD,plots!$C$4,plots!$C$5,VLOOKUP($B65,WellINFO!$A$4:$L$10,COLUMN(L$1),0),$C65)</f>
        <v>1.1891129515386012</v>
      </c>
    </row>
    <row r="66" spans="1:9" ht="12.75">
      <c r="A66" t="s">
        <v>5</v>
      </c>
      <c r="B66" t="s">
        <v>7</v>
      </c>
      <c r="C66">
        <v>27.864653</v>
      </c>
      <c r="D66">
        <v>2.5599999</v>
      </c>
      <c r="E66">
        <f t="shared" si="0"/>
        <v>2.9832546009475256</v>
      </c>
      <c r="F66">
        <f t="shared" si="1"/>
        <v>0.4232547009475254</v>
      </c>
      <c r="H66">
        <f>stheis(QCFD,plots!$C$4,plots!$C$5,VLOOKUP($B66,WellINFO!$A$4:$L$10,COLUMN(K$1),0),$C66)</f>
        <v>1.7890591235537006</v>
      </c>
      <c r="I66">
        <f>stheis(QCFD,plots!$C$4,plots!$C$5,VLOOKUP($B66,WellINFO!$A$4:$L$10,COLUMN(L$1),0),$C66)</f>
        <v>1.194195477393825</v>
      </c>
    </row>
    <row r="67" spans="1:9" ht="12.75">
      <c r="A67" t="s">
        <v>5</v>
      </c>
      <c r="B67" t="s">
        <v>7</v>
      </c>
      <c r="C67">
        <v>28.656319</v>
      </c>
      <c r="D67">
        <v>2.6099999</v>
      </c>
      <c r="E67">
        <f t="shared" si="0"/>
        <v>2.9997902811724035</v>
      </c>
      <c r="F67">
        <f t="shared" si="1"/>
        <v>0.3897903811724035</v>
      </c>
      <c r="H67">
        <f>stheis(QCFD,plots!$C$4,plots!$C$5,VLOOKUP($B67,WellINFO!$A$4:$L$10,COLUMN(K$1),0),$C67)</f>
        <v>1.7973269636661395</v>
      </c>
      <c r="I67">
        <f>stheis(QCFD,plots!$C$4,plots!$C$5,VLOOKUP($B67,WellINFO!$A$4:$L$10,COLUMN(L$1),0),$C67)</f>
        <v>1.2024633175062642</v>
      </c>
    </row>
    <row r="68" spans="1:9" ht="12.75">
      <c r="A68" t="s">
        <v>5</v>
      </c>
      <c r="B68" t="s">
        <v>7</v>
      </c>
      <c r="C68">
        <v>29.406319</v>
      </c>
      <c r="D68">
        <v>2.6600001</v>
      </c>
      <c r="E68">
        <f aca="true" t="shared" si="2" ref="E68:E131">SUM(H68:I68)</f>
        <v>3.0150395824989964</v>
      </c>
      <c r="F68">
        <f t="shared" si="1"/>
        <v>0.3550394824989964</v>
      </c>
      <c r="H68">
        <f>stheis(QCFD,plots!$C$4,plots!$C$5,VLOOKUP($B68,WellINFO!$A$4:$L$10,COLUMN(K$1),0),$C68)</f>
        <v>1.8049516143294357</v>
      </c>
      <c r="I68">
        <f>stheis(QCFD,plots!$C$4,plots!$C$5,VLOOKUP($B68,WellINFO!$A$4:$L$10,COLUMN(L$1),0),$C68)</f>
        <v>1.2100879681695604</v>
      </c>
    </row>
    <row r="69" spans="1:9" ht="12.75">
      <c r="A69" t="s">
        <v>5</v>
      </c>
      <c r="B69" t="s">
        <v>7</v>
      </c>
      <c r="C69">
        <v>30.208403</v>
      </c>
      <c r="D69">
        <v>2.72</v>
      </c>
      <c r="E69">
        <f t="shared" si="2"/>
        <v>3.030923361219839</v>
      </c>
      <c r="F69">
        <f t="shared" si="1"/>
        <v>0.31092336121983877</v>
      </c>
      <c r="H69">
        <f>stheis(QCFD,plots!$C$4,plots!$C$5,VLOOKUP($B69,WellINFO!$A$4:$L$10,COLUMN(K$1),0),$C69)</f>
        <v>1.8128935036898572</v>
      </c>
      <c r="I69">
        <f>stheis(QCFD,plots!$C$4,plots!$C$5,VLOOKUP($B69,WellINFO!$A$4:$L$10,COLUMN(L$1),0),$C69)</f>
        <v>1.2180298575299817</v>
      </c>
    </row>
    <row r="70" spans="1:9" ht="12.75">
      <c r="A70" t="s">
        <v>5</v>
      </c>
      <c r="B70" t="s">
        <v>7</v>
      </c>
      <c r="C70">
        <v>30.968819</v>
      </c>
      <c r="D70">
        <v>2.74</v>
      </c>
      <c r="E70">
        <f t="shared" si="2"/>
        <v>3.0455972475974056</v>
      </c>
      <c r="F70">
        <f t="shared" si="1"/>
        <v>0.30559724759740536</v>
      </c>
      <c r="H70">
        <f>stheis(QCFD,plots!$C$4,plots!$C$5,VLOOKUP($B70,WellINFO!$A$4:$L$10,COLUMN(K$1),0),$C70)</f>
        <v>1.8202304468786406</v>
      </c>
      <c r="I70">
        <f>stheis(QCFD,plots!$C$4,plots!$C$5,VLOOKUP($B70,WellINFO!$A$4:$L$10,COLUMN(L$1),0),$C70)</f>
        <v>1.2253668007187648</v>
      </c>
    </row>
    <row r="71" spans="1:9" ht="12.75">
      <c r="A71" t="s">
        <v>5</v>
      </c>
      <c r="B71" t="s">
        <v>7</v>
      </c>
      <c r="C71">
        <v>31.760487</v>
      </c>
      <c r="D71">
        <v>2.71</v>
      </c>
      <c r="E71">
        <f t="shared" si="2"/>
        <v>3.060496242007021</v>
      </c>
      <c r="F71">
        <f t="shared" si="1"/>
        <v>0.35049624200702123</v>
      </c>
      <c r="H71">
        <f>stheis(QCFD,plots!$C$4,plots!$C$5,VLOOKUP($B71,WellINFO!$A$4:$L$10,COLUMN(K$1),0),$C71)</f>
        <v>1.8276799440834484</v>
      </c>
      <c r="I71">
        <f>stheis(QCFD,plots!$C$4,plots!$C$5,VLOOKUP($B71,WellINFO!$A$4:$L$10,COLUMN(L$1),0),$C71)</f>
        <v>1.2328162979235728</v>
      </c>
    </row>
    <row r="72" spans="1:9" ht="12.75">
      <c r="A72" t="s">
        <v>5</v>
      </c>
      <c r="B72" t="s">
        <v>7</v>
      </c>
      <c r="C72">
        <v>32.541737</v>
      </c>
      <c r="D72">
        <v>2.6800001</v>
      </c>
      <c r="E72">
        <f t="shared" si="2"/>
        <v>3.074839463252318</v>
      </c>
      <c r="F72">
        <f t="shared" si="1"/>
        <v>0.39483936325231817</v>
      </c>
      <c r="H72">
        <f>stheis(QCFD,plots!$C$4,plots!$C$5,VLOOKUP($B72,WellINFO!$A$4:$L$10,COLUMN(K$1),0),$C72)</f>
        <v>1.8348515547060968</v>
      </c>
      <c r="I72">
        <f>stheis(QCFD,plots!$C$4,plots!$C$5,VLOOKUP($B72,WellINFO!$A$4:$L$10,COLUMN(L$1),0),$C72)</f>
        <v>1.2399879085462213</v>
      </c>
    </row>
    <row r="73" spans="1:9" ht="12.75">
      <c r="A73" t="s">
        <v>5</v>
      </c>
      <c r="B73" t="s">
        <v>7</v>
      </c>
      <c r="C73">
        <v>33.291737</v>
      </c>
      <c r="D73">
        <v>2.7</v>
      </c>
      <c r="E73">
        <f t="shared" si="2"/>
        <v>3.0882886049780116</v>
      </c>
      <c r="F73">
        <f t="shared" si="1"/>
        <v>0.38828860497801143</v>
      </c>
      <c r="H73">
        <f>stheis(QCFD,plots!$C$4,plots!$C$5,VLOOKUP($B73,WellINFO!$A$4:$L$10,COLUMN(K$1),0),$C73)</f>
        <v>1.8415761255689436</v>
      </c>
      <c r="I73">
        <f>stheis(QCFD,plots!$C$4,plots!$C$5,VLOOKUP($B73,WellINFO!$A$4:$L$10,COLUMN(L$1),0),$C73)</f>
        <v>1.246712479409068</v>
      </c>
    </row>
    <row r="74" spans="1:9" ht="12.75">
      <c r="A74" t="s">
        <v>5</v>
      </c>
      <c r="B74" t="s">
        <v>7</v>
      </c>
      <c r="C74">
        <v>34.062569</v>
      </c>
      <c r="D74">
        <v>2.76</v>
      </c>
      <c r="E74">
        <f t="shared" si="2"/>
        <v>3.1017992045310234</v>
      </c>
      <c r="F74">
        <f t="shared" si="1"/>
        <v>0.34179920453102364</v>
      </c>
      <c r="H74">
        <f>stheis(QCFD,plots!$C$4,plots!$C$5,VLOOKUP($B74,WellINFO!$A$4:$L$10,COLUMN(K$1),0),$C74)</f>
        <v>1.8483314253454495</v>
      </c>
      <c r="I74">
        <f>stheis(QCFD,plots!$C$4,plots!$C$5,VLOOKUP($B74,WellINFO!$A$4:$L$10,COLUMN(L$1),0),$C74)</f>
        <v>1.253467779185574</v>
      </c>
    </row>
    <row r="75" spans="1:9" ht="12.75">
      <c r="A75" t="s">
        <v>5</v>
      </c>
      <c r="B75" t="s">
        <v>7</v>
      </c>
      <c r="C75">
        <v>34.833412</v>
      </c>
      <c r="D75">
        <v>2.8199999</v>
      </c>
      <c r="E75">
        <f t="shared" si="2"/>
        <v>3.115007642410772</v>
      </c>
      <c r="F75">
        <f t="shared" si="1"/>
        <v>0.295007742410772</v>
      </c>
      <c r="H75">
        <f>stheis(QCFD,plots!$C$4,plots!$C$5,VLOOKUP($B75,WellINFO!$A$4:$L$10,COLUMN(K$1),0),$C75)</f>
        <v>1.8549356442853238</v>
      </c>
      <c r="I75">
        <f>stheis(QCFD,plots!$C$4,plots!$C$5,VLOOKUP($B75,WellINFO!$A$4:$L$10,COLUMN(L$1),0),$C75)</f>
        <v>1.2600719981254482</v>
      </c>
    </row>
    <row r="76" spans="1:9" ht="12.75">
      <c r="A76" t="s">
        <v>5</v>
      </c>
      <c r="B76" t="s">
        <v>7</v>
      </c>
      <c r="C76">
        <v>35.604237</v>
      </c>
      <c r="D76">
        <v>2.8099999</v>
      </c>
      <c r="E76">
        <f t="shared" si="2"/>
        <v>3.1279266623187425</v>
      </c>
      <c r="F76">
        <f t="shared" si="1"/>
        <v>0.3179267623187423</v>
      </c>
      <c r="H76">
        <f>stheis(QCFD,plots!$C$4,plots!$C$5,VLOOKUP($B76,WellINFO!$A$4:$L$10,COLUMN(K$1),0),$C76)</f>
        <v>1.861395154239309</v>
      </c>
      <c r="I76">
        <f>stheis(QCFD,plots!$C$4,plots!$C$5,VLOOKUP($B76,WellINFO!$A$4:$L$10,COLUMN(L$1),0),$C76)</f>
        <v>1.2665315080794335</v>
      </c>
    </row>
    <row r="77" spans="1:9" ht="12.75">
      <c r="A77" t="s">
        <v>5</v>
      </c>
      <c r="B77" t="s">
        <v>7</v>
      </c>
      <c r="C77">
        <v>36.395912</v>
      </c>
      <c r="D77">
        <v>2.8599999</v>
      </c>
      <c r="E77">
        <f t="shared" si="2"/>
        <v>3.1409071894421636</v>
      </c>
      <c r="F77">
        <f t="shared" si="1"/>
        <v>0.2809072894421636</v>
      </c>
      <c r="H77">
        <f>stheis(QCFD,plots!$C$4,plots!$C$5,VLOOKUP($B77,WellINFO!$A$4:$L$10,COLUMN(K$1),0),$C77)</f>
        <v>1.8678854178010196</v>
      </c>
      <c r="I77">
        <f>stheis(QCFD,plots!$C$4,plots!$C$5,VLOOKUP($B77,WellINFO!$A$4:$L$10,COLUMN(L$1),0),$C77)</f>
        <v>1.273021771641144</v>
      </c>
    </row>
    <row r="78" spans="1:9" ht="12.75">
      <c r="A78" t="s">
        <v>5</v>
      </c>
      <c r="B78" t="s">
        <v>7</v>
      </c>
      <c r="C78">
        <v>37.145905</v>
      </c>
      <c r="D78">
        <v>2.8399999</v>
      </c>
      <c r="E78">
        <f t="shared" si="2"/>
        <v>3.152946433021359</v>
      </c>
      <c r="F78">
        <f t="shared" si="1"/>
        <v>0.3129465330213588</v>
      </c>
      <c r="H78">
        <f>stheis(QCFD,plots!$C$4,plots!$C$5,VLOOKUP($B78,WellINFO!$A$4:$L$10,COLUMN(K$1),0),$C78)</f>
        <v>1.8739050395906172</v>
      </c>
      <c r="I78">
        <f>stheis(QCFD,plots!$C$4,plots!$C$5,VLOOKUP($B78,WellINFO!$A$4:$L$10,COLUMN(L$1),0),$C78)</f>
        <v>1.2790413934307416</v>
      </c>
    </row>
    <row r="79" spans="1:9" ht="12.75">
      <c r="A79" t="s">
        <v>5</v>
      </c>
      <c r="B79" t="s">
        <v>7</v>
      </c>
      <c r="C79">
        <v>37.947987</v>
      </c>
      <c r="D79">
        <v>2.9100001</v>
      </c>
      <c r="E79">
        <f t="shared" si="2"/>
        <v>3.1655557616379326</v>
      </c>
      <c r="F79">
        <f t="shared" si="1"/>
        <v>0.25555566163793264</v>
      </c>
      <c r="H79">
        <f>stheis(QCFD,plots!$C$4,plots!$C$5,VLOOKUP($B79,WellINFO!$A$4:$L$10,COLUMN(K$1),0),$C79)</f>
        <v>1.880209703898904</v>
      </c>
      <c r="I79">
        <f>stheis(QCFD,plots!$C$4,plots!$C$5,VLOOKUP($B79,WellINFO!$A$4:$L$10,COLUMN(L$1),0),$C79)</f>
        <v>1.2853460577390285</v>
      </c>
    </row>
    <row r="80" spans="1:9" ht="12.75">
      <c r="A80" t="s">
        <v>5</v>
      </c>
      <c r="B80" t="s">
        <v>7</v>
      </c>
      <c r="C80">
        <v>38.718819</v>
      </c>
      <c r="D80">
        <v>2.9200001</v>
      </c>
      <c r="E80">
        <f t="shared" si="2"/>
        <v>3.1774251486358454</v>
      </c>
      <c r="F80">
        <f t="shared" si="1"/>
        <v>0.25742504863584514</v>
      </c>
      <c r="H80">
        <f>stheis(QCFD,plots!$C$4,plots!$C$5,VLOOKUP($B80,WellINFO!$A$4:$L$10,COLUMN(K$1),0),$C80)</f>
        <v>1.8861443973978607</v>
      </c>
      <c r="I80">
        <f>stheis(QCFD,plots!$C$4,plots!$C$5,VLOOKUP($B80,WellINFO!$A$4:$L$10,COLUMN(L$1),0),$C80)</f>
        <v>1.291280751237985</v>
      </c>
    </row>
    <row r="81" spans="1:9" ht="12.75">
      <c r="A81" t="s">
        <v>5</v>
      </c>
      <c r="B81" t="s">
        <v>7</v>
      </c>
      <c r="C81">
        <v>39.520905</v>
      </c>
      <c r="D81">
        <v>2.97</v>
      </c>
      <c r="E81">
        <f t="shared" si="2"/>
        <v>3.1895275104245524</v>
      </c>
      <c r="F81">
        <f t="shared" si="1"/>
        <v>0.2195275104245522</v>
      </c>
      <c r="H81">
        <f>stheis(QCFD,plots!$C$4,plots!$C$5,VLOOKUP($B81,WellINFO!$A$4:$L$10,COLUMN(K$1),0),$C81)</f>
        <v>1.8921955782922142</v>
      </c>
      <c r="I81">
        <f>stheis(QCFD,plots!$C$4,plots!$C$5,VLOOKUP($B81,WellINFO!$A$4:$L$10,COLUMN(L$1),0),$C81)</f>
        <v>1.2973319321323384</v>
      </c>
    </row>
    <row r="82" spans="1:9" ht="12.75">
      <c r="A82" t="s">
        <v>5</v>
      </c>
      <c r="B82" t="s">
        <v>7</v>
      </c>
      <c r="C82">
        <v>40.281319</v>
      </c>
      <c r="D82">
        <v>2.96</v>
      </c>
      <c r="E82">
        <f t="shared" si="2"/>
        <v>3.200776397171564</v>
      </c>
      <c r="F82">
        <f t="shared" si="1"/>
        <v>0.24077639717156396</v>
      </c>
      <c r="H82">
        <f>stheis(QCFD,plots!$C$4,plots!$C$5,VLOOKUP($B82,WellINFO!$A$4:$L$10,COLUMN(K$1),0),$C82)</f>
        <v>1.8978200216657197</v>
      </c>
      <c r="I82">
        <f>stheis(QCFD,plots!$C$4,plots!$C$5,VLOOKUP($B82,WellINFO!$A$4:$L$10,COLUMN(L$1),0),$C82)</f>
        <v>1.3029563755058442</v>
      </c>
    </row>
    <row r="83" spans="1:9" ht="12.75">
      <c r="A83" t="s">
        <v>5</v>
      </c>
      <c r="B83" t="s">
        <v>7</v>
      </c>
      <c r="C83">
        <v>41.041737</v>
      </c>
      <c r="D83">
        <v>3.02</v>
      </c>
      <c r="E83">
        <f t="shared" si="2"/>
        <v>3.211814962858779</v>
      </c>
      <c r="F83">
        <f t="shared" si="1"/>
        <v>0.19181496285877886</v>
      </c>
      <c r="H83">
        <f>stheis(QCFD,plots!$C$4,plots!$C$5,VLOOKUP($B83,WellINFO!$A$4:$L$10,COLUMN(K$1),0),$C83)</f>
        <v>1.9033393045093272</v>
      </c>
      <c r="I83">
        <f>stheis(QCFD,plots!$C$4,plots!$C$5,VLOOKUP($B83,WellINFO!$A$4:$L$10,COLUMN(L$1),0),$C83)</f>
        <v>1.3084756583494517</v>
      </c>
    </row>
    <row r="84" spans="1:9" ht="12.75">
      <c r="A84" t="s">
        <v>5</v>
      </c>
      <c r="B84" t="s">
        <v>7</v>
      </c>
      <c r="C84">
        <v>42.385487</v>
      </c>
      <c r="D84">
        <v>2.96</v>
      </c>
      <c r="E84">
        <f t="shared" si="2"/>
        <v>3.2308305410616294</v>
      </c>
      <c r="F84">
        <f t="shared" si="1"/>
        <v>0.2708305410616294</v>
      </c>
      <c r="H84">
        <f>stheis(QCFD,plots!$C$4,plots!$C$5,VLOOKUP($B84,WellINFO!$A$4:$L$10,COLUMN(K$1),0),$C84)</f>
        <v>1.9128470936107522</v>
      </c>
      <c r="I84">
        <f>stheis(QCFD,plots!$C$4,plots!$C$5,VLOOKUP($B84,WellINFO!$A$4:$L$10,COLUMN(L$1),0),$C84)</f>
        <v>1.317983447450877</v>
      </c>
    </row>
    <row r="85" spans="1:9" ht="12.75">
      <c r="A85" t="s">
        <v>5</v>
      </c>
      <c r="B85" t="s">
        <v>7</v>
      </c>
      <c r="C85">
        <v>43.729237</v>
      </c>
      <c r="D85">
        <v>3.0599999</v>
      </c>
      <c r="E85">
        <f t="shared" si="2"/>
        <v>3.2492525761966062</v>
      </c>
      <c r="F85">
        <f t="shared" si="1"/>
        <v>0.18925267619660602</v>
      </c>
      <c r="H85">
        <f>stheis(QCFD,plots!$C$4,plots!$C$5,VLOOKUP($B85,WellINFO!$A$4:$L$10,COLUMN(K$1),0),$C85)</f>
        <v>1.9220581111782407</v>
      </c>
      <c r="I85">
        <f>stheis(QCFD,plots!$C$4,plots!$C$5,VLOOKUP($B85,WellINFO!$A$4:$L$10,COLUMN(L$1),0),$C85)</f>
        <v>1.3271944650183654</v>
      </c>
    </row>
    <row r="86" spans="1:9" ht="12.75">
      <c r="A86" t="s">
        <v>5</v>
      </c>
      <c r="B86" t="s">
        <v>7</v>
      </c>
      <c r="C86">
        <v>45.052155</v>
      </c>
      <c r="D86">
        <v>3.1300001</v>
      </c>
      <c r="E86">
        <f t="shared" si="2"/>
        <v>3.2668441385496605</v>
      </c>
      <c r="F86">
        <f t="shared" si="1"/>
        <v>0.13684403854966032</v>
      </c>
      <c r="H86">
        <f>stheis(QCFD,plots!$C$4,plots!$C$5,VLOOKUP($B86,WellINFO!$A$4:$L$10,COLUMN(K$1),0),$C86)</f>
        <v>1.930853892354768</v>
      </c>
      <c r="I86">
        <f>stheis(QCFD,plots!$C$4,plots!$C$5,VLOOKUP($B86,WellINFO!$A$4:$L$10,COLUMN(L$1),0),$C86)</f>
        <v>1.3359902461948923</v>
      </c>
    </row>
    <row r="87" spans="1:9" ht="12.75">
      <c r="A87" t="s">
        <v>5</v>
      </c>
      <c r="B87" t="s">
        <v>7</v>
      </c>
      <c r="C87">
        <v>46.406319</v>
      </c>
      <c r="D87">
        <v>3.1099999</v>
      </c>
      <c r="E87">
        <f t="shared" si="2"/>
        <v>3.284324094869217</v>
      </c>
      <c r="F87">
        <f t="shared" si="1"/>
        <v>0.17432419486921713</v>
      </c>
      <c r="H87">
        <f>stheis(QCFD,plots!$C$4,plots!$C$5,VLOOKUP($B87,WellINFO!$A$4:$L$10,COLUMN(K$1),0),$C87)</f>
        <v>1.9395938705145466</v>
      </c>
      <c r="I87">
        <f>stheis(QCFD,plots!$C$4,plots!$C$5,VLOOKUP($B87,WellINFO!$A$4:$L$10,COLUMN(L$1),0),$C87)</f>
        <v>1.3447302243546708</v>
      </c>
    </row>
    <row r="88" spans="1:9" ht="12.75">
      <c r="A88" t="s">
        <v>5</v>
      </c>
      <c r="B88" t="s">
        <v>7</v>
      </c>
      <c r="C88">
        <v>47.729248</v>
      </c>
      <c r="D88">
        <v>3.1700001</v>
      </c>
      <c r="E88">
        <f t="shared" si="2"/>
        <v>3.30091509924124</v>
      </c>
      <c r="F88">
        <f t="shared" si="1"/>
        <v>0.13091499924123973</v>
      </c>
      <c r="H88">
        <f>stheis(QCFD,plots!$C$4,plots!$C$5,VLOOKUP($B88,WellINFO!$A$4:$L$10,COLUMN(K$1),0),$C88)</f>
        <v>1.947889372700558</v>
      </c>
      <c r="I88">
        <f>stheis(QCFD,plots!$C$4,plots!$C$5,VLOOKUP($B88,WellINFO!$A$4:$L$10,COLUMN(L$1),0),$C88)</f>
        <v>1.3530257265406822</v>
      </c>
    </row>
    <row r="89" spans="1:9" ht="12.75">
      <c r="A89" t="s">
        <v>5</v>
      </c>
      <c r="B89" t="s">
        <v>7</v>
      </c>
      <c r="C89">
        <v>49.104248</v>
      </c>
      <c r="D89">
        <v>3.1800001</v>
      </c>
      <c r="E89">
        <f t="shared" si="2"/>
        <v>3.317678710008709</v>
      </c>
      <c r="F89">
        <f t="shared" si="1"/>
        <v>0.13767861000870907</v>
      </c>
      <c r="H89">
        <f>stheis(QCFD,plots!$C$4,plots!$C$5,VLOOKUP($B89,WellINFO!$A$4:$L$10,COLUMN(K$1),0),$C89)</f>
        <v>1.9562711780842923</v>
      </c>
      <c r="I89">
        <f>stheis(QCFD,plots!$C$4,plots!$C$5,VLOOKUP($B89,WellINFO!$A$4:$L$10,COLUMN(L$1),0),$C89)</f>
        <v>1.3614075319244168</v>
      </c>
    </row>
    <row r="90" spans="1:9" ht="12.75">
      <c r="A90" t="s">
        <v>5</v>
      </c>
      <c r="B90" t="s">
        <v>7</v>
      </c>
      <c r="C90">
        <v>50.427155</v>
      </c>
      <c r="D90">
        <v>3.1900001</v>
      </c>
      <c r="E90">
        <f t="shared" si="2"/>
        <v>3.333369906291261</v>
      </c>
      <c r="F90">
        <f t="shared" si="1"/>
        <v>0.14336980629126117</v>
      </c>
      <c r="H90">
        <f>stheis(QCFD,plots!$C$4,plots!$C$5,VLOOKUP($B90,WellINFO!$A$4:$L$10,COLUMN(K$1),0),$C90)</f>
        <v>1.9641167762255682</v>
      </c>
      <c r="I90">
        <f>stheis(QCFD,plots!$C$4,plots!$C$5,VLOOKUP($B90,WellINFO!$A$4:$L$10,COLUMN(L$1),0),$C90)</f>
        <v>1.3692531300656927</v>
      </c>
    </row>
    <row r="91" spans="1:9" ht="12.75">
      <c r="A91" t="s">
        <v>5</v>
      </c>
      <c r="B91" t="s">
        <v>7</v>
      </c>
      <c r="C91">
        <v>51.760487</v>
      </c>
      <c r="D91">
        <v>3.1900001</v>
      </c>
      <c r="E91">
        <f t="shared" si="2"/>
        <v>3.3487736350465136</v>
      </c>
      <c r="F91">
        <f t="shared" si="1"/>
        <v>0.15877353504651381</v>
      </c>
      <c r="H91">
        <f>stheis(QCFD,plots!$C$4,plots!$C$5,VLOOKUP($B91,WellINFO!$A$4:$L$10,COLUMN(K$1),0),$C91)</f>
        <v>1.9718186406031948</v>
      </c>
      <c r="I91">
        <f>stheis(QCFD,plots!$C$4,plots!$C$5,VLOOKUP($B91,WellINFO!$A$4:$L$10,COLUMN(L$1),0),$C91)</f>
        <v>1.376954994443319</v>
      </c>
    </row>
    <row r="92" spans="1:9" ht="12.75">
      <c r="A92" t="s">
        <v>5</v>
      </c>
      <c r="B92" t="s">
        <v>7</v>
      </c>
      <c r="C92">
        <v>53.104237</v>
      </c>
      <c r="D92">
        <v>3.2</v>
      </c>
      <c r="E92">
        <f t="shared" si="2"/>
        <v>3.363901377491473</v>
      </c>
      <c r="F92">
        <f t="shared" si="1"/>
        <v>0.16390137749147282</v>
      </c>
      <c r="H92">
        <f>stheis(QCFD,plots!$C$4,plots!$C$5,VLOOKUP($B92,WellINFO!$A$4:$L$10,COLUMN(K$1),0),$C92)</f>
        <v>1.9793825118256743</v>
      </c>
      <c r="I92">
        <f>stheis(QCFD,plots!$C$4,plots!$C$5,VLOOKUP($B92,WellINFO!$A$4:$L$10,COLUMN(L$1),0),$C92)</f>
        <v>1.3845188656657985</v>
      </c>
    </row>
    <row r="93" spans="1:9" ht="12.75">
      <c r="A93" t="s">
        <v>5</v>
      </c>
      <c r="B93" t="s">
        <v>7</v>
      </c>
      <c r="C93">
        <v>54.447987</v>
      </c>
      <c r="D93">
        <v>3.29</v>
      </c>
      <c r="E93">
        <f t="shared" si="2"/>
        <v>3.3786510701669275</v>
      </c>
      <c r="F93">
        <f t="shared" si="1"/>
        <v>0.08865107016692741</v>
      </c>
      <c r="H93">
        <f>stheis(QCFD,plots!$C$4,plots!$C$5,VLOOKUP($B93,WellINFO!$A$4:$L$10,COLUMN(K$1),0),$C93)</f>
        <v>1.9867573581634015</v>
      </c>
      <c r="I93">
        <f>stheis(QCFD,plots!$C$4,plots!$C$5,VLOOKUP($B93,WellINFO!$A$4:$L$10,COLUMN(L$1),0),$C93)</f>
        <v>1.391893712003526</v>
      </c>
    </row>
    <row r="94" spans="1:9" ht="12.75">
      <c r="A94" t="s">
        <v>5</v>
      </c>
      <c r="B94" t="s">
        <v>7</v>
      </c>
      <c r="C94">
        <v>55.791737</v>
      </c>
      <c r="D94">
        <v>3.3900001</v>
      </c>
      <c r="E94">
        <f t="shared" si="2"/>
        <v>3.3930411485975216</v>
      </c>
      <c r="F94">
        <f t="shared" si="1"/>
        <v>0.003041048597521634</v>
      </c>
      <c r="H94">
        <f>stheis(QCFD,plots!$C$4,plots!$C$5,VLOOKUP($B94,WellINFO!$A$4:$L$10,COLUMN(K$1),0),$C94)</f>
        <v>1.9939523973786986</v>
      </c>
      <c r="I94">
        <f>stheis(QCFD,plots!$C$4,plots!$C$5,VLOOKUP($B94,WellINFO!$A$4:$L$10,COLUMN(L$1),0),$C94)</f>
        <v>1.399088751218823</v>
      </c>
    </row>
    <row r="95" spans="1:9" ht="12.75">
      <c r="A95" t="s">
        <v>5</v>
      </c>
      <c r="B95" t="s">
        <v>7</v>
      </c>
      <c r="C95">
        <v>57.114662</v>
      </c>
      <c r="D95">
        <v>3.4100001</v>
      </c>
      <c r="E95">
        <f t="shared" si="2"/>
        <v>3.4068735579661373</v>
      </c>
      <c r="F95">
        <f t="shared" si="1"/>
        <v>-0.003126542033862645</v>
      </c>
      <c r="H95">
        <f>stheis(QCFD,plots!$C$4,plots!$C$5,VLOOKUP($B95,WellINFO!$A$4:$L$10,COLUMN(K$1),0),$C95)</f>
        <v>2.000868602063006</v>
      </c>
      <c r="I95">
        <f>stheis(QCFD,plots!$C$4,plots!$C$5,VLOOKUP($B95,WellINFO!$A$4:$L$10,COLUMN(L$1),0),$C95)</f>
        <v>1.406004955903131</v>
      </c>
    </row>
    <row r="96" spans="1:9" ht="12.75">
      <c r="A96" t="s">
        <v>5</v>
      </c>
      <c r="B96" t="s">
        <v>7</v>
      </c>
      <c r="C96">
        <v>58.489662</v>
      </c>
      <c r="D96">
        <v>3.4300001</v>
      </c>
      <c r="E96">
        <f t="shared" si="2"/>
        <v>3.420914957304444</v>
      </c>
      <c r="F96">
        <f t="shared" si="1"/>
        <v>-0.009085142695556048</v>
      </c>
      <c r="H96">
        <f>stheis(QCFD,plots!$C$4,plots!$C$5,VLOOKUP($B96,WellINFO!$A$4:$L$10,COLUMN(K$1),0),$C96)</f>
        <v>2.0078893017321597</v>
      </c>
      <c r="I96">
        <f>stheis(QCFD,plots!$C$4,plots!$C$5,VLOOKUP($B96,WellINFO!$A$4:$L$10,COLUMN(L$1),0),$C96)</f>
        <v>1.4130256555722842</v>
      </c>
    </row>
    <row r="97" spans="1:9" ht="12.75">
      <c r="A97" t="s">
        <v>5</v>
      </c>
      <c r="B97" t="s">
        <v>7</v>
      </c>
      <c r="C97">
        <v>59.812569</v>
      </c>
      <c r="D97">
        <v>3.53</v>
      </c>
      <c r="E97">
        <f t="shared" si="2"/>
        <v>3.4341162291232554</v>
      </c>
      <c r="F97">
        <f t="shared" si="1"/>
        <v>-0.09588377087674438</v>
      </c>
      <c r="H97">
        <f>stheis(QCFD,plots!$C$4,plots!$C$5,VLOOKUP($B97,WellINFO!$A$4:$L$10,COLUMN(K$1),0),$C97)</f>
        <v>2.0144899376415655</v>
      </c>
      <c r="I97">
        <f>stheis(QCFD,plots!$C$4,plots!$C$5,VLOOKUP($B97,WellINFO!$A$4:$L$10,COLUMN(L$1),0),$C97)</f>
        <v>1.41962629148169</v>
      </c>
    </row>
    <row r="98" spans="1:9" ht="12.75">
      <c r="A98" t="s">
        <v>5</v>
      </c>
      <c r="B98" t="s">
        <v>7</v>
      </c>
      <c r="C98">
        <v>61.135487</v>
      </c>
      <c r="D98">
        <v>3.3900001</v>
      </c>
      <c r="E98">
        <f t="shared" si="2"/>
        <v>3.4470287977873593</v>
      </c>
      <c r="F98">
        <f t="shared" si="1"/>
        <v>0.057028697787359306</v>
      </c>
      <c r="H98">
        <f>stheis(QCFD,plots!$C$4,plots!$C$5,VLOOKUP($B98,WellINFO!$A$4:$L$10,COLUMN(K$1),0),$C98)</f>
        <v>2.020946221973617</v>
      </c>
      <c r="I98">
        <f>stheis(QCFD,plots!$C$4,plots!$C$5,VLOOKUP($B98,WellINFO!$A$4:$L$10,COLUMN(L$1),0),$C98)</f>
        <v>1.426082575813742</v>
      </c>
    </row>
    <row r="99" spans="1:9" ht="12.75">
      <c r="A99" t="s">
        <v>5</v>
      </c>
      <c r="B99" t="s">
        <v>7</v>
      </c>
      <c r="C99">
        <v>62.510487</v>
      </c>
      <c r="D99">
        <v>3.3099999</v>
      </c>
      <c r="E99">
        <f t="shared" si="2"/>
        <v>3.460156898865009</v>
      </c>
      <c r="F99">
        <f aca="true" t="shared" si="3" ref="F99:F107">E99-D99</f>
        <v>0.15015699886500888</v>
      </c>
      <c r="H99">
        <f>stheis(QCFD,plots!$C$4,plots!$C$5,VLOOKUP($B99,WellINFO!$A$4:$L$10,COLUMN(K$1),0),$C99)</f>
        <v>2.0275102725124423</v>
      </c>
      <c r="I99">
        <f>stheis(QCFD,plots!$C$4,plots!$C$5,VLOOKUP($B99,WellINFO!$A$4:$L$10,COLUMN(L$1),0),$C99)</f>
        <v>1.4326466263525668</v>
      </c>
    </row>
    <row r="100" spans="1:9" ht="12.75">
      <c r="A100" t="s">
        <v>5</v>
      </c>
      <c r="B100" t="s">
        <v>7</v>
      </c>
      <c r="C100">
        <v>63.854248</v>
      </c>
      <c r="D100">
        <v>3.4000001</v>
      </c>
      <c r="E100">
        <f t="shared" si="2"/>
        <v>3.4727106583239173</v>
      </c>
      <c r="F100">
        <f t="shared" si="3"/>
        <v>0.07271055832391715</v>
      </c>
      <c r="H100">
        <f>stheis(QCFD,plots!$C$4,plots!$C$5,VLOOKUP($B100,WellINFO!$A$4:$L$10,COLUMN(K$1),0),$C100)</f>
        <v>2.0337871522418967</v>
      </c>
      <c r="I100">
        <f>stheis(QCFD,plots!$C$4,plots!$C$5,VLOOKUP($B100,WellINFO!$A$4:$L$10,COLUMN(L$1),0),$C100)</f>
        <v>1.438923506082021</v>
      </c>
    </row>
    <row r="101" spans="1:9" ht="12.75">
      <c r="A101" t="s">
        <v>5</v>
      </c>
      <c r="B101" t="s">
        <v>7</v>
      </c>
      <c r="C101">
        <v>65.177155</v>
      </c>
      <c r="D101">
        <v>3.4400001</v>
      </c>
      <c r="E101">
        <f t="shared" si="2"/>
        <v>3.484814142399573</v>
      </c>
      <c r="F101">
        <f t="shared" si="3"/>
        <v>0.04481404239957332</v>
      </c>
      <c r="H101">
        <f>stheis(QCFD,plots!$C$4,plots!$C$5,VLOOKUP($B101,WellINFO!$A$4:$L$10,COLUMN(K$1),0),$C101)</f>
        <v>2.0398388942797245</v>
      </c>
      <c r="I101">
        <f>stheis(QCFD,plots!$C$4,plots!$C$5,VLOOKUP($B101,WellINFO!$A$4:$L$10,COLUMN(L$1),0),$C101)</f>
        <v>1.4449752481198488</v>
      </c>
    </row>
    <row r="102" spans="1:9" ht="12.75">
      <c r="A102" t="s">
        <v>5</v>
      </c>
      <c r="B102" t="s">
        <v>7</v>
      </c>
      <c r="C102">
        <v>66.510483</v>
      </c>
      <c r="D102">
        <v>3.45</v>
      </c>
      <c r="E102">
        <f t="shared" si="2"/>
        <v>3.496766900294538</v>
      </c>
      <c r="F102">
        <f t="shared" si="3"/>
        <v>0.046766900294537894</v>
      </c>
      <c r="H102">
        <f>stheis(QCFD,plots!$C$4,plots!$C$5,VLOOKUP($B102,WellINFO!$A$4:$L$10,COLUMN(K$1),0),$C102)</f>
        <v>2.045815273227207</v>
      </c>
      <c r="I102">
        <f>stheis(QCFD,plots!$C$4,plots!$C$5,VLOOKUP($B102,WellINFO!$A$4:$L$10,COLUMN(L$1),0),$C102)</f>
        <v>1.4509516270673313</v>
      </c>
    </row>
    <row r="103" spans="1:9" ht="12.75">
      <c r="A103" t="s">
        <v>5</v>
      </c>
      <c r="B103" t="s">
        <v>7</v>
      </c>
      <c r="C103">
        <v>67.864655</v>
      </c>
      <c r="D103">
        <v>3.5</v>
      </c>
      <c r="E103">
        <f t="shared" si="2"/>
        <v>3.508663720532098</v>
      </c>
      <c r="F103">
        <f t="shared" si="3"/>
        <v>0.008663720532097852</v>
      </c>
      <c r="H103">
        <f>stheis(QCFD,plots!$C$4,plots!$C$5,VLOOKUP($B103,WellINFO!$A$4:$L$10,COLUMN(K$1),0),$C103)</f>
        <v>2.0517636833459867</v>
      </c>
      <c r="I103">
        <f>stheis(QCFD,plots!$C$4,plots!$C$5,VLOOKUP($B103,WellINFO!$A$4:$L$10,COLUMN(L$1),0),$C103)</f>
        <v>1.4569000371861112</v>
      </c>
    </row>
    <row r="104" spans="1:9" ht="12.75">
      <c r="A104" t="s">
        <v>5</v>
      </c>
      <c r="B104" t="s">
        <v>7</v>
      </c>
      <c r="C104">
        <v>69.218819</v>
      </c>
      <c r="D104">
        <v>3.46</v>
      </c>
      <c r="E104">
        <f t="shared" si="2"/>
        <v>3.5203254128738157</v>
      </c>
      <c r="F104">
        <f t="shared" si="3"/>
        <v>0.060325412873815765</v>
      </c>
      <c r="H104">
        <f>stheis(QCFD,plots!$C$4,plots!$C$5,VLOOKUP($B104,WellINFO!$A$4:$L$10,COLUMN(K$1),0),$C104)</f>
        <v>2.057594529516846</v>
      </c>
      <c r="I104">
        <f>stheis(QCFD,plots!$C$4,plots!$C$5,VLOOKUP($B104,WellINFO!$A$4:$L$10,COLUMN(L$1),0),$C104)</f>
        <v>1.46273088335697</v>
      </c>
    </row>
    <row r="105" spans="1:9" ht="12.75">
      <c r="A105" t="s">
        <v>5</v>
      </c>
      <c r="B105" t="s">
        <v>7</v>
      </c>
      <c r="C105">
        <v>70.531319</v>
      </c>
      <c r="D105">
        <v>3.52</v>
      </c>
      <c r="E105">
        <f t="shared" si="2"/>
        <v>3.531412593594669</v>
      </c>
      <c r="F105">
        <f t="shared" si="3"/>
        <v>0.011412593594668952</v>
      </c>
      <c r="H105">
        <f>stheis(QCFD,plots!$C$4,plots!$C$5,VLOOKUP($B105,WellINFO!$A$4:$L$10,COLUMN(K$1),0),$C105)</f>
        <v>2.0631381198772725</v>
      </c>
      <c r="I105">
        <f>stheis(QCFD,plots!$C$4,plots!$C$5,VLOOKUP($B105,WellINFO!$A$4:$L$10,COLUMN(L$1),0),$C105)</f>
        <v>1.4682744737173967</v>
      </c>
    </row>
    <row r="106" spans="1:9" ht="12.75">
      <c r="A106" t="s">
        <v>5</v>
      </c>
      <c r="B106" t="s">
        <v>7</v>
      </c>
      <c r="C106">
        <v>71.885483</v>
      </c>
      <c r="D106">
        <v>3.5899999</v>
      </c>
      <c r="E106">
        <f t="shared" si="2"/>
        <v>3.5426375435617508</v>
      </c>
      <c r="F106">
        <f t="shared" si="3"/>
        <v>-0.047362356438249265</v>
      </c>
      <c r="H106">
        <f>stheis(QCFD,plots!$C$4,plots!$C$5,VLOOKUP($B106,WellINFO!$A$4:$L$10,COLUMN(K$1),0),$C106)</f>
        <v>2.068750594860813</v>
      </c>
      <c r="I106">
        <f>stheis(QCFD,plots!$C$4,plots!$C$5,VLOOKUP($B106,WellINFO!$A$4:$L$10,COLUMN(L$1),0),$C106)</f>
        <v>1.4738869487009376</v>
      </c>
    </row>
    <row r="107" spans="1:9" ht="12.75">
      <c r="A107" t="s">
        <v>5</v>
      </c>
      <c r="B107" t="s">
        <v>7</v>
      </c>
      <c r="C107">
        <v>73.239662</v>
      </c>
      <c r="D107">
        <v>3.6099999</v>
      </c>
      <c r="E107">
        <f t="shared" si="2"/>
        <v>3.553653121904329</v>
      </c>
      <c r="F107">
        <f t="shared" si="3"/>
        <v>-0.05634677809567101</v>
      </c>
      <c r="H107">
        <f>stheis(QCFD,plots!$C$4,plots!$C$5,VLOOKUP($B107,WellINFO!$A$4:$L$10,COLUMN(K$1),0),$C107)</f>
        <v>2.074258384032102</v>
      </c>
      <c r="I107">
        <f>stheis(QCFD,plots!$C$4,plots!$C$5,VLOOKUP($B107,WellINFO!$A$4:$L$10,COLUMN(L$1),0),$C107)</f>
        <v>1.4793947378722268</v>
      </c>
    </row>
    <row r="108" ht="12.75">
      <c r="A108" t="s">
        <v>6</v>
      </c>
    </row>
    <row r="109" spans="1:9" ht="12.75">
      <c r="A109" t="s">
        <v>5</v>
      </c>
      <c r="B109" t="s">
        <v>8</v>
      </c>
      <c r="C109">
        <v>0.052234001</v>
      </c>
      <c r="D109">
        <v>0</v>
      </c>
      <c r="E109">
        <f t="shared" si="2"/>
        <v>0.013786131500668129</v>
      </c>
      <c r="H109">
        <f>stheis(QCFD,plots!$C$4,plots!$C$5,VLOOKUP($B109,WellINFO!$A$4:$L$10,COLUMN(K$1),0),$C109)</f>
        <v>0.008789992807995384</v>
      </c>
      <c r="I109">
        <f>stheis(QCFD,plots!$C$4,plots!$C$5,VLOOKUP($B109,WellINFO!$A$4:$L$10,COLUMN(L$1),0),$C109)</f>
        <v>0.0049961386926727445</v>
      </c>
    </row>
    <row r="110" spans="1:9" ht="12.75">
      <c r="A110" t="s">
        <v>5</v>
      </c>
      <c r="B110" t="s">
        <v>8</v>
      </c>
      <c r="C110">
        <v>0.093900003</v>
      </c>
      <c r="D110">
        <v>0</v>
      </c>
      <c r="E110">
        <f t="shared" si="2"/>
        <v>0.06619663495050057</v>
      </c>
      <c r="H110">
        <f>stheis(QCFD,plots!$C$4,plots!$C$5,VLOOKUP($B110,WellINFO!$A$4:$L$10,COLUMN(K$1),0),$C110)</f>
        <v>0.03901324509430544</v>
      </c>
      <c r="I110">
        <f>stheis(QCFD,plots!$C$4,plots!$C$5,VLOOKUP($B110,WellINFO!$A$4:$L$10,COLUMN(L$1),0),$C110)</f>
        <v>0.027183389856195134</v>
      </c>
    </row>
    <row r="111" spans="1:9" ht="12.75">
      <c r="A111" t="s">
        <v>5</v>
      </c>
      <c r="B111" t="s">
        <v>8</v>
      </c>
      <c r="C111">
        <v>0.13556699</v>
      </c>
      <c r="D111">
        <v>0</v>
      </c>
      <c r="E111">
        <f t="shared" si="2"/>
        <v>0.13223091267017067</v>
      </c>
      <c r="H111">
        <f>stheis(QCFD,plots!$C$4,plots!$C$5,VLOOKUP($B111,WellINFO!$A$4:$L$10,COLUMN(K$1),0),$C111)</f>
        <v>0.07529040866782752</v>
      </c>
      <c r="I111">
        <f>stheis(QCFD,plots!$C$4,plots!$C$5,VLOOKUP($B111,WellINFO!$A$4:$L$10,COLUMN(L$1),0),$C111)</f>
        <v>0.05694050400234317</v>
      </c>
    </row>
    <row r="112" spans="1:9" ht="12.75">
      <c r="A112" t="s">
        <v>5</v>
      </c>
      <c r="B112" t="s">
        <v>8</v>
      </c>
      <c r="C112">
        <v>0.18765</v>
      </c>
      <c r="D112">
        <v>0.02</v>
      </c>
      <c r="E112">
        <f t="shared" si="2"/>
        <v>0.2148001561187654</v>
      </c>
      <c r="H112">
        <f>stheis(QCFD,plots!$C$4,plots!$C$5,VLOOKUP($B112,WellINFO!$A$4:$L$10,COLUMN(K$1),0),$C112)</f>
        <v>0.11947699133645688</v>
      </c>
      <c r="I112">
        <f>stheis(QCFD,plots!$C$4,plots!$C$5,VLOOKUP($B112,WellINFO!$A$4:$L$10,COLUMN(L$1),0),$C112)</f>
        <v>0.09532316478230854</v>
      </c>
    </row>
    <row r="113" spans="1:9" ht="12.75">
      <c r="A113" t="s">
        <v>5</v>
      </c>
      <c r="B113" t="s">
        <v>8</v>
      </c>
      <c r="C113">
        <v>0.22931699</v>
      </c>
      <c r="D113">
        <v>0.050000001</v>
      </c>
      <c r="E113">
        <f t="shared" si="2"/>
        <v>0.27666385411895045</v>
      </c>
      <c r="H113">
        <f>stheis(QCFD,plots!$C$4,plots!$C$5,VLOOKUP($B113,WellINFO!$A$4:$L$10,COLUMN(K$1),0),$C113)</f>
        <v>0.15208596043568645</v>
      </c>
      <c r="I113">
        <f>stheis(QCFD,plots!$C$4,plots!$C$5,VLOOKUP($B113,WellINFO!$A$4:$L$10,COLUMN(L$1),0),$C113)</f>
        <v>0.12457789368326397</v>
      </c>
    </row>
    <row r="114" spans="1:9" ht="12.75">
      <c r="A114" t="s">
        <v>5</v>
      </c>
      <c r="B114" t="s">
        <v>8</v>
      </c>
      <c r="C114">
        <v>0.27098399</v>
      </c>
      <c r="D114">
        <v>0.11</v>
      </c>
      <c r="E114">
        <f t="shared" si="2"/>
        <v>0.3340858902844295</v>
      </c>
      <c r="H114">
        <f>stheis(QCFD,plots!$C$4,plots!$C$5,VLOOKUP($B114,WellINFO!$A$4:$L$10,COLUMN(K$1),0),$C114)</f>
        <v>0.18209331401009018</v>
      </c>
      <c r="I114">
        <f>stheis(QCFD,plots!$C$4,plots!$C$5,VLOOKUP($B114,WellINFO!$A$4:$L$10,COLUMN(L$1),0),$C114)</f>
        <v>0.1519925762743393</v>
      </c>
    </row>
    <row r="115" spans="1:9" ht="12.75">
      <c r="A115" t="s">
        <v>5</v>
      </c>
      <c r="B115" t="s">
        <v>8</v>
      </c>
      <c r="C115">
        <v>0.32306701</v>
      </c>
      <c r="D115">
        <v>0.2</v>
      </c>
      <c r="E115">
        <f t="shared" si="2"/>
        <v>0.39990446695534765</v>
      </c>
      <c r="H115">
        <f>stheis(QCFD,plots!$C$4,plots!$C$5,VLOOKUP($B115,WellINFO!$A$4:$L$10,COLUMN(K$1),0),$C115)</f>
        <v>0.21625498038100127</v>
      </c>
      <c r="I115">
        <f>stheis(QCFD,plots!$C$4,plots!$C$5,VLOOKUP($B115,WellINFO!$A$4:$L$10,COLUMN(L$1),0),$C115)</f>
        <v>0.18364948657434635</v>
      </c>
    </row>
    <row r="116" spans="1:9" ht="12.75">
      <c r="A116" t="s">
        <v>5</v>
      </c>
      <c r="B116" t="s">
        <v>8</v>
      </c>
      <c r="C116">
        <v>0.36473399</v>
      </c>
      <c r="D116">
        <v>0.27000001</v>
      </c>
      <c r="E116">
        <f t="shared" si="2"/>
        <v>0.4482694627534452</v>
      </c>
      <c r="H116">
        <f>stheis(QCFD,plots!$C$4,plots!$C$5,VLOOKUP($B116,WellINFO!$A$4:$L$10,COLUMN(K$1),0),$C116)</f>
        <v>0.24123082593701953</v>
      </c>
      <c r="I116">
        <f>stheis(QCFD,plots!$C$4,plots!$C$5,VLOOKUP($B116,WellINFO!$A$4:$L$10,COLUMN(L$1),0),$C116)</f>
        <v>0.20703863681642568</v>
      </c>
    </row>
    <row r="117" spans="1:9" ht="12.75">
      <c r="A117" t="s">
        <v>5</v>
      </c>
      <c r="B117" t="s">
        <v>8</v>
      </c>
      <c r="C117">
        <v>0.4064</v>
      </c>
      <c r="D117">
        <v>0.33000001</v>
      </c>
      <c r="E117">
        <f t="shared" si="2"/>
        <v>0.49326831880490263</v>
      </c>
      <c r="H117">
        <f>stheis(QCFD,plots!$C$4,plots!$C$5,VLOOKUP($B117,WellINFO!$A$4:$L$10,COLUMN(K$1),0),$C117)</f>
        <v>0.26438842934080936</v>
      </c>
      <c r="I117">
        <f>stheis(QCFD,plots!$C$4,plots!$C$5,VLOOKUP($B117,WellINFO!$A$4:$L$10,COLUMN(L$1),0),$C117)</f>
        <v>0.22887988946409327</v>
      </c>
    </row>
    <row r="118" spans="1:9" ht="12.75">
      <c r="A118" t="s">
        <v>5</v>
      </c>
      <c r="B118" t="s">
        <v>8</v>
      </c>
      <c r="C118">
        <v>0.44806701</v>
      </c>
      <c r="D118">
        <v>0.37</v>
      </c>
      <c r="E118">
        <f t="shared" si="2"/>
        <v>0.5352841077734318</v>
      </c>
      <c r="H118">
        <f>stheis(QCFD,plots!$C$4,plots!$C$5,VLOOKUP($B118,WellINFO!$A$4:$L$10,COLUMN(K$1),0),$C118)</f>
        <v>0.2859508121357907</v>
      </c>
      <c r="I118">
        <f>stheis(QCFD,plots!$C$4,plots!$C$5,VLOOKUP($B118,WellINFO!$A$4:$L$10,COLUMN(L$1),0),$C118)</f>
        <v>0.24933329563764106</v>
      </c>
    </row>
    <row r="119" spans="1:9" ht="12.75">
      <c r="A119" t="s">
        <v>5</v>
      </c>
      <c r="B119" t="s">
        <v>8</v>
      </c>
      <c r="C119">
        <v>0.50015002</v>
      </c>
      <c r="D119">
        <v>0.41999999</v>
      </c>
      <c r="E119">
        <f t="shared" si="2"/>
        <v>0.5841141005136685</v>
      </c>
      <c r="H119">
        <f>stheis(QCFD,plots!$C$4,plots!$C$5,VLOOKUP($B119,WellINFO!$A$4:$L$10,COLUMN(K$1),0),$C119)</f>
        <v>0.31094676396200954</v>
      </c>
      <c r="I119">
        <f>stheis(QCFD,plots!$C$4,plots!$C$5,VLOOKUP($B119,WellINFO!$A$4:$L$10,COLUMN(L$1),0),$C119)</f>
        <v>0.27316733655165903</v>
      </c>
    </row>
    <row r="120" spans="1:9" ht="12.75">
      <c r="A120" t="s">
        <v>5</v>
      </c>
      <c r="B120" t="s">
        <v>8</v>
      </c>
      <c r="C120">
        <v>0.54181701</v>
      </c>
      <c r="D120">
        <v>0.46000001</v>
      </c>
      <c r="E120">
        <f t="shared" si="2"/>
        <v>0.6205760270901126</v>
      </c>
      <c r="H120">
        <f>stheis(QCFD,plots!$C$4,plots!$C$5,VLOOKUP($B120,WellINFO!$A$4:$L$10,COLUMN(K$1),0),$C120)</f>
        <v>0.3295721998640911</v>
      </c>
      <c r="I120">
        <f>stheis(QCFD,plots!$C$4,plots!$C$5,VLOOKUP($B120,WellINFO!$A$4:$L$10,COLUMN(L$1),0),$C120)</f>
        <v>0.2910038272260216</v>
      </c>
    </row>
    <row r="121" spans="1:9" ht="12.75">
      <c r="A121" t="s">
        <v>5</v>
      </c>
      <c r="B121" t="s">
        <v>8</v>
      </c>
      <c r="C121">
        <v>0.58348399</v>
      </c>
      <c r="D121">
        <v>0.5</v>
      </c>
      <c r="E121">
        <f t="shared" si="2"/>
        <v>0.6549890026021709</v>
      </c>
      <c r="H121">
        <f>stheis(QCFD,plots!$C$4,plots!$C$5,VLOOKUP($B121,WellINFO!$A$4:$L$10,COLUMN(K$1),0),$C121)</f>
        <v>0.34712338713499646</v>
      </c>
      <c r="I121">
        <f>stheis(QCFD,plots!$C$4,plots!$C$5,VLOOKUP($B121,WellINFO!$A$4:$L$10,COLUMN(L$1),0),$C121)</f>
        <v>0.3078656154671744</v>
      </c>
    </row>
    <row r="122" spans="1:9" ht="12.75">
      <c r="A122" t="s">
        <v>5</v>
      </c>
      <c r="B122" t="s">
        <v>8</v>
      </c>
      <c r="C122">
        <v>0.63556701</v>
      </c>
      <c r="D122">
        <v>0.56</v>
      </c>
      <c r="E122">
        <f t="shared" si="2"/>
        <v>0.6954379912259288</v>
      </c>
      <c r="H122">
        <f>stheis(QCFD,plots!$C$4,plots!$C$5,VLOOKUP($B122,WellINFO!$A$4:$L$10,COLUMN(K$1),0),$C122)</f>
        <v>0.3677219940456526</v>
      </c>
      <c r="I122">
        <f>stheis(QCFD,plots!$C$4,plots!$C$5,VLOOKUP($B122,WellINFO!$A$4:$L$10,COLUMN(L$1),0),$C122)</f>
        <v>0.3277159971802761</v>
      </c>
    </row>
    <row r="123" spans="1:9" ht="12.75">
      <c r="A123" t="s">
        <v>5</v>
      </c>
      <c r="B123" t="s">
        <v>8</v>
      </c>
      <c r="C123">
        <v>0.67723399</v>
      </c>
      <c r="D123">
        <v>0.61000001</v>
      </c>
      <c r="E123">
        <f t="shared" si="2"/>
        <v>0.7259598461242804</v>
      </c>
      <c r="H123">
        <f>stheis(QCFD,plots!$C$4,plots!$C$5,VLOOKUP($B123,WellINFO!$A$4:$L$10,COLUMN(K$1),0),$C123)</f>
        <v>0.3832449369012285</v>
      </c>
      <c r="I123">
        <f>stheis(QCFD,plots!$C$4,plots!$C$5,VLOOKUP($B123,WellINFO!$A$4:$L$10,COLUMN(L$1),0),$C123)</f>
        <v>0.342714909223052</v>
      </c>
    </row>
    <row r="124" spans="1:9" ht="12.75">
      <c r="A124" t="s">
        <v>5</v>
      </c>
      <c r="B124" t="s">
        <v>8</v>
      </c>
      <c r="C124">
        <v>0.71890002</v>
      </c>
      <c r="D124">
        <v>0.66000003</v>
      </c>
      <c r="E124">
        <f t="shared" si="2"/>
        <v>0.7550122397843544</v>
      </c>
      <c r="H124">
        <f>stheis(QCFD,plots!$C$4,plots!$C$5,VLOOKUP($B124,WellINFO!$A$4:$L$10,COLUMN(K$1),0),$C124)</f>
        <v>0.3980056353262833</v>
      </c>
      <c r="I124">
        <f>stheis(QCFD,plots!$C$4,plots!$C$5,VLOOKUP($B124,WellINFO!$A$4:$L$10,COLUMN(L$1),0),$C124)</f>
        <v>0.35700660445807114</v>
      </c>
    </row>
    <row r="125" spans="1:9" ht="12.75">
      <c r="A125" t="s">
        <v>5</v>
      </c>
      <c r="B125" t="s">
        <v>8</v>
      </c>
      <c r="C125">
        <v>0.76056701</v>
      </c>
      <c r="D125">
        <v>0.72000003</v>
      </c>
      <c r="E125">
        <f t="shared" si="2"/>
        <v>0.7827278925817501</v>
      </c>
      <c r="H125">
        <f>stheis(QCFD,plots!$C$4,plots!$C$5,VLOOKUP($B125,WellINFO!$A$4:$L$10,COLUMN(K$1),0),$C125)</f>
        <v>0.41207456291292716</v>
      </c>
      <c r="I125">
        <f>stheis(QCFD,plots!$C$4,plots!$C$5,VLOOKUP($B125,WellINFO!$A$4:$L$10,COLUMN(L$1),0),$C125)</f>
        <v>0.370653329668823</v>
      </c>
    </row>
    <row r="126" spans="1:9" ht="12.75">
      <c r="A126" t="s">
        <v>5</v>
      </c>
      <c r="B126" t="s">
        <v>8</v>
      </c>
      <c r="C126">
        <v>0.81265002</v>
      </c>
      <c r="D126">
        <v>0.79000002</v>
      </c>
      <c r="E126">
        <f t="shared" si="2"/>
        <v>0.8156652078692996</v>
      </c>
      <c r="H126">
        <f>stheis(QCFD,plots!$C$4,plots!$C$5,VLOOKUP($B126,WellINFO!$A$4:$L$10,COLUMN(K$1),0),$C126)</f>
        <v>0.4287791900016489</v>
      </c>
      <c r="I126">
        <f>stheis(QCFD,plots!$C$4,plots!$C$5,VLOOKUP($B126,WellINFO!$A$4:$L$10,COLUMN(L$1),0),$C126)</f>
        <v>0.3868860178676507</v>
      </c>
    </row>
    <row r="127" spans="1:9" ht="12.75">
      <c r="A127" t="s">
        <v>5</v>
      </c>
      <c r="B127" t="s">
        <v>8</v>
      </c>
      <c r="C127">
        <v>0.85431701</v>
      </c>
      <c r="D127">
        <v>0.83999997</v>
      </c>
      <c r="E127">
        <f t="shared" si="2"/>
        <v>0.8407715100007958</v>
      </c>
      <c r="H127">
        <f>stheis(QCFD,plots!$C$4,plots!$C$5,VLOOKUP($B127,WellINFO!$A$4:$L$10,COLUMN(K$1),0),$C127)</f>
        <v>0.441502044742557</v>
      </c>
      <c r="I127">
        <f>stheis(QCFD,plots!$C$4,plots!$C$5,VLOOKUP($B127,WellINFO!$A$4:$L$10,COLUMN(L$1),0),$C127)</f>
        <v>0.39926946525823875</v>
      </c>
    </row>
    <row r="128" spans="1:9" ht="12.75">
      <c r="A128" t="s">
        <v>5</v>
      </c>
      <c r="B128" t="s">
        <v>8</v>
      </c>
      <c r="C128">
        <v>0.89598399</v>
      </c>
      <c r="D128">
        <v>0.88</v>
      </c>
      <c r="E128">
        <f t="shared" si="2"/>
        <v>0.8648668507835411</v>
      </c>
      <c r="H128">
        <f>stheis(QCFD,plots!$C$4,plots!$C$5,VLOOKUP($B128,WellINFO!$A$4:$L$10,COLUMN(K$1),0),$C128)</f>
        <v>0.45370482644490817</v>
      </c>
      <c r="I128">
        <f>stheis(QCFD,plots!$C$4,plots!$C$5,VLOOKUP($B128,WellINFO!$A$4:$L$10,COLUMN(L$1),0),$C128)</f>
        <v>0.41116202433863297</v>
      </c>
    </row>
    <row r="129" spans="1:9" ht="12.75">
      <c r="A129" t="s">
        <v>5</v>
      </c>
      <c r="B129" t="s">
        <v>8</v>
      </c>
      <c r="C129">
        <v>0.94112301</v>
      </c>
      <c r="D129">
        <v>0.89999998</v>
      </c>
      <c r="E129">
        <f t="shared" si="2"/>
        <v>0.8899183819377241</v>
      </c>
      <c r="H129">
        <f>stheis(QCFD,plots!$C$4,plots!$C$5,VLOOKUP($B129,WellINFO!$A$4:$L$10,COLUMN(K$1),0),$C129)</f>
        <v>0.4663842431333274</v>
      </c>
      <c r="I129">
        <f>stheis(QCFD,plots!$C$4,plots!$C$5,VLOOKUP($B129,WellINFO!$A$4:$L$10,COLUMN(L$1),0),$C129)</f>
        <v>0.4235341388043968</v>
      </c>
    </row>
    <row r="130" spans="1:9" ht="12.75">
      <c r="A130" t="s">
        <v>5</v>
      </c>
      <c r="B130" t="s">
        <v>8</v>
      </c>
      <c r="C130">
        <v>0.98973399</v>
      </c>
      <c r="D130">
        <v>0.94</v>
      </c>
      <c r="E130">
        <f t="shared" si="2"/>
        <v>0.9157705470403994</v>
      </c>
      <c r="H130">
        <f>stheis(QCFD,plots!$C$4,plots!$C$5,VLOOKUP($B130,WellINFO!$A$4:$L$10,COLUMN(K$1),0),$C130)</f>
        <v>0.479461192419543</v>
      </c>
      <c r="I130">
        <f>stheis(QCFD,plots!$C$4,plots!$C$5,VLOOKUP($B130,WellINFO!$A$4:$L$10,COLUMN(L$1),0),$C130)</f>
        <v>0.43630935462085635</v>
      </c>
    </row>
    <row r="131" spans="1:9" ht="12.75">
      <c r="A131" t="s">
        <v>5</v>
      </c>
      <c r="B131" t="s">
        <v>8</v>
      </c>
      <c r="C131">
        <v>1.0314</v>
      </c>
      <c r="D131">
        <v>0.94999999</v>
      </c>
      <c r="E131">
        <f t="shared" si="2"/>
        <v>0.9370707777136427</v>
      </c>
      <c r="H131">
        <f>stheis(QCFD,plots!$C$4,plots!$C$5,VLOOKUP($B131,WellINFO!$A$4:$L$10,COLUMN(K$1),0),$C131)</f>
        <v>0.49023004356674105</v>
      </c>
      <c r="I131">
        <f>stheis(QCFD,plots!$C$4,plots!$C$5,VLOOKUP($B131,WellINFO!$A$4:$L$10,COLUMN(L$1),0),$C131)</f>
        <v>0.4468407341469016</v>
      </c>
    </row>
    <row r="132" spans="1:9" ht="12.75">
      <c r="A132" t="s">
        <v>5</v>
      </c>
      <c r="B132" t="s">
        <v>8</v>
      </c>
      <c r="C132">
        <v>1.0730669</v>
      </c>
      <c r="D132">
        <v>0.98000002</v>
      </c>
      <c r="E132">
        <f aca="true" t="shared" si="4" ref="E132:E195">SUM(H132:I132)</f>
        <v>0.9576361077714266</v>
      </c>
      <c r="H132">
        <f>stheis(QCFD,plots!$C$4,plots!$C$5,VLOOKUP($B132,WellINFO!$A$4:$L$10,COLUMN(K$1),0),$C132)</f>
        <v>0.5006228064585015</v>
      </c>
      <c r="I132">
        <f>stheis(QCFD,plots!$C$4,plots!$C$5,VLOOKUP($B132,WellINFO!$A$4:$L$10,COLUMN(L$1),0),$C132)</f>
        <v>0.45701330131292506</v>
      </c>
    </row>
    <row r="133" spans="1:9" ht="12.75">
      <c r="A133" t="s">
        <v>5</v>
      </c>
      <c r="B133" t="s">
        <v>8</v>
      </c>
      <c r="C133">
        <v>1.12515</v>
      </c>
      <c r="D133">
        <v>1.01</v>
      </c>
      <c r="E133">
        <f t="shared" si="4"/>
        <v>0.9823820002551916</v>
      </c>
      <c r="H133">
        <f>stheis(QCFD,plots!$C$4,plots!$C$5,VLOOKUP($B133,WellINFO!$A$4:$L$10,COLUMN(K$1),0),$C133)</f>
        <v>0.5131225954435399</v>
      </c>
      <c r="I133">
        <f>stheis(QCFD,plots!$C$4,plots!$C$5,VLOOKUP($B133,WellINFO!$A$4:$L$10,COLUMN(L$1),0),$C133)</f>
        <v>0.46925940481165174</v>
      </c>
    </row>
    <row r="134" spans="1:9" ht="12.75">
      <c r="A134" t="s">
        <v>5</v>
      </c>
      <c r="B134" t="s">
        <v>8</v>
      </c>
      <c r="C134">
        <v>1.1668169</v>
      </c>
      <c r="D134">
        <v>1.03</v>
      </c>
      <c r="E134">
        <f t="shared" si="4"/>
        <v>1.0014634659072246</v>
      </c>
      <c r="H134">
        <f>stheis(QCFD,plots!$C$4,plots!$C$5,VLOOKUP($B134,WellINFO!$A$4:$L$10,COLUMN(K$1),0),$C134)</f>
        <v>0.5227571222840371</v>
      </c>
      <c r="I134">
        <f>stheis(QCFD,plots!$C$4,plots!$C$5,VLOOKUP($B134,WellINFO!$A$4:$L$10,COLUMN(L$1),0),$C134)</f>
        <v>0.47870634362318754</v>
      </c>
    </row>
    <row r="135" spans="1:9" ht="12.75">
      <c r="A135" t="s">
        <v>5</v>
      </c>
      <c r="B135" t="s">
        <v>8</v>
      </c>
      <c r="C135">
        <v>1.2084841</v>
      </c>
      <c r="D135">
        <v>1.0599999</v>
      </c>
      <c r="E135">
        <f t="shared" si="4"/>
        <v>1.0199516106541988</v>
      </c>
      <c r="H135">
        <f>stheis(QCFD,plots!$C$4,plots!$C$5,VLOOKUP($B135,WellINFO!$A$4:$L$10,COLUMN(K$1),0),$C135)</f>
        <v>0.5320888828981932</v>
      </c>
      <c r="I135">
        <f>stheis(QCFD,plots!$C$4,plots!$C$5,VLOOKUP($B135,WellINFO!$A$4:$L$10,COLUMN(L$1),0),$C135)</f>
        <v>0.4878627277560056</v>
      </c>
    </row>
    <row r="136" spans="1:9" ht="12.75">
      <c r="A136" t="s">
        <v>5</v>
      </c>
      <c r="B136" t="s">
        <v>8</v>
      </c>
      <c r="C136">
        <v>1.2605669</v>
      </c>
      <c r="D136">
        <v>1.11</v>
      </c>
      <c r="E136">
        <f t="shared" si="4"/>
        <v>1.0422805624769267</v>
      </c>
      <c r="H136">
        <f>stheis(QCFD,plots!$C$4,plots!$C$5,VLOOKUP($B136,WellINFO!$A$4:$L$10,COLUMN(K$1),0),$C136)</f>
        <v>0.5433552516559245</v>
      </c>
      <c r="I136">
        <f>stheis(QCFD,plots!$C$4,plots!$C$5,VLOOKUP($B136,WellINFO!$A$4:$L$10,COLUMN(L$1),0),$C136)</f>
        <v>0.49892531082100233</v>
      </c>
    </row>
    <row r="137" spans="1:9" ht="12.75">
      <c r="A137" t="s">
        <v>5</v>
      </c>
      <c r="B137" t="s">
        <v>8</v>
      </c>
      <c r="C137">
        <v>1.3022341</v>
      </c>
      <c r="D137">
        <v>1.16</v>
      </c>
      <c r="E137">
        <f t="shared" si="4"/>
        <v>1.059558694491321</v>
      </c>
      <c r="H137">
        <f>stheis(QCFD,plots!$C$4,plots!$C$5,VLOOKUP($B137,WellINFO!$A$4:$L$10,COLUMN(K$1),0),$C137)</f>
        <v>0.5520702696052683</v>
      </c>
      <c r="I137">
        <f>stheis(QCFD,plots!$C$4,plots!$C$5,VLOOKUP($B137,WellINFO!$A$4:$L$10,COLUMN(L$1),0),$C137)</f>
        <v>0.5074884248860526</v>
      </c>
    </row>
    <row r="138" spans="1:9" ht="12.75">
      <c r="A138" t="s">
        <v>5</v>
      </c>
      <c r="B138" t="s">
        <v>8</v>
      </c>
      <c r="C138">
        <v>1.3439</v>
      </c>
      <c r="D138">
        <v>1.2</v>
      </c>
      <c r="E138">
        <f t="shared" si="4"/>
        <v>1.0763476041894506</v>
      </c>
      <c r="H138">
        <f>stheis(QCFD,plots!$C$4,plots!$C$5,VLOOKUP($B138,WellINFO!$A$4:$L$10,COLUMN(K$1),0),$C138)</f>
        <v>0.5605362010627034</v>
      </c>
      <c r="I138">
        <f>stheis(QCFD,plots!$C$4,plots!$C$5,VLOOKUP($B138,WellINFO!$A$4:$L$10,COLUMN(L$1),0),$C138)</f>
        <v>0.5158114031267472</v>
      </c>
    </row>
    <row r="139" spans="1:9" ht="12.75">
      <c r="A139" t="s">
        <v>5</v>
      </c>
      <c r="B139" t="s">
        <v>8</v>
      </c>
      <c r="C139">
        <v>1.3959841</v>
      </c>
      <c r="D139">
        <v>1.26</v>
      </c>
      <c r="E139">
        <f t="shared" si="4"/>
        <v>1.096687708153686</v>
      </c>
      <c r="H139">
        <f>stheis(QCFD,plots!$C$4,plots!$C$5,VLOOKUP($B139,WellINFO!$A$4:$L$10,COLUMN(K$1),0),$C139)</f>
        <v>0.5707898915637614</v>
      </c>
      <c r="I139">
        <f>stheis(QCFD,plots!$C$4,plots!$C$5,VLOOKUP($B139,WellINFO!$A$4:$L$10,COLUMN(L$1),0),$C139)</f>
        <v>0.5258978165899248</v>
      </c>
    </row>
    <row r="140" spans="1:9" ht="12.75">
      <c r="A140" t="s">
        <v>5</v>
      </c>
      <c r="B140" t="s">
        <v>8</v>
      </c>
      <c r="C140">
        <v>1.43765</v>
      </c>
      <c r="D140">
        <v>1.3</v>
      </c>
      <c r="E140">
        <f t="shared" si="4"/>
        <v>1.1124715755072339</v>
      </c>
      <c r="H140">
        <f>stheis(QCFD,plots!$C$4,plots!$C$5,VLOOKUP($B140,WellINFO!$A$4:$L$10,COLUMN(K$1),0),$C140)</f>
        <v>0.578744575536727</v>
      </c>
      <c r="I140">
        <f>stheis(QCFD,plots!$C$4,plots!$C$5,VLOOKUP($B140,WellINFO!$A$4:$L$10,COLUMN(L$1),0),$C140)</f>
        <v>0.5337269999705069</v>
      </c>
    </row>
    <row r="141" spans="1:9" ht="12.75">
      <c r="A141" t="s">
        <v>5</v>
      </c>
      <c r="B141" t="s">
        <v>8</v>
      </c>
      <c r="C141">
        <v>1.4793169</v>
      </c>
      <c r="D141">
        <v>1.3099999</v>
      </c>
      <c r="E141">
        <f t="shared" si="4"/>
        <v>1.1278465576109786</v>
      </c>
      <c r="H141">
        <f>stheis(QCFD,plots!$C$4,plots!$C$5,VLOOKUP($B141,WellINFO!$A$4:$L$10,COLUMN(K$1),0),$C141)</f>
        <v>0.5864914447144348</v>
      </c>
      <c r="I141">
        <f>stheis(QCFD,plots!$C$4,plots!$C$5,VLOOKUP($B141,WellINFO!$A$4:$L$10,COLUMN(L$1),0),$C141)</f>
        <v>0.5413551128965437</v>
      </c>
    </row>
    <row r="142" spans="1:9" ht="12.75">
      <c r="A142" t="s">
        <v>5</v>
      </c>
      <c r="B142" t="s">
        <v>8</v>
      </c>
      <c r="C142">
        <v>1.5209841</v>
      </c>
      <c r="D142">
        <v>1.3200001</v>
      </c>
      <c r="E142">
        <f t="shared" si="4"/>
        <v>1.1428329644241852</v>
      </c>
      <c r="H142">
        <f>stheis(QCFD,plots!$C$4,plots!$C$5,VLOOKUP($B142,WellINFO!$A$4:$L$10,COLUMN(K$1),0),$C142)</f>
        <v>0.5940409176807747</v>
      </c>
      <c r="I142">
        <f>stheis(QCFD,plots!$C$4,plots!$C$5,VLOOKUP($B142,WellINFO!$A$4:$L$10,COLUMN(L$1),0),$C142)</f>
        <v>0.5487920467434105</v>
      </c>
    </row>
    <row r="143" spans="1:9" ht="12.75">
      <c r="A143" t="s">
        <v>5</v>
      </c>
      <c r="B143" t="s">
        <v>8</v>
      </c>
      <c r="C143">
        <v>1.5730669</v>
      </c>
      <c r="D143">
        <v>1.34</v>
      </c>
      <c r="E143">
        <f t="shared" si="4"/>
        <v>1.1610479040039774</v>
      </c>
      <c r="H143">
        <f>stheis(QCFD,plots!$C$4,plots!$C$5,VLOOKUP($B143,WellINFO!$A$4:$L$10,COLUMN(K$1),0),$C143)</f>
        <v>0.603214710861162</v>
      </c>
      <c r="I143">
        <f>stheis(QCFD,plots!$C$4,plots!$C$5,VLOOKUP($B143,WellINFO!$A$4:$L$10,COLUMN(L$1),0),$C143)</f>
        <v>0.5578331931428155</v>
      </c>
    </row>
    <row r="144" spans="1:9" ht="12.75">
      <c r="A144" t="s">
        <v>5</v>
      </c>
      <c r="B144" t="s">
        <v>8</v>
      </c>
      <c r="C144">
        <v>1.6147341</v>
      </c>
      <c r="D144">
        <v>1.35</v>
      </c>
      <c r="E144">
        <f t="shared" si="4"/>
        <v>1.1752274701877439</v>
      </c>
      <c r="H144">
        <f>stheis(QCFD,plots!$C$4,plots!$C$5,VLOOKUP($B144,WellINFO!$A$4:$L$10,COLUMN(K$1),0),$C144)</f>
        <v>0.6103546020074845</v>
      </c>
      <c r="I144">
        <f>stheis(QCFD,plots!$C$4,plots!$C$5,VLOOKUP($B144,WellINFO!$A$4:$L$10,COLUMN(L$1),0),$C144)</f>
        <v>0.5648728681802593</v>
      </c>
    </row>
    <row r="145" spans="1:9" ht="12.75">
      <c r="A145" t="s">
        <v>5</v>
      </c>
      <c r="B145" t="s">
        <v>8</v>
      </c>
      <c r="C145">
        <v>1.6564</v>
      </c>
      <c r="D145">
        <v>1.36</v>
      </c>
      <c r="E145">
        <f t="shared" si="4"/>
        <v>1.1890751349939732</v>
      </c>
      <c r="H145">
        <f>stheis(QCFD,plots!$C$4,plots!$C$5,VLOOKUP($B145,WellINFO!$A$4:$L$10,COLUMN(K$1),0),$C145)</f>
        <v>0.6173261227304325</v>
      </c>
      <c r="I145">
        <f>stheis(QCFD,plots!$C$4,plots!$C$5,VLOOKUP($B145,WellINFO!$A$4:$L$10,COLUMN(L$1),0),$C145)</f>
        <v>0.5717490122635406</v>
      </c>
    </row>
    <row r="146" spans="1:9" ht="12.75">
      <c r="A146" t="s">
        <v>5</v>
      </c>
      <c r="B146" t="s">
        <v>8</v>
      </c>
      <c r="C146">
        <v>1.7084841</v>
      </c>
      <c r="D146">
        <v>1.37</v>
      </c>
      <c r="E146">
        <f t="shared" si="4"/>
        <v>1.2059420443757793</v>
      </c>
      <c r="H146">
        <f>stheis(QCFD,plots!$C$4,plots!$C$5,VLOOKUP($B146,WellINFO!$A$4:$L$10,COLUMN(K$1),0),$C146)</f>
        <v>0.6258160478600044</v>
      </c>
      <c r="I146">
        <f>stheis(QCFD,plots!$C$4,plots!$C$5,VLOOKUP($B146,WellINFO!$A$4:$L$10,COLUMN(L$1),0),$C146)</f>
        <v>0.580125996515775</v>
      </c>
    </row>
    <row r="147" spans="1:9" ht="12.75">
      <c r="A147" t="s">
        <v>5</v>
      </c>
      <c r="B147" t="s">
        <v>8</v>
      </c>
      <c r="C147">
        <v>1.75015</v>
      </c>
      <c r="D147">
        <v>1.39</v>
      </c>
      <c r="E147">
        <f t="shared" si="4"/>
        <v>1.2190975616381228</v>
      </c>
      <c r="H147">
        <f>stheis(QCFD,plots!$C$4,plots!$C$5,VLOOKUP($B147,WellINFO!$A$4:$L$10,COLUMN(K$1),0),$C147)</f>
        <v>0.6324366547524954</v>
      </c>
      <c r="I147">
        <f>stheis(QCFD,plots!$C$4,plots!$C$5,VLOOKUP($B147,WellINFO!$A$4:$L$10,COLUMN(L$1),0),$C147)</f>
        <v>0.5866609068856274</v>
      </c>
    </row>
    <row r="148" spans="1:9" ht="12.75">
      <c r="A148" t="s">
        <v>5</v>
      </c>
      <c r="B148" t="s">
        <v>8</v>
      </c>
      <c r="C148">
        <v>1.7918169</v>
      </c>
      <c r="D148">
        <v>1.4299999</v>
      </c>
      <c r="E148">
        <f t="shared" si="4"/>
        <v>1.2319674221314454</v>
      </c>
      <c r="H148">
        <f>stheis(QCFD,plots!$C$4,plots!$C$5,VLOOKUP($B148,WellINFO!$A$4:$L$10,COLUMN(K$1),0),$C148)</f>
        <v>0.6389125165011404</v>
      </c>
      <c r="I148">
        <f>stheis(QCFD,plots!$C$4,plots!$C$5,VLOOKUP($B148,WellINFO!$A$4:$L$10,COLUMN(L$1),0),$C148)</f>
        <v>0.5930549056303048</v>
      </c>
    </row>
    <row r="149" spans="1:9" ht="12.75">
      <c r="A149" t="s">
        <v>5</v>
      </c>
      <c r="B149" t="s">
        <v>8</v>
      </c>
      <c r="C149">
        <v>1.8334841</v>
      </c>
      <c r="D149">
        <v>1.46</v>
      </c>
      <c r="E149">
        <f t="shared" si="4"/>
        <v>1.2445635258391476</v>
      </c>
      <c r="H149">
        <f>stheis(QCFD,plots!$C$4,plots!$C$5,VLOOKUP($B149,WellINFO!$A$4:$L$10,COLUMN(K$1),0),$C149)</f>
        <v>0.6452497081949731</v>
      </c>
      <c r="I149">
        <f>stheis(QCFD,plots!$C$4,plots!$C$5,VLOOKUP($B149,WellINFO!$A$4:$L$10,COLUMN(L$1),0),$C149)</f>
        <v>0.5993138176441747</v>
      </c>
    </row>
    <row r="150" spans="1:9" ht="12.75">
      <c r="A150" t="s">
        <v>5</v>
      </c>
      <c r="B150" t="s">
        <v>8</v>
      </c>
      <c r="C150">
        <v>1.8855669</v>
      </c>
      <c r="D150">
        <v>1.5</v>
      </c>
      <c r="E150">
        <f t="shared" si="4"/>
        <v>1.2599404684639284</v>
      </c>
      <c r="H150">
        <f>stheis(QCFD,plots!$C$4,plots!$C$5,VLOOKUP($B150,WellINFO!$A$4:$L$10,COLUMN(K$1),0),$C150)</f>
        <v>0.6529847577318736</v>
      </c>
      <c r="I150">
        <f>stheis(QCFD,plots!$C$4,plots!$C$5,VLOOKUP($B150,WellINFO!$A$4:$L$10,COLUMN(L$1),0),$C150)</f>
        <v>0.6069557107320548</v>
      </c>
    </row>
    <row r="151" spans="1:9" ht="12.75">
      <c r="A151" t="s">
        <v>5</v>
      </c>
      <c r="B151" t="s">
        <v>8</v>
      </c>
      <c r="C151">
        <v>1.9272341</v>
      </c>
      <c r="D151">
        <v>1.52</v>
      </c>
      <c r="E151">
        <f t="shared" si="4"/>
        <v>1.2719609623086185</v>
      </c>
      <c r="H151">
        <f>stheis(QCFD,plots!$C$4,plots!$C$5,VLOOKUP($B151,WellINFO!$A$4:$L$10,COLUMN(K$1),0),$C151)</f>
        <v>0.6590305188616452</v>
      </c>
      <c r="I151">
        <f>stheis(QCFD,plots!$C$4,plots!$C$5,VLOOKUP($B151,WellINFO!$A$4:$L$10,COLUMN(L$1),0),$C151)</f>
        <v>0.6129304434469733</v>
      </c>
    </row>
    <row r="152" spans="1:9" ht="12.75">
      <c r="A152" t="s">
        <v>5</v>
      </c>
      <c r="B152" t="s">
        <v>8</v>
      </c>
      <c r="C152">
        <v>1.9689</v>
      </c>
      <c r="D152">
        <v>1.52</v>
      </c>
      <c r="E152">
        <f t="shared" si="4"/>
        <v>1.2837417676506517</v>
      </c>
      <c r="H152">
        <f>stheis(QCFD,plots!$C$4,plots!$C$5,VLOOKUP($B152,WellINFO!$A$4:$L$10,COLUMN(K$1),0),$C152)</f>
        <v>0.6649549830401066</v>
      </c>
      <c r="I152">
        <f>stheis(QCFD,plots!$C$4,plots!$C$5,VLOOKUP($B152,WellINFO!$A$4:$L$10,COLUMN(L$1),0),$C152)</f>
        <v>0.6187867846105451</v>
      </c>
    </row>
    <row r="153" spans="1:9" ht="12.75">
      <c r="A153" t="s">
        <v>5</v>
      </c>
      <c r="B153" t="s">
        <v>8</v>
      </c>
      <c r="C153">
        <v>2.0209839</v>
      </c>
      <c r="D153">
        <v>1.53</v>
      </c>
      <c r="E153">
        <f t="shared" si="4"/>
        <v>1.2981458067212883</v>
      </c>
      <c r="H153">
        <f>stheis(QCFD,plots!$C$4,plots!$C$5,VLOOKUP($B153,WellINFO!$A$4:$L$10,COLUMN(K$1),0),$C153)</f>
        <v>0.6721976715052113</v>
      </c>
      <c r="I153">
        <f>stheis(QCFD,plots!$C$4,plots!$C$5,VLOOKUP($B153,WellINFO!$A$4:$L$10,COLUMN(L$1),0),$C153)</f>
        <v>0.625948135216077</v>
      </c>
    </row>
    <row r="154" spans="1:9" ht="12.75">
      <c r="A154" t="s">
        <v>5</v>
      </c>
      <c r="B154" t="s">
        <v>8</v>
      </c>
      <c r="C154">
        <v>2.06265</v>
      </c>
      <c r="D154">
        <v>1.53</v>
      </c>
      <c r="E154">
        <f t="shared" si="4"/>
        <v>1.3094214747216002</v>
      </c>
      <c r="H154">
        <f>stheis(QCFD,plots!$C$4,plots!$C$5,VLOOKUP($B154,WellINFO!$A$4:$L$10,COLUMN(K$1),0),$C154)</f>
        <v>0.6778666094789564</v>
      </c>
      <c r="I154">
        <f>stheis(QCFD,plots!$C$4,plots!$C$5,VLOOKUP($B154,WellINFO!$A$4:$L$10,COLUMN(L$1),0),$C154)</f>
        <v>0.6315548652426437</v>
      </c>
    </row>
    <row r="155" spans="1:9" ht="12.75">
      <c r="A155" t="s">
        <v>5</v>
      </c>
      <c r="B155" t="s">
        <v>8</v>
      </c>
      <c r="C155">
        <v>2.1043169</v>
      </c>
      <c r="D155">
        <v>1.55</v>
      </c>
      <c r="E155">
        <f t="shared" si="4"/>
        <v>1.3204864405433807</v>
      </c>
      <c r="H155">
        <f>stheis(QCFD,plots!$C$4,plots!$C$5,VLOOKUP($B155,WellINFO!$A$4:$L$10,COLUMN(K$1),0),$C155)</f>
        <v>0.6834290046659848</v>
      </c>
      <c r="I155">
        <f>stheis(QCFD,plots!$C$4,plots!$C$5,VLOOKUP($B155,WellINFO!$A$4:$L$10,COLUMN(L$1),0),$C155)</f>
        <v>0.6370574358773959</v>
      </c>
    </row>
    <row r="156" spans="1:9" ht="12.75">
      <c r="A156" t="s">
        <v>5</v>
      </c>
      <c r="B156" t="s">
        <v>8</v>
      </c>
      <c r="C156">
        <v>2.1459839</v>
      </c>
      <c r="D156">
        <v>1.54</v>
      </c>
      <c r="E156">
        <f t="shared" si="4"/>
        <v>1.3313482397847962</v>
      </c>
      <c r="H156">
        <f>stheis(QCFD,plots!$C$4,plots!$C$5,VLOOKUP($B156,WellINFO!$A$4:$L$10,COLUMN(K$1),0),$C156)</f>
        <v>0.6888886915668446</v>
      </c>
      <c r="I156">
        <f>stheis(QCFD,plots!$C$4,plots!$C$5,VLOOKUP($B156,WellINFO!$A$4:$L$10,COLUMN(L$1),0),$C156)</f>
        <v>0.6424595482179515</v>
      </c>
    </row>
    <row r="157" spans="1:9" ht="12.75">
      <c r="A157" t="s">
        <v>5</v>
      </c>
      <c r="B157" t="s">
        <v>8</v>
      </c>
      <c r="C157">
        <v>2.1980669</v>
      </c>
      <c r="D157">
        <v>1.55</v>
      </c>
      <c r="E157">
        <f t="shared" si="4"/>
        <v>1.3446506612816271</v>
      </c>
      <c r="H157">
        <f>stheis(QCFD,plots!$C$4,plots!$C$5,VLOOKUP($B157,WellINFO!$A$4:$L$10,COLUMN(K$1),0),$C157)</f>
        <v>0.6955743982485351</v>
      </c>
      <c r="I157">
        <f>stheis(QCFD,plots!$C$4,plots!$C$5,VLOOKUP($B157,WellINFO!$A$4:$L$10,COLUMN(L$1),0),$C157)</f>
        <v>0.6490762630330921</v>
      </c>
    </row>
    <row r="158" spans="1:9" ht="12.75">
      <c r="A158" t="s">
        <v>5</v>
      </c>
      <c r="B158" t="s">
        <v>8</v>
      </c>
      <c r="C158">
        <v>2.2397339</v>
      </c>
      <c r="D158">
        <v>1.5700001</v>
      </c>
      <c r="E158">
        <f t="shared" si="4"/>
        <v>1.3550814274425373</v>
      </c>
      <c r="H158">
        <f>stheis(QCFD,plots!$C$4,plots!$C$5,VLOOKUP($B158,WellINFO!$A$4:$L$10,COLUMN(K$1),0),$C158)</f>
        <v>0.7008162581035017</v>
      </c>
      <c r="I158">
        <f>stheis(QCFD,plots!$C$4,plots!$C$5,VLOOKUP($B158,WellINFO!$A$4:$L$10,COLUMN(L$1),0),$C158)</f>
        <v>0.6542651693390357</v>
      </c>
    </row>
    <row r="159" spans="1:9" ht="12.75">
      <c r="A159" t="s">
        <v>5</v>
      </c>
      <c r="B159" t="s">
        <v>8</v>
      </c>
      <c r="C159">
        <v>2.2814</v>
      </c>
      <c r="D159">
        <v>1.6</v>
      </c>
      <c r="E159">
        <f t="shared" si="4"/>
        <v>1.365331171599985</v>
      </c>
      <c r="H159">
        <f>stheis(QCFD,plots!$C$4,plots!$C$5,VLOOKUP($B159,WellINFO!$A$4:$L$10,COLUMN(K$1),0),$C159)</f>
        <v>0.7059666678699564</v>
      </c>
      <c r="I159">
        <f>stheis(QCFD,plots!$C$4,plots!$C$5,VLOOKUP($B159,WellINFO!$A$4:$L$10,COLUMN(L$1),0),$C159)</f>
        <v>0.6593645037300285</v>
      </c>
    </row>
    <row r="160" spans="1:9" ht="12.75">
      <c r="A160" t="s">
        <v>5</v>
      </c>
      <c r="B160" t="s">
        <v>8</v>
      </c>
      <c r="C160">
        <v>3.06265</v>
      </c>
      <c r="D160">
        <v>1.87</v>
      </c>
      <c r="E160">
        <f t="shared" si="4"/>
        <v>1.5304824738015532</v>
      </c>
      <c r="F160">
        <f>E160-D160</f>
        <v>-0.3395175261984469</v>
      </c>
      <c r="H160">
        <f>stheis(QCFD,plots!$C$4,plots!$C$5,VLOOKUP($B160,WellINFO!$A$4:$L$10,COLUMN(K$1),0),$C160)</f>
        <v>0.7888953422974249</v>
      </c>
      <c r="I160">
        <f>stheis(QCFD,plots!$C$4,plots!$C$5,VLOOKUP($B160,WellINFO!$A$4:$L$10,COLUMN(L$1),0),$C160)</f>
        <v>0.7415871315041284</v>
      </c>
    </row>
    <row r="161" spans="1:9" ht="12.75">
      <c r="A161" t="s">
        <v>5</v>
      </c>
      <c r="B161" t="s">
        <v>8</v>
      </c>
      <c r="C161">
        <v>3.8334839</v>
      </c>
      <c r="D161">
        <v>1.97</v>
      </c>
      <c r="E161">
        <f t="shared" si="4"/>
        <v>1.6578667028863139</v>
      </c>
      <c r="F161">
        <f>E161-D161</f>
        <v>-0.3121332971136861</v>
      </c>
      <c r="H161">
        <f>stheis(QCFD,plots!$C$4,plots!$C$5,VLOOKUP($B161,WellINFO!$A$4:$L$10,COLUMN(K$1),0),$C161)</f>
        <v>0.8527972416212</v>
      </c>
      <c r="I161">
        <f>stheis(QCFD,plots!$C$4,plots!$C$5,VLOOKUP($B161,WellINFO!$A$4:$L$10,COLUMN(L$1),0),$C161)</f>
        <v>0.805069461265114</v>
      </c>
    </row>
    <row r="162" spans="1:9" ht="12.75">
      <c r="A162" t="s">
        <v>5</v>
      </c>
      <c r="B162" t="s">
        <v>8</v>
      </c>
      <c r="C162">
        <v>4.6043172</v>
      </c>
      <c r="D162">
        <v>2.0999999</v>
      </c>
      <c r="E162">
        <f t="shared" si="4"/>
        <v>1.762592034309176</v>
      </c>
      <c r="F162">
        <f>E162-D162</f>
        <v>-0.3374078656908237</v>
      </c>
      <c r="H162">
        <f>stheis(QCFD,plots!$C$4,plots!$C$5,VLOOKUP($B162,WellINFO!$A$4:$L$10,COLUMN(K$1),0),$C162)</f>
        <v>0.9053004813946408</v>
      </c>
      <c r="I162">
        <f>stheis(QCFD,plots!$C$4,plots!$C$5,VLOOKUP($B162,WellINFO!$A$4:$L$10,COLUMN(L$1),0),$C162)</f>
        <v>0.8572915529145353</v>
      </c>
    </row>
    <row r="163" spans="1:9" ht="12.75">
      <c r="A163" t="s">
        <v>5</v>
      </c>
      <c r="B163" t="s">
        <v>8</v>
      </c>
      <c r="C163">
        <v>5.3855672</v>
      </c>
      <c r="D163">
        <v>2.22</v>
      </c>
      <c r="E163">
        <f t="shared" si="4"/>
        <v>1.852626830008545</v>
      </c>
      <c r="F163">
        <f aca="true" t="shared" si="5" ref="F163:F226">E163-D163</f>
        <v>-0.3673731699914553</v>
      </c>
      <c r="H163">
        <f>stheis(QCFD,plots!$C$4,plots!$C$5,VLOOKUP($B163,WellINFO!$A$4:$L$10,COLUMN(K$1),0),$C163)</f>
        <v>0.9504198081306364</v>
      </c>
      <c r="I163">
        <f>stheis(QCFD,plots!$C$4,plots!$C$5,VLOOKUP($B163,WellINFO!$A$4:$L$10,COLUMN(L$1),0),$C163)</f>
        <v>0.9022070218779086</v>
      </c>
    </row>
    <row r="164" spans="1:9" ht="12.75">
      <c r="A164" t="s">
        <v>5</v>
      </c>
      <c r="B164" t="s">
        <v>8</v>
      </c>
      <c r="C164">
        <v>6.1564002</v>
      </c>
      <c r="D164">
        <v>2.3099999</v>
      </c>
      <c r="E164">
        <f t="shared" si="4"/>
        <v>1.9297551837284912</v>
      </c>
      <c r="F164">
        <f t="shared" si="5"/>
        <v>-0.380244716271509</v>
      </c>
      <c r="H164">
        <f>stheis(QCFD,plots!$C$4,plots!$C$5,VLOOKUP($B164,WellINFO!$A$4:$L$10,COLUMN(K$1),0),$C164)</f>
        <v>0.9890594783251433</v>
      </c>
      <c r="I164">
        <f>stheis(QCFD,plots!$C$4,plots!$C$5,VLOOKUP($B164,WellINFO!$A$4:$L$10,COLUMN(L$1),0),$C164)</f>
        <v>0.940695705403348</v>
      </c>
    </row>
    <row r="165" spans="1:9" ht="12.75">
      <c r="A165" t="s">
        <v>5</v>
      </c>
      <c r="B165" t="s">
        <v>8</v>
      </c>
      <c r="C165">
        <v>6.9376502</v>
      </c>
      <c r="D165">
        <v>2.3800001</v>
      </c>
      <c r="E165">
        <f t="shared" si="4"/>
        <v>1.9988316527373773</v>
      </c>
      <c r="F165">
        <f t="shared" si="5"/>
        <v>-0.3811684472626229</v>
      </c>
      <c r="H165">
        <f>stheis(QCFD,plots!$C$4,plots!$C$5,VLOOKUP($B165,WellINFO!$A$4:$L$10,COLUMN(K$1),0),$C165)</f>
        <v>1.0236572753859434</v>
      </c>
      <c r="I165">
        <f>stheis(QCFD,plots!$C$4,plots!$C$5,VLOOKUP($B165,WellINFO!$A$4:$L$10,COLUMN(L$1),0),$C165)</f>
        <v>0.9751743773514339</v>
      </c>
    </row>
    <row r="166" spans="1:9" ht="12.75">
      <c r="A166" t="s">
        <v>5</v>
      </c>
      <c r="B166" t="s">
        <v>8</v>
      </c>
      <c r="C166">
        <v>7.7084842</v>
      </c>
      <c r="D166">
        <v>2.3699999</v>
      </c>
      <c r="E166">
        <f t="shared" si="4"/>
        <v>2.0598824441489603</v>
      </c>
      <c r="F166">
        <f t="shared" si="5"/>
        <v>-0.31011745585103956</v>
      </c>
      <c r="H166">
        <f>stheis(QCFD,plots!$C$4,plots!$C$5,VLOOKUP($B166,WellINFO!$A$4:$L$10,COLUMN(K$1),0),$C166)</f>
        <v>1.054229710230433</v>
      </c>
      <c r="I166">
        <f>stheis(QCFD,plots!$C$4,plots!$C$5,VLOOKUP($B166,WellINFO!$A$4:$L$10,COLUMN(L$1),0),$C166)</f>
        <v>1.0056527339185273</v>
      </c>
    </row>
    <row r="167" spans="1:9" ht="12.75">
      <c r="A167" t="s">
        <v>5</v>
      </c>
      <c r="B167" t="s">
        <v>8</v>
      </c>
      <c r="C167">
        <v>8.4793167</v>
      </c>
      <c r="D167">
        <v>2.49</v>
      </c>
      <c r="E167">
        <f t="shared" si="4"/>
        <v>2.115206990654804</v>
      </c>
      <c r="F167">
        <f t="shared" si="5"/>
        <v>-0.3747930093451961</v>
      </c>
      <c r="H167">
        <f>stheis(QCFD,plots!$C$4,plots!$C$5,VLOOKUP($B167,WellINFO!$A$4:$L$10,COLUMN(K$1),0),$C167)</f>
        <v>1.0819305381716644</v>
      </c>
      <c r="I167">
        <f>stheis(QCFD,plots!$C$4,plots!$C$5,VLOOKUP($B167,WellINFO!$A$4:$L$10,COLUMN(L$1),0),$C167)</f>
        <v>1.03327645248314</v>
      </c>
    </row>
    <row r="168" spans="1:9" ht="12.75">
      <c r="A168" t="s">
        <v>5</v>
      </c>
      <c r="B168" t="s">
        <v>8</v>
      </c>
      <c r="C168">
        <v>9.2605667</v>
      </c>
      <c r="D168">
        <v>2.55</v>
      </c>
      <c r="E168">
        <f t="shared" si="4"/>
        <v>2.1664426819702816</v>
      </c>
      <c r="F168">
        <f t="shared" si="5"/>
        <v>-0.38355731802971826</v>
      </c>
      <c r="H168">
        <f>stheis(QCFD,plots!$C$4,plots!$C$5,VLOOKUP($B168,WellINFO!$A$4:$L$10,COLUMN(K$1),0),$C168)</f>
        <v>1.107580958129313</v>
      </c>
      <c r="I168">
        <f>stheis(QCFD,plots!$C$4,plots!$C$5,VLOOKUP($B168,WellINFO!$A$4:$L$10,COLUMN(L$1),0),$C168)</f>
        <v>1.0588617238409685</v>
      </c>
    </row>
    <row r="169" spans="1:9" ht="12.75">
      <c r="A169" t="s">
        <v>5</v>
      </c>
      <c r="B169" t="s">
        <v>8</v>
      </c>
      <c r="C169">
        <v>10.0314</v>
      </c>
      <c r="D169">
        <v>2.5699999</v>
      </c>
      <c r="E169">
        <f t="shared" si="4"/>
        <v>2.212979923404943</v>
      </c>
      <c r="F169">
        <f t="shared" si="5"/>
        <v>-0.357019976595057</v>
      </c>
      <c r="H169">
        <f>stheis(QCFD,plots!$C$4,plots!$C$5,VLOOKUP($B169,WellINFO!$A$4:$L$10,COLUMN(K$1),0),$C169)</f>
        <v>1.13087677947761</v>
      </c>
      <c r="I169">
        <f>stheis(QCFD,plots!$C$4,plots!$C$5,VLOOKUP($B169,WellINFO!$A$4:$L$10,COLUMN(L$1),0),$C169)</f>
        <v>1.082103143927333</v>
      </c>
    </row>
    <row r="170" spans="1:9" ht="12.75">
      <c r="A170" t="s">
        <v>5</v>
      </c>
      <c r="B170" t="s">
        <v>8</v>
      </c>
      <c r="C170">
        <v>10.81265</v>
      </c>
      <c r="D170">
        <v>2.5999999</v>
      </c>
      <c r="E170">
        <f t="shared" si="4"/>
        <v>2.256676752836979</v>
      </c>
      <c r="F170">
        <f t="shared" si="5"/>
        <v>-0.3433231471630207</v>
      </c>
      <c r="H170">
        <f>stheis(QCFD,plots!$C$4,plots!$C$5,VLOOKUP($B170,WellINFO!$A$4:$L$10,COLUMN(K$1),0),$C170)</f>
        <v>1.152748829852112</v>
      </c>
      <c r="I170">
        <f>stheis(QCFD,plots!$C$4,plots!$C$5,VLOOKUP($B170,WellINFO!$A$4:$L$10,COLUMN(L$1),0),$C170)</f>
        <v>1.1039279229848669</v>
      </c>
    </row>
    <row r="171" spans="1:9" ht="12.75">
      <c r="A171" t="s">
        <v>5</v>
      </c>
      <c r="B171" t="s">
        <v>8</v>
      </c>
      <c r="C171">
        <v>11.583484</v>
      </c>
      <c r="D171">
        <v>2.6199999</v>
      </c>
      <c r="E171">
        <f t="shared" si="4"/>
        <v>2.2968362541382215</v>
      </c>
      <c r="F171">
        <f t="shared" si="5"/>
        <v>-0.32316364586177837</v>
      </c>
      <c r="H171">
        <f>stheis(QCFD,plots!$C$4,plots!$C$5,VLOOKUP($B171,WellINFO!$A$4:$L$10,COLUMN(K$1),0),$C171)</f>
        <v>1.1728487944854198</v>
      </c>
      <c r="I171">
        <f>stheis(QCFD,plots!$C$4,plots!$C$5,VLOOKUP($B171,WellINFO!$A$4:$L$10,COLUMN(L$1),0),$C171)</f>
        <v>1.123987459652802</v>
      </c>
    </row>
    <row r="172" spans="1:9" ht="12.75">
      <c r="A172" t="s">
        <v>5</v>
      </c>
      <c r="B172" t="s">
        <v>8</v>
      </c>
      <c r="C172">
        <v>12.354317</v>
      </c>
      <c r="D172">
        <v>2.79</v>
      </c>
      <c r="E172">
        <f t="shared" si="4"/>
        <v>2.334436665924299</v>
      </c>
      <c r="F172">
        <f t="shared" si="5"/>
        <v>-0.45556333407570104</v>
      </c>
      <c r="H172">
        <f>stheis(QCFD,plots!$C$4,plots!$C$5,VLOOKUP($B172,WellINFO!$A$4:$L$10,COLUMN(K$1),0),$C172)</f>
        <v>1.191666705649136</v>
      </c>
      <c r="I172">
        <f>stheis(QCFD,plots!$C$4,plots!$C$5,VLOOKUP($B172,WellINFO!$A$4:$L$10,COLUMN(L$1),0),$C172)</f>
        <v>1.1427699602751629</v>
      </c>
    </row>
    <row r="173" spans="1:9" ht="12.75">
      <c r="A173" t="s">
        <v>5</v>
      </c>
      <c r="B173" t="s">
        <v>8</v>
      </c>
      <c r="C173">
        <v>13.135567</v>
      </c>
      <c r="D173">
        <v>2.74</v>
      </c>
      <c r="E173">
        <f t="shared" si="4"/>
        <v>2.3674788868624983</v>
      </c>
      <c r="F173">
        <f t="shared" si="5"/>
        <v>-0.3725211131375019</v>
      </c>
      <c r="H173">
        <f>stheis(QCFD,plots!$C$4,plots!$C$5,VLOOKUP($B173,WellINFO!$A$4:$L$10,COLUMN(K$1),0),$C173)</f>
        <v>1.2068189944394367</v>
      </c>
      <c r="I173">
        <f>stheis(QCFD,plots!$C$4,plots!$C$5,VLOOKUP($B173,WellINFO!$A$4:$L$10,COLUMN(L$1),0),$C173)</f>
        <v>1.1606598924230618</v>
      </c>
    </row>
    <row r="174" spans="1:9" ht="12.75">
      <c r="A174" t="s">
        <v>5</v>
      </c>
      <c r="B174" t="s">
        <v>8</v>
      </c>
      <c r="C174">
        <v>13.9064</v>
      </c>
      <c r="D174">
        <v>2.76</v>
      </c>
      <c r="E174">
        <f t="shared" si="4"/>
        <v>2.4009569288141233</v>
      </c>
      <c r="F174">
        <f t="shared" si="5"/>
        <v>-0.35904307118587653</v>
      </c>
      <c r="H174">
        <f>stheis(QCFD,plots!$C$4,plots!$C$5,VLOOKUP($B174,WellINFO!$A$4:$L$10,COLUMN(K$1),0),$C174)</f>
        <v>1.2236484855356546</v>
      </c>
      <c r="I174">
        <f>stheis(QCFD,plots!$C$4,plots!$C$5,VLOOKUP($B174,WellINFO!$A$4:$L$10,COLUMN(L$1),0),$C174)</f>
        <v>1.1773084432784686</v>
      </c>
    </row>
    <row r="175" spans="1:9" ht="12.75">
      <c r="A175" t="s">
        <v>5</v>
      </c>
      <c r="B175" t="s">
        <v>8</v>
      </c>
      <c r="C175">
        <v>14.677234</v>
      </c>
      <c r="D175">
        <v>2.78</v>
      </c>
      <c r="E175">
        <f t="shared" si="4"/>
        <v>2.4297077054572456</v>
      </c>
      <c r="F175">
        <f t="shared" si="5"/>
        <v>-0.35029229454275423</v>
      </c>
      <c r="H175">
        <f>stheis(QCFD,plots!$C$4,plots!$C$5,VLOOKUP($B175,WellINFO!$A$4:$L$10,COLUMN(K$1),0),$C175)</f>
        <v>1.2395698406442797</v>
      </c>
      <c r="I175">
        <f>stheis(QCFD,plots!$C$4,plots!$C$5,VLOOKUP($B175,WellINFO!$A$4:$L$10,COLUMN(L$1),0),$C175)</f>
        <v>1.190137864812966</v>
      </c>
    </row>
    <row r="176" spans="1:9" ht="12.75">
      <c r="A176" t="s">
        <v>5</v>
      </c>
      <c r="B176" t="s">
        <v>8</v>
      </c>
      <c r="C176">
        <v>15.458484</v>
      </c>
      <c r="D176">
        <v>2.8699999</v>
      </c>
      <c r="E176">
        <f t="shared" si="4"/>
        <v>2.460317971101155</v>
      </c>
      <c r="F176">
        <f t="shared" si="5"/>
        <v>-0.4096819288988449</v>
      </c>
      <c r="H176">
        <f>stheis(QCFD,plots!$C$4,plots!$C$5,VLOOKUP($B176,WellINFO!$A$4:$L$10,COLUMN(K$1),0),$C176)</f>
        <v>1.2548749734662346</v>
      </c>
      <c r="I176">
        <f>stheis(QCFD,plots!$C$4,plots!$C$5,VLOOKUP($B176,WellINFO!$A$4:$L$10,COLUMN(L$1),0),$C176)</f>
        <v>1.2054429976349204</v>
      </c>
    </row>
    <row r="177" spans="1:9" ht="12.75">
      <c r="A177" t="s">
        <v>5</v>
      </c>
      <c r="B177" t="s">
        <v>8</v>
      </c>
      <c r="C177">
        <v>16.229317</v>
      </c>
      <c r="D177">
        <v>2.8199999</v>
      </c>
      <c r="E177">
        <f t="shared" si="4"/>
        <v>2.489040003877955</v>
      </c>
      <c r="F177">
        <f t="shared" si="5"/>
        <v>-0.330959896122045</v>
      </c>
      <c r="H177">
        <f>stheis(QCFD,plots!$C$4,plots!$C$5,VLOOKUP($B177,WellINFO!$A$4:$L$10,COLUMN(K$1),0),$C177)</f>
        <v>1.2692359898546346</v>
      </c>
      <c r="I177">
        <f>stheis(QCFD,plots!$C$4,plots!$C$5,VLOOKUP($B177,WellINFO!$A$4:$L$10,COLUMN(L$1),0),$C177)</f>
        <v>1.2198040140233206</v>
      </c>
    </row>
    <row r="178" spans="1:9" ht="12.75">
      <c r="A178" t="s">
        <v>5</v>
      </c>
      <c r="B178" t="s">
        <v>8</v>
      </c>
      <c r="C178">
        <v>17.010567</v>
      </c>
      <c r="D178">
        <v>2.8900001</v>
      </c>
      <c r="E178">
        <f t="shared" si="4"/>
        <v>2.5167905676057165</v>
      </c>
      <c r="F178">
        <f t="shared" si="5"/>
        <v>-0.37320953239428345</v>
      </c>
      <c r="H178">
        <f>stheis(QCFD,plots!$C$4,plots!$C$5,VLOOKUP($B178,WellINFO!$A$4:$L$10,COLUMN(K$1),0),$C178)</f>
        <v>1.2831112717185151</v>
      </c>
      <c r="I178">
        <f>stheis(QCFD,plots!$C$4,plots!$C$5,VLOOKUP($B178,WellINFO!$A$4:$L$10,COLUMN(L$1),0),$C178)</f>
        <v>1.2336792958872014</v>
      </c>
    </row>
    <row r="179" spans="1:9" ht="12.75">
      <c r="A179" t="s">
        <v>5</v>
      </c>
      <c r="B179" t="s">
        <v>8</v>
      </c>
      <c r="C179">
        <v>17.781401</v>
      </c>
      <c r="D179">
        <v>2.8199999</v>
      </c>
      <c r="E179">
        <f t="shared" si="4"/>
        <v>2.54294915169895</v>
      </c>
      <c r="F179">
        <f t="shared" si="5"/>
        <v>-0.27705074830105003</v>
      </c>
      <c r="H179">
        <f>stheis(QCFD,plots!$C$4,plots!$C$5,VLOOKUP($B179,WellINFO!$A$4:$L$10,COLUMN(K$1),0),$C179)</f>
        <v>1.296190563765132</v>
      </c>
      <c r="I179">
        <f>stheis(QCFD,plots!$C$4,plots!$C$5,VLOOKUP($B179,WellINFO!$A$4:$L$10,COLUMN(L$1),0),$C179)</f>
        <v>1.2467585879338179</v>
      </c>
    </row>
    <row r="180" spans="1:9" ht="12.75">
      <c r="A180" t="s">
        <v>5</v>
      </c>
      <c r="B180" t="s">
        <v>8</v>
      </c>
      <c r="C180">
        <v>18.552235</v>
      </c>
      <c r="D180">
        <v>2.8599999</v>
      </c>
      <c r="E180">
        <f t="shared" si="4"/>
        <v>2.5679974635917993</v>
      </c>
      <c r="F180">
        <f t="shared" si="5"/>
        <v>-0.2920024364082008</v>
      </c>
      <c r="H180">
        <f>stheis(QCFD,plots!$C$4,plots!$C$5,VLOOKUP($B180,WellINFO!$A$4:$L$10,COLUMN(K$1),0),$C180)</f>
        <v>1.3087147197115567</v>
      </c>
      <c r="I180">
        <f>stheis(QCFD,plots!$C$4,plots!$C$5,VLOOKUP($B180,WellINFO!$A$4:$L$10,COLUMN(L$1),0),$C180)</f>
        <v>1.2592827438802425</v>
      </c>
    </row>
    <row r="181" spans="1:9" ht="12.75">
      <c r="A181" t="s">
        <v>5</v>
      </c>
      <c r="B181" t="s">
        <v>8</v>
      </c>
      <c r="C181">
        <v>19.333485</v>
      </c>
      <c r="D181">
        <v>2.8800001</v>
      </c>
      <c r="E181">
        <f t="shared" si="4"/>
        <v>2.592344008952967</v>
      </c>
      <c r="F181">
        <f t="shared" si="5"/>
        <v>-0.28765609104703316</v>
      </c>
      <c r="H181">
        <f>stheis(QCFD,plots!$C$4,plots!$C$5,VLOOKUP($B181,WellINFO!$A$4:$L$10,COLUMN(K$1),0),$C181)</f>
        <v>1.3208879923921404</v>
      </c>
      <c r="I181">
        <f>stheis(QCFD,plots!$C$4,plots!$C$5,VLOOKUP($B181,WellINFO!$A$4:$L$10,COLUMN(L$1),0),$C181)</f>
        <v>1.2714560165608264</v>
      </c>
    </row>
    <row r="182" spans="1:9" ht="12.75">
      <c r="A182" t="s">
        <v>5</v>
      </c>
      <c r="B182" t="s">
        <v>8</v>
      </c>
      <c r="C182">
        <v>20.104317</v>
      </c>
      <c r="D182">
        <v>2.98</v>
      </c>
      <c r="E182">
        <f t="shared" si="4"/>
        <v>2.6154201740197554</v>
      </c>
      <c r="F182">
        <f t="shared" si="5"/>
        <v>-0.36457982598024463</v>
      </c>
      <c r="H182">
        <f>stheis(QCFD,plots!$C$4,plots!$C$5,VLOOKUP($B182,WellINFO!$A$4:$L$10,COLUMN(K$1),0),$C182)</f>
        <v>1.3324260749255346</v>
      </c>
      <c r="I182">
        <f>stheis(QCFD,plots!$C$4,plots!$C$5,VLOOKUP($B182,WellINFO!$A$4:$L$10,COLUMN(L$1),0),$C182)</f>
        <v>1.2829940990942206</v>
      </c>
    </row>
    <row r="183" spans="1:9" ht="12.75">
      <c r="A183" t="s">
        <v>5</v>
      </c>
      <c r="B183" t="s">
        <v>8</v>
      </c>
      <c r="C183">
        <v>20.875151</v>
      </c>
      <c r="D183">
        <v>2.96</v>
      </c>
      <c r="E183">
        <f t="shared" si="4"/>
        <v>2.6376280521755424</v>
      </c>
      <c r="F183">
        <f t="shared" si="5"/>
        <v>-0.32237194782445755</v>
      </c>
      <c r="H183">
        <f>stheis(QCFD,plots!$C$4,plots!$C$5,VLOOKUP($B183,WellINFO!$A$4:$L$10,COLUMN(K$1),0),$C183)</f>
        <v>1.3435300140034283</v>
      </c>
      <c r="I183">
        <f>stheis(QCFD,plots!$C$4,plots!$C$5,VLOOKUP($B183,WellINFO!$A$4:$L$10,COLUMN(L$1),0),$C183)</f>
        <v>1.2940980381721143</v>
      </c>
    </row>
    <row r="184" spans="1:9" ht="12.75">
      <c r="A184" t="s">
        <v>5</v>
      </c>
      <c r="B184" t="s">
        <v>8</v>
      </c>
      <c r="C184">
        <v>21.656401</v>
      </c>
      <c r="D184">
        <v>2.9400001</v>
      </c>
      <c r="E184">
        <f t="shared" si="4"/>
        <v>2.659314525997453</v>
      </c>
      <c r="F184">
        <f t="shared" si="5"/>
        <v>-0.2806855740025469</v>
      </c>
      <c r="H184">
        <f>stheis(QCFD,plots!$C$4,plots!$C$5,VLOOKUP($B184,WellINFO!$A$4:$L$10,COLUMN(K$1),0),$C184)</f>
        <v>1.3543732509143835</v>
      </c>
      <c r="I184">
        <f>stheis(QCFD,plots!$C$4,plots!$C$5,VLOOKUP($B184,WellINFO!$A$4:$L$10,COLUMN(L$1),0),$C184)</f>
        <v>1.3049412750830693</v>
      </c>
    </row>
    <row r="185" spans="1:9" ht="12.75">
      <c r="A185" t="s">
        <v>5</v>
      </c>
      <c r="B185" t="s">
        <v>8</v>
      </c>
      <c r="C185">
        <v>22.427235</v>
      </c>
      <c r="D185">
        <v>3.01</v>
      </c>
      <c r="E185">
        <f t="shared" si="4"/>
        <v>2.679958296041924</v>
      </c>
      <c r="F185">
        <f t="shared" si="5"/>
        <v>-0.33004170395807586</v>
      </c>
      <c r="H185">
        <f>stheis(QCFD,plots!$C$4,plots!$C$5,VLOOKUP($B185,WellINFO!$A$4:$L$10,COLUMN(K$1),0),$C185)</f>
        <v>1.364695135936619</v>
      </c>
      <c r="I185">
        <f>stheis(QCFD,plots!$C$4,plots!$C$5,VLOOKUP($B185,WellINFO!$A$4:$L$10,COLUMN(L$1),0),$C185)</f>
        <v>1.3152631601053049</v>
      </c>
    </row>
    <row r="186" spans="1:9" ht="12.75">
      <c r="A186" t="s">
        <v>5</v>
      </c>
      <c r="B186" t="s">
        <v>8</v>
      </c>
      <c r="C186">
        <v>23.208485</v>
      </c>
      <c r="D186">
        <v>3.05</v>
      </c>
      <c r="E186">
        <f t="shared" si="4"/>
        <v>2.700169344597935</v>
      </c>
      <c r="F186">
        <f t="shared" si="5"/>
        <v>-0.3498306554020649</v>
      </c>
      <c r="H186">
        <f>stheis(QCFD,plots!$C$4,plots!$C$5,VLOOKUP($B186,WellINFO!$A$4:$L$10,COLUMN(K$1),0),$C186)</f>
        <v>1.3748006602146245</v>
      </c>
      <c r="I186">
        <f>stheis(QCFD,plots!$C$4,plots!$C$5,VLOOKUP($B186,WellINFO!$A$4:$L$10,COLUMN(L$1),0),$C186)</f>
        <v>1.3253686843833103</v>
      </c>
    </row>
    <row r="187" spans="1:9" ht="12.75">
      <c r="A187" t="s">
        <v>5</v>
      </c>
      <c r="B187" t="s">
        <v>8</v>
      </c>
      <c r="C187">
        <v>23.979317</v>
      </c>
      <c r="D187">
        <v>3.02</v>
      </c>
      <c r="E187">
        <f t="shared" si="4"/>
        <v>2.7194548005825476</v>
      </c>
      <c r="F187">
        <f t="shared" si="5"/>
        <v>-0.3005451994174524</v>
      </c>
      <c r="H187">
        <f>stheis(QCFD,plots!$C$4,plots!$C$5,VLOOKUP($B187,WellINFO!$A$4:$L$10,COLUMN(K$1),0),$C187)</f>
        <v>1.3844433882069307</v>
      </c>
      <c r="I187">
        <f>stheis(QCFD,plots!$C$4,plots!$C$5,VLOOKUP($B187,WellINFO!$A$4:$L$10,COLUMN(L$1),0),$C187)</f>
        <v>1.3350114123756167</v>
      </c>
    </row>
    <row r="188" spans="1:9" ht="12.75">
      <c r="A188" t="s">
        <v>5</v>
      </c>
      <c r="B188" t="s">
        <v>8</v>
      </c>
      <c r="C188">
        <v>24.750151</v>
      </c>
      <c r="D188">
        <v>3.03</v>
      </c>
      <c r="E188">
        <f t="shared" si="4"/>
        <v>2.7381300629125223</v>
      </c>
      <c r="F188">
        <f t="shared" si="5"/>
        <v>-0.29186993708747755</v>
      </c>
      <c r="H188">
        <f>stheis(QCFD,plots!$C$4,plots!$C$5,VLOOKUP($B188,WellINFO!$A$4:$L$10,COLUMN(K$1),0),$C188)</f>
        <v>1.393781019371918</v>
      </c>
      <c r="I188">
        <f>stheis(QCFD,plots!$C$4,plots!$C$5,VLOOKUP($B188,WellINFO!$A$4:$L$10,COLUMN(L$1),0),$C188)</f>
        <v>1.3443490435406042</v>
      </c>
    </row>
    <row r="189" spans="1:9" ht="12.75">
      <c r="A189" t="s">
        <v>5</v>
      </c>
      <c r="B189" t="s">
        <v>8</v>
      </c>
      <c r="C189">
        <v>25.531401</v>
      </c>
      <c r="D189">
        <v>3.05</v>
      </c>
      <c r="E189">
        <f t="shared" si="4"/>
        <v>2.7564733683852403</v>
      </c>
      <c r="F189">
        <f t="shared" si="5"/>
        <v>-0.29352663161475956</v>
      </c>
      <c r="H189">
        <f>stheis(QCFD,plots!$C$4,plots!$C$5,VLOOKUP($B189,WellINFO!$A$4:$L$10,COLUMN(K$1),0),$C189)</f>
        <v>1.4029526721082775</v>
      </c>
      <c r="I189">
        <f>stheis(QCFD,plots!$C$4,plots!$C$5,VLOOKUP($B189,WellINFO!$A$4:$L$10,COLUMN(L$1),0),$C189)</f>
        <v>1.353520696276963</v>
      </c>
    </row>
    <row r="190" spans="1:9" ht="12.75">
      <c r="A190" t="s">
        <v>5</v>
      </c>
      <c r="B190" t="s">
        <v>8</v>
      </c>
      <c r="C190">
        <v>26.302235</v>
      </c>
      <c r="D190">
        <v>3.1199999</v>
      </c>
      <c r="E190">
        <f t="shared" si="4"/>
        <v>2.7740300525623214</v>
      </c>
      <c r="F190">
        <f t="shared" si="5"/>
        <v>-0.34596984743767845</v>
      </c>
      <c r="H190">
        <f>stheis(QCFD,plots!$C$4,plots!$C$5,VLOOKUP($B190,WellINFO!$A$4:$L$10,COLUMN(K$1),0),$C190)</f>
        <v>1.4117310141968176</v>
      </c>
      <c r="I190">
        <f>stheis(QCFD,plots!$C$4,plots!$C$5,VLOOKUP($B190,WellINFO!$A$4:$L$10,COLUMN(L$1),0),$C190)</f>
        <v>1.3622990383655036</v>
      </c>
    </row>
    <row r="191" spans="1:9" ht="12.75">
      <c r="A191" t="s">
        <v>5</v>
      </c>
      <c r="B191" t="s">
        <v>8</v>
      </c>
      <c r="C191">
        <v>27.083485</v>
      </c>
      <c r="D191">
        <v>3.05</v>
      </c>
      <c r="E191">
        <f t="shared" si="4"/>
        <v>2.791306610525166</v>
      </c>
      <c r="F191">
        <f t="shared" si="5"/>
        <v>-0.2586933894748338</v>
      </c>
      <c r="H191">
        <f>stheis(QCFD,plots!$C$4,plots!$C$5,VLOOKUP($B191,WellINFO!$A$4:$L$10,COLUMN(K$1),0),$C191)</f>
        <v>1.4203692931782401</v>
      </c>
      <c r="I191">
        <f>stheis(QCFD,plots!$C$4,plots!$C$5,VLOOKUP($B191,WellINFO!$A$4:$L$10,COLUMN(L$1),0),$C191)</f>
        <v>1.3709373173469261</v>
      </c>
    </row>
    <row r="192" spans="1:9" ht="12.75">
      <c r="A192" t="s">
        <v>5</v>
      </c>
      <c r="B192" t="s">
        <v>8</v>
      </c>
      <c r="C192">
        <v>27.854317</v>
      </c>
      <c r="D192">
        <v>3.1199999</v>
      </c>
      <c r="E192">
        <f t="shared" si="4"/>
        <v>2.8078711073590563</v>
      </c>
      <c r="F192">
        <f t="shared" si="5"/>
        <v>-0.3121287926409435</v>
      </c>
      <c r="H192">
        <f>stheis(QCFD,plots!$C$4,plots!$C$5,VLOOKUP($B192,WellINFO!$A$4:$L$10,COLUMN(K$1),0),$C192)</f>
        <v>1.428651541595185</v>
      </c>
      <c r="I192">
        <f>stheis(QCFD,plots!$C$4,plots!$C$5,VLOOKUP($B192,WellINFO!$A$4:$L$10,COLUMN(L$1),0),$C192)</f>
        <v>1.379219565763871</v>
      </c>
    </row>
    <row r="193" spans="1:9" ht="12.75">
      <c r="A193" t="s">
        <v>5</v>
      </c>
      <c r="B193" t="s">
        <v>8</v>
      </c>
      <c r="C193">
        <v>28.625151</v>
      </c>
      <c r="D193">
        <v>3.1099999</v>
      </c>
      <c r="E193">
        <f t="shared" si="4"/>
        <v>2.823983443837517</v>
      </c>
      <c r="F193">
        <f t="shared" si="5"/>
        <v>-0.28601645616248295</v>
      </c>
      <c r="H193">
        <f>stheis(QCFD,plots!$C$4,plots!$C$5,VLOOKUP($B193,WellINFO!$A$4:$L$10,COLUMN(K$1),0),$C193)</f>
        <v>1.4367077098344154</v>
      </c>
      <c r="I193">
        <f>stheis(QCFD,plots!$C$4,plots!$C$5,VLOOKUP($B193,WellINFO!$A$4:$L$10,COLUMN(L$1),0),$C193)</f>
        <v>1.3872757340031014</v>
      </c>
    </row>
    <row r="194" spans="1:9" ht="12.75">
      <c r="A194" t="s">
        <v>5</v>
      </c>
      <c r="B194" t="s">
        <v>8</v>
      </c>
      <c r="C194">
        <v>29.406401</v>
      </c>
      <c r="D194">
        <v>3.1900001</v>
      </c>
      <c r="E194">
        <f t="shared" si="4"/>
        <v>2.8398767179711246</v>
      </c>
      <c r="F194">
        <f t="shared" si="5"/>
        <v>-0.35012338202887516</v>
      </c>
      <c r="H194">
        <f>stheis(QCFD,plots!$C$4,plots!$C$5,VLOOKUP($B194,WellINFO!$A$4:$L$10,COLUMN(K$1),0),$C194)</f>
        <v>1.4446543469012192</v>
      </c>
      <c r="I194">
        <f>stheis(QCFD,plots!$C$4,plots!$C$5,VLOOKUP($B194,WellINFO!$A$4:$L$10,COLUMN(L$1),0),$C194)</f>
        <v>1.3952223710699052</v>
      </c>
    </row>
    <row r="195" spans="1:9" ht="12.75">
      <c r="A195" t="s">
        <v>5</v>
      </c>
      <c r="B195" t="s">
        <v>8</v>
      </c>
      <c r="C195">
        <v>30.177235</v>
      </c>
      <c r="D195">
        <v>3.1400001</v>
      </c>
      <c r="E195">
        <f t="shared" si="4"/>
        <v>2.855149543176542</v>
      </c>
      <c r="F195">
        <f t="shared" si="5"/>
        <v>-0.28485055682345806</v>
      </c>
      <c r="H195">
        <f>stheis(QCFD,plots!$C$4,plots!$C$5,VLOOKUP($B195,WellINFO!$A$4:$L$10,COLUMN(K$1),0),$C195)</f>
        <v>1.452290759503928</v>
      </c>
      <c r="I195">
        <f>stheis(QCFD,plots!$C$4,plots!$C$5,VLOOKUP($B195,WellINFO!$A$4:$L$10,COLUMN(L$1),0),$C195)</f>
        <v>1.4028587836726139</v>
      </c>
    </row>
    <row r="196" spans="1:9" ht="12.75">
      <c r="A196" t="s">
        <v>5</v>
      </c>
      <c r="B196" t="s">
        <v>8</v>
      </c>
      <c r="C196">
        <v>30.948067</v>
      </c>
      <c r="D196">
        <v>3.21</v>
      </c>
      <c r="E196">
        <f aca="true" t="shared" si="6" ref="E196:E233">SUM(H196:I196)</f>
        <v>2.8700370862667124</v>
      </c>
      <c r="F196">
        <f t="shared" si="5"/>
        <v>-0.3399629137332876</v>
      </c>
      <c r="H196">
        <f>stheis(QCFD,plots!$C$4,plots!$C$5,VLOOKUP($B196,WellINFO!$A$4:$L$10,COLUMN(K$1),0),$C196)</f>
        <v>1.459734531049013</v>
      </c>
      <c r="I196">
        <f>stheis(QCFD,plots!$C$4,plots!$C$5,VLOOKUP($B196,WellINFO!$A$4:$L$10,COLUMN(L$1),0),$C196)</f>
        <v>1.4103025552176993</v>
      </c>
    </row>
    <row r="197" spans="1:9" ht="12.75">
      <c r="A197" t="s">
        <v>5</v>
      </c>
      <c r="B197" t="s">
        <v>8</v>
      </c>
      <c r="C197">
        <v>31.729317</v>
      </c>
      <c r="D197">
        <v>3.2</v>
      </c>
      <c r="E197">
        <f t="shared" si="6"/>
        <v>2.884752177265765</v>
      </c>
      <c r="F197">
        <f t="shared" si="5"/>
        <v>-0.31524782273423524</v>
      </c>
      <c r="H197">
        <f>stheis(QCFD,plots!$C$4,plots!$C$5,VLOOKUP($B197,WellINFO!$A$4:$L$10,COLUMN(K$1),0),$C197)</f>
        <v>1.4670920765485396</v>
      </c>
      <c r="I197">
        <f>stheis(QCFD,plots!$C$4,plots!$C$5,VLOOKUP($B197,WellINFO!$A$4:$L$10,COLUMN(L$1),0),$C197)</f>
        <v>1.4176601007172254</v>
      </c>
    </row>
    <row r="198" spans="1:9" ht="12.75">
      <c r="A198" t="s">
        <v>5</v>
      </c>
      <c r="B198" t="s">
        <v>8</v>
      </c>
      <c r="C198">
        <v>32.500149</v>
      </c>
      <c r="D198">
        <v>3.24</v>
      </c>
      <c r="E198">
        <f t="shared" si="6"/>
        <v>2.898920145232032</v>
      </c>
      <c r="F198">
        <f t="shared" si="5"/>
        <v>-0.3410798547679681</v>
      </c>
      <c r="H198">
        <f>stheis(QCFD,plots!$C$4,plots!$C$5,VLOOKUP($B198,WellINFO!$A$4:$L$10,COLUMN(K$1),0),$C198)</f>
        <v>1.474176060531673</v>
      </c>
      <c r="I198">
        <f>stheis(QCFD,plots!$C$4,plots!$C$5,VLOOKUP($B198,WellINFO!$A$4:$L$10,COLUMN(L$1),0),$C198)</f>
        <v>1.4247440847003592</v>
      </c>
    </row>
    <row r="199" spans="1:9" ht="12.75">
      <c r="A199" t="s">
        <v>5</v>
      </c>
      <c r="B199" t="s">
        <v>8</v>
      </c>
      <c r="C199">
        <v>33.281399</v>
      </c>
      <c r="D199">
        <v>3.22</v>
      </c>
      <c r="E199">
        <f t="shared" si="6"/>
        <v>2.912940779209456</v>
      </c>
      <c r="F199">
        <f t="shared" si="5"/>
        <v>-0.30705922079054426</v>
      </c>
      <c r="H199">
        <f>stheis(QCFD,plots!$C$4,plots!$C$5,VLOOKUP($B199,WellINFO!$A$4:$L$10,COLUMN(K$1),0),$C199)</f>
        <v>1.481186377520385</v>
      </c>
      <c r="I199">
        <f>stheis(QCFD,plots!$C$4,plots!$C$5,VLOOKUP($B199,WellINFO!$A$4:$L$10,COLUMN(L$1),0),$C199)</f>
        <v>1.431754401689071</v>
      </c>
    </row>
    <row r="200" spans="1:9" ht="12.75">
      <c r="A200" t="s">
        <v>5</v>
      </c>
      <c r="B200" t="s">
        <v>8</v>
      </c>
      <c r="C200">
        <v>34.052235</v>
      </c>
      <c r="D200">
        <v>3.3</v>
      </c>
      <c r="E200">
        <f t="shared" si="6"/>
        <v>2.926455597130996</v>
      </c>
      <c r="F200">
        <f t="shared" si="5"/>
        <v>-0.3735444028690038</v>
      </c>
      <c r="H200">
        <f>stheis(QCFD,plots!$C$4,plots!$C$5,VLOOKUP($B200,WellINFO!$A$4:$L$10,COLUMN(K$1),0),$C200)</f>
        <v>1.487943786481155</v>
      </c>
      <c r="I200">
        <f>stheis(QCFD,plots!$C$4,plots!$C$5,VLOOKUP($B200,WellINFO!$A$4:$L$10,COLUMN(L$1),0),$C200)</f>
        <v>1.438511810649841</v>
      </c>
    </row>
    <row r="201" spans="1:9" ht="12.75">
      <c r="A201" t="s">
        <v>5</v>
      </c>
      <c r="B201" t="s">
        <v>8</v>
      </c>
      <c r="C201">
        <v>34.823067</v>
      </c>
      <c r="D201">
        <v>3.25</v>
      </c>
      <c r="E201">
        <f t="shared" si="6"/>
        <v>2.9396678124621776</v>
      </c>
      <c r="F201">
        <f t="shared" si="5"/>
        <v>-0.31033218753782243</v>
      </c>
      <c r="H201">
        <f>stheis(QCFD,plots!$C$4,plots!$C$5,VLOOKUP($B201,WellINFO!$A$4:$L$10,COLUMN(K$1),0),$C201)</f>
        <v>1.4945498941467459</v>
      </c>
      <c r="I201">
        <f>stheis(QCFD,plots!$C$4,plots!$C$5,VLOOKUP($B201,WellINFO!$A$4:$L$10,COLUMN(L$1),0),$C201)</f>
        <v>1.4451179183154315</v>
      </c>
    </row>
    <row r="202" spans="1:9" ht="12.75">
      <c r="A202" t="s">
        <v>5</v>
      </c>
      <c r="B202" t="s">
        <v>8</v>
      </c>
      <c r="C202">
        <v>35.604317</v>
      </c>
      <c r="D202">
        <v>3.26</v>
      </c>
      <c r="E202">
        <f t="shared" si="6"/>
        <v>2.952763478120036</v>
      </c>
      <c r="F202">
        <f t="shared" si="5"/>
        <v>-0.30723652187996375</v>
      </c>
      <c r="H202">
        <f>stheis(QCFD,plots!$C$4,plots!$C$5,VLOOKUP($B202,WellINFO!$A$4:$L$10,COLUMN(K$1),0),$C202)</f>
        <v>1.501097726975675</v>
      </c>
      <c r="I202">
        <f>stheis(QCFD,plots!$C$4,plots!$C$5,VLOOKUP($B202,WellINFO!$A$4:$L$10,COLUMN(L$1),0),$C202)</f>
        <v>1.451665751144361</v>
      </c>
    </row>
    <row r="203" spans="1:9" ht="12.75">
      <c r="A203" t="s">
        <v>5</v>
      </c>
      <c r="B203" t="s">
        <v>8</v>
      </c>
      <c r="C203">
        <v>36.375149</v>
      </c>
      <c r="D203">
        <v>3.3199999</v>
      </c>
      <c r="E203">
        <f t="shared" si="6"/>
        <v>2.965405863024062</v>
      </c>
      <c r="F203">
        <f t="shared" si="5"/>
        <v>-0.35459403697593794</v>
      </c>
      <c r="H203">
        <f>stheis(QCFD,plots!$C$4,plots!$C$5,VLOOKUP($B203,WellINFO!$A$4:$L$10,COLUMN(K$1),0),$C203)</f>
        <v>1.5074189194276881</v>
      </c>
      <c r="I203">
        <f>stheis(QCFD,plots!$C$4,plots!$C$5,VLOOKUP($B203,WellINFO!$A$4:$L$10,COLUMN(L$1),0),$C203)</f>
        <v>1.457986943596374</v>
      </c>
    </row>
    <row r="204" spans="1:9" ht="12.75">
      <c r="A204" t="s">
        <v>5</v>
      </c>
      <c r="B204" t="s">
        <v>8</v>
      </c>
      <c r="C204">
        <v>37.145985</v>
      </c>
      <c r="D204">
        <v>3.3599999</v>
      </c>
      <c r="E204">
        <f t="shared" si="6"/>
        <v>2.977783193780101</v>
      </c>
      <c r="F204">
        <f t="shared" si="5"/>
        <v>-0.3822167062198991</v>
      </c>
      <c r="H204">
        <f>stheis(QCFD,plots!$C$4,plots!$C$5,VLOOKUP($B204,WellINFO!$A$4:$L$10,COLUMN(K$1),0),$C204)</f>
        <v>1.5136075848057076</v>
      </c>
      <c r="I204">
        <f>stheis(QCFD,plots!$C$4,plots!$C$5,VLOOKUP($B204,WellINFO!$A$4:$L$10,COLUMN(L$1),0),$C204)</f>
        <v>1.4641756089743934</v>
      </c>
    </row>
    <row r="205" spans="1:9" ht="12.75">
      <c r="A205" t="s">
        <v>5</v>
      </c>
      <c r="B205" t="s">
        <v>8</v>
      </c>
      <c r="C205">
        <v>37.927235</v>
      </c>
      <c r="D205">
        <v>3.3099999</v>
      </c>
      <c r="E205">
        <f t="shared" si="6"/>
        <v>2.990068385972683</v>
      </c>
      <c r="F205">
        <f t="shared" si="5"/>
        <v>-0.3199315140273171</v>
      </c>
      <c r="H205">
        <f>stheis(QCFD,plots!$C$4,plots!$C$5,VLOOKUP($B205,WellINFO!$A$4:$L$10,COLUMN(K$1),0),$C205)</f>
        <v>1.5197501809019984</v>
      </c>
      <c r="I205">
        <f>stheis(QCFD,plots!$C$4,plots!$C$5,VLOOKUP($B205,WellINFO!$A$4:$L$10,COLUMN(L$1),0),$C205)</f>
        <v>1.4703182050706844</v>
      </c>
    </row>
    <row r="206" spans="1:9" ht="12.75">
      <c r="A206" t="s">
        <v>5</v>
      </c>
      <c r="B206" t="s">
        <v>8</v>
      </c>
      <c r="C206">
        <v>38.698067</v>
      </c>
      <c r="D206">
        <v>3.3499999</v>
      </c>
      <c r="E206">
        <f t="shared" si="6"/>
        <v>3.001944202443035</v>
      </c>
      <c r="F206">
        <f t="shared" si="5"/>
        <v>-0.34805569755696464</v>
      </c>
      <c r="H206">
        <f>stheis(QCFD,plots!$C$4,plots!$C$5,VLOOKUP($B206,WellINFO!$A$4:$L$10,COLUMN(K$1),0),$C206)</f>
        <v>1.5256880891371747</v>
      </c>
      <c r="I206">
        <f>stheis(QCFD,plots!$C$4,plots!$C$5,VLOOKUP($B206,WellINFO!$A$4:$L$10,COLUMN(L$1),0),$C206)</f>
        <v>1.4762561133058605</v>
      </c>
    </row>
    <row r="207" spans="1:9" ht="12.75">
      <c r="A207" t="s">
        <v>5</v>
      </c>
      <c r="B207" t="s">
        <v>8</v>
      </c>
      <c r="C207">
        <v>39.479317</v>
      </c>
      <c r="D207">
        <v>3.4200001</v>
      </c>
      <c r="E207">
        <f t="shared" si="6"/>
        <v>3.0137415573475037</v>
      </c>
      <c r="F207">
        <f t="shared" si="5"/>
        <v>-0.4062585426524965</v>
      </c>
      <c r="H207">
        <f>stheis(QCFD,plots!$C$4,plots!$C$5,VLOOKUP($B207,WellINFO!$A$4:$L$10,COLUMN(K$1),0),$C207)</f>
        <v>1.531586766589409</v>
      </c>
      <c r="I207">
        <f>stheis(QCFD,plots!$C$4,plots!$C$5,VLOOKUP($B207,WellINFO!$A$4:$L$10,COLUMN(L$1),0),$C207)</f>
        <v>1.482154790758095</v>
      </c>
    </row>
    <row r="208" spans="1:9" ht="12.75">
      <c r="A208" t="s">
        <v>5</v>
      </c>
      <c r="B208" t="s">
        <v>8</v>
      </c>
      <c r="C208">
        <v>40.250149</v>
      </c>
      <c r="D208">
        <v>3.4300001</v>
      </c>
      <c r="E208">
        <f t="shared" si="6"/>
        <v>3.025154974811163</v>
      </c>
      <c r="F208">
        <f t="shared" si="5"/>
        <v>-0.404845125188837</v>
      </c>
      <c r="H208">
        <f>stheis(QCFD,plots!$C$4,plots!$C$5,VLOOKUP($B208,WellINFO!$A$4:$L$10,COLUMN(K$1),0),$C208)</f>
        <v>1.5372934753212386</v>
      </c>
      <c r="I208">
        <f>stheis(QCFD,plots!$C$4,plots!$C$5,VLOOKUP($B208,WellINFO!$A$4:$L$10,COLUMN(L$1),0),$C208)</f>
        <v>1.4878614994899246</v>
      </c>
    </row>
    <row r="209" spans="1:9" ht="12.75">
      <c r="A209" t="s">
        <v>5</v>
      </c>
      <c r="B209" t="s">
        <v>8</v>
      </c>
      <c r="C209">
        <v>41.020985</v>
      </c>
      <c r="D209">
        <v>3.4000001</v>
      </c>
      <c r="E209">
        <f t="shared" si="6"/>
        <v>3.036351931118348</v>
      </c>
      <c r="F209">
        <f t="shared" si="5"/>
        <v>-0.3636481688816522</v>
      </c>
      <c r="H209">
        <f>stheis(QCFD,plots!$C$4,plots!$C$5,VLOOKUP($B209,WellINFO!$A$4:$L$10,COLUMN(K$1),0),$C209)</f>
        <v>1.542891953474831</v>
      </c>
      <c r="I209">
        <f>stheis(QCFD,plots!$C$4,plots!$C$5,VLOOKUP($B209,WellINFO!$A$4:$L$10,COLUMN(L$1),0),$C209)</f>
        <v>1.493459977643517</v>
      </c>
    </row>
    <row r="210" spans="1:9" ht="12.75">
      <c r="A210" t="s">
        <v>5</v>
      </c>
      <c r="B210" t="s">
        <v>8</v>
      </c>
      <c r="C210">
        <v>42.364735</v>
      </c>
      <c r="D210">
        <v>3.4300001</v>
      </c>
      <c r="E210">
        <f t="shared" si="6"/>
        <v>3.05537697568054</v>
      </c>
      <c r="F210">
        <f t="shared" si="5"/>
        <v>-0.3746231243194602</v>
      </c>
      <c r="H210">
        <f>stheis(QCFD,plots!$C$4,plots!$C$5,VLOOKUP($B210,WellINFO!$A$4:$L$10,COLUMN(K$1),0),$C210)</f>
        <v>1.5524044757559268</v>
      </c>
      <c r="I210">
        <f>stheis(QCFD,plots!$C$4,plots!$C$5,VLOOKUP($B210,WellINFO!$A$4:$L$10,COLUMN(L$1),0),$C210)</f>
        <v>1.502972499924613</v>
      </c>
    </row>
    <row r="211" spans="1:9" ht="12.75">
      <c r="A211" t="s">
        <v>5</v>
      </c>
      <c r="B211" t="s">
        <v>8</v>
      </c>
      <c r="C211">
        <v>43.718899</v>
      </c>
      <c r="D211">
        <v>3.45</v>
      </c>
      <c r="E211">
        <f t="shared" si="6"/>
        <v>3.073948510168611</v>
      </c>
      <c r="F211">
        <f t="shared" si="5"/>
        <v>-0.37605148983138914</v>
      </c>
      <c r="H211">
        <f>stheis(QCFD,plots!$C$4,plots!$C$5,VLOOKUP($B211,WellINFO!$A$4:$L$10,COLUMN(K$1),0),$C211)</f>
        <v>1.5616902429999628</v>
      </c>
      <c r="I211">
        <f>stheis(QCFD,plots!$C$4,plots!$C$5,VLOOKUP($B211,WellINFO!$A$4:$L$10,COLUMN(L$1),0),$C211)</f>
        <v>1.5122582671686484</v>
      </c>
    </row>
    <row r="212" spans="1:9" ht="12.75">
      <c r="A212" t="s">
        <v>5</v>
      </c>
      <c r="B212" t="s">
        <v>8</v>
      </c>
      <c r="C212">
        <v>45.052235</v>
      </c>
      <c r="D212">
        <v>3.47</v>
      </c>
      <c r="E212">
        <f t="shared" si="6"/>
        <v>3.0916806762264386</v>
      </c>
      <c r="F212">
        <f t="shared" si="5"/>
        <v>-0.3783193237735616</v>
      </c>
      <c r="H212">
        <f>stheis(QCFD,plots!$C$4,plots!$C$5,VLOOKUP($B212,WellINFO!$A$4:$L$10,COLUMN(K$1),0),$C212)</f>
        <v>1.5705563260288764</v>
      </c>
      <c r="I212">
        <f>stheis(QCFD,plots!$C$4,plots!$C$5,VLOOKUP($B212,WellINFO!$A$4:$L$10,COLUMN(L$1),0),$C212)</f>
        <v>1.5211243501975624</v>
      </c>
    </row>
    <row r="213" spans="1:9" ht="12.75">
      <c r="A213" t="s">
        <v>5</v>
      </c>
      <c r="B213" t="s">
        <v>8</v>
      </c>
      <c r="C213">
        <v>46.385567</v>
      </c>
      <c r="D213">
        <v>3.54</v>
      </c>
      <c r="E213">
        <f t="shared" si="6"/>
        <v>3.1088955799853153</v>
      </c>
      <c r="F213">
        <f t="shared" si="5"/>
        <v>-0.43110442001468474</v>
      </c>
      <c r="H213">
        <f>stheis(QCFD,plots!$C$4,plots!$C$5,VLOOKUP($B213,WellINFO!$A$4:$L$10,COLUMN(K$1),0),$C213)</f>
        <v>1.5791637779083145</v>
      </c>
      <c r="I213">
        <f>stheis(QCFD,plots!$C$4,plots!$C$5,VLOOKUP($B213,WellINFO!$A$4:$L$10,COLUMN(L$1),0),$C213)</f>
        <v>1.5297318020770008</v>
      </c>
    </row>
    <row r="214" spans="1:9" ht="12.75">
      <c r="A214" t="s">
        <v>5</v>
      </c>
      <c r="B214" t="s">
        <v>8</v>
      </c>
      <c r="C214">
        <v>47.729317</v>
      </c>
      <c r="D214">
        <v>3.52</v>
      </c>
      <c r="E214">
        <f t="shared" si="6"/>
        <v>3.1257514420994195</v>
      </c>
      <c r="F214">
        <f t="shared" si="5"/>
        <v>-0.39424855790058055</v>
      </c>
      <c r="H214">
        <f>stheis(QCFD,plots!$C$4,plots!$C$5,VLOOKUP($B214,WellINFO!$A$4:$L$10,COLUMN(K$1),0),$C214)</f>
        <v>1.5875917089653666</v>
      </c>
      <c r="I214">
        <f>stheis(QCFD,plots!$C$4,plots!$C$5,VLOOKUP($B214,WellINFO!$A$4:$L$10,COLUMN(L$1),0),$C214)</f>
        <v>1.5381597331340529</v>
      </c>
    </row>
    <row r="215" spans="1:9" ht="12.75">
      <c r="A215" t="s">
        <v>5</v>
      </c>
      <c r="B215" t="s">
        <v>8</v>
      </c>
      <c r="C215">
        <v>49.073067</v>
      </c>
      <c r="D215">
        <v>3.6199999</v>
      </c>
      <c r="E215">
        <f t="shared" si="6"/>
        <v>3.142139278210644</v>
      </c>
      <c r="F215">
        <f t="shared" si="5"/>
        <v>-0.47786062178935573</v>
      </c>
      <c r="H215">
        <f>stheis(QCFD,plots!$C$4,plots!$C$5,VLOOKUP($B215,WellINFO!$A$4:$L$10,COLUMN(K$1),0),$C215)</f>
        <v>1.5957856270209791</v>
      </c>
      <c r="I215">
        <f>stheis(QCFD,plots!$C$4,plots!$C$5,VLOOKUP($B215,WellINFO!$A$4:$L$10,COLUMN(L$1),0),$C215)</f>
        <v>1.5463536511896647</v>
      </c>
    </row>
    <row r="216" spans="1:9" ht="12.75">
      <c r="A216" t="s">
        <v>5</v>
      </c>
      <c r="B216" t="s">
        <v>8</v>
      </c>
      <c r="C216">
        <v>50.416817</v>
      </c>
      <c r="D216">
        <v>3.5999999</v>
      </c>
      <c r="E216">
        <f t="shared" si="6"/>
        <v>3.1580843784454418</v>
      </c>
      <c r="F216">
        <f t="shared" si="5"/>
        <v>-0.44191552155455804</v>
      </c>
      <c r="H216">
        <f>stheis(QCFD,plots!$C$4,plots!$C$5,VLOOKUP($B216,WellINFO!$A$4:$L$10,COLUMN(K$1),0),$C216)</f>
        <v>1.6037581771383778</v>
      </c>
      <c r="I216">
        <f>stheis(QCFD,plots!$C$4,plots!$C$5,VLOOKUP($B216,WellINFO!$A$4:$L$10,COLUMN(L$1),0),$C216)</f>
        <v>1.554326201307064</v>
      </c>
    </row>
    <row r="217" spans="1:9" ht="12.75">
      <c r="A217" t="s">
        <v>5</v>
      </c>
      <c r="B217" t="s">
        <v>8</v>
      </c>
      <c r="C217">
        <v>51.760567</v>
      </c>
      <c r="D217">
        <v>3.5599999</v>
      </c>
      <c r="E217">
        <f t="shared" si="6"/>
        <v>3.173610036885322</v>
      </c>
      <c r="F217">
        <f t="shared" si="5"/>
        <v>-0.38638986311467827</v>
      </c>
      <c r="H217">
        <f>stheis(QCFD,plots!$C$4,plots!$C$5,VLOOKUP($B217,WellINFO!$A$4:$L$10,COLUMN(K$1),0),$C217)</f>
        <v>1.6115210063583179</v>
      </c>
      <c r="I217">
        <f>stheis(QCFD,plots!$C$4,plots!$C$5,VLOOKUP($B217,WellINFO!$A$4:$L$10,COLUMN(L$1),0),$C217)</f>
        <v>1.562089030527004</v>
      </c>
    </row>
    <row r="218" spans="1:9" ht="12.75">
      <c r="A218" t="s">
        <v>5</v>
      </c>
      <c r="B218" t="s">
        <v>8</v>
      </c>
      <c r="C218">
        <v>53.093899</v>
      </c>
      <c r="D218">
        <v>3.6300001</v>
      </c>
      <c r="E218">
        <f t="shared" si="6"/>
        <v>3.188621950949522</v>
      </c>
      <c r="F218">
        <f t="shared" si="5"/>
        <v>-0.441378149050478</v>
      </c>
      <c r="H218">
        <f>stheis(QCFD,plots!$C$4,plots!$C$5,VLOOKUP($B218,WellINFO!$A$4:$L$10,COLUMN(K$1),0),$C218)</f>
        <v>1.619026963390418</v>
      </c>
      <c r="I218">
        <f>stheis(QCFD,plots!$C$4,plots!$C$5,VLOOKUP($B218,WellINFO!$A$4:$L$10,COLUMN(L$1),0),$C218)</f>
        <v>1.569594987559104</v>
      </c>
    </row>
    <row r="219" spans="1:9" ht="12.75">
      <c r="A219" t="s">
        <v>5</v>
      </c>
      <c r="B219" t="s">
        <v>8</v>
      </c>
      <c r="C219">
        <v>54.437649</v>
      </c>
      <c r="D219">
        <v>3.6700001</v>
      </c>
      <c r="E219">
        <f t="shared" si="6"/>
        <v>3.203374479968367</v>
      </c>
      <c r="F219">
        <f t="shared" si="5"/>
        <v>-0.4666256200316332</v>
      </c>
      <c r="H219">
        <f>stheis(QCFD,plots!$C$4,plots!$C$5,VLOOKUP($B219,WellINFO!$A$4:$L$10,COLUMN(K$1),0),$C219)</f>
        <v>1.6264032278998406</v>
      </c>
      <c r="I219">
        <f>stheis(QCFD,plots!$C$4,plots!$C$5,VLOOKUP($B219,WellINFO!$A$4:$L$10,COLUMN(L$1),0),$C219)</f>
        <v>1.5769712520685264</v>
      </c>
    </row>
    <row r="220" spans="1:9" ht="12.75">
      <c r="A220" t="s">
        <v>5</v>
      </c>
      <c r="B220" t="s">
        <v>8</v>
      </c>
      <c r="C220">
        <v>55.770985</v>
      </c>
      <c r="D220">
        <v>3.7</v>
      </c>
      <c r="E220">
        <f t="shared" si="6"/>
        <v>3.2176570534297557</v>
      </c>
      <c r="F220">
        <f t="shared" si="5"/>
        <v>-0.48234294657024446</v>
      </c>
      <c r="H220">
        <f>stheis(QCFD,plots!$C$4,plots!$C$5,VLOOKUP($B220,WellINFO!$A$4:$L$10,COLUMN(K$1),0),$C220)</f>
        <v>1.6335445146305347</v>
      </c>
      <c r="I220">
        <f>stheis(QCFD,plots!$C$4,plots!$C$5,VLOOKUP($B220,WellINFO!$A$4:$L$10,COLUMN(L$1),0),$C220)</f>
        <v>1.584112538799221</v>
      </c>
    </row>
    <row r="221" spans="1:9" ht="12.75">
      <c r="A221" t="s">
        <v>5</v>
      </c>
      <c r="B221" t="s">
        <v>8</v>
      </c>
      <c r="C221">
        <v>57.114735</v>
      </c>
      <c r="D221">
        <v>3.6900001</v>
      </c>
      <c r="E221">
        <f t="shared" si="6"/>
        <v>3.231709801944595</v>
      </c>
      <c r="F221">
        <f t="shared" si="5"/>
        <v>-0.45829029805540467</v>
      </c>
      <c r="H221">
        <f>stheis(QCFD,plots!$C$4,plots!$C$5,VLOOKUP($B221,WellINFO!$A$4:$L$10,COLUMN(K$1),0),$C221)</f>
        <v>1.6405708888879547</v>
      </c>
      <c r="I221">
        <f>stheis(QCFD,plots!$C$4,plots!$C$5,VLOOKUP($B221,WellINFO!$A$4:$L$10,COLUMN(L$1),0),$C221)</f>
        <v>1.5911389130566405</v>
      </c>
    </row>
    <row r="222" spans="1:9" ht="12.75">
      <c r="A222" t="s">
        <v>5</v>
      </c>
      <c r="B222" t="s">
        <v>8</v>
      </c>
      <c r="C222">
        <v>58.458485</v>
      </c>
      <c r="D222">
        <v>3.8099999</v>
      </c>
      <c r="E222">
        <f t="shared" si="6"/>
        <v>3.2454357428635374</v>
      </c>
      <c r="F222">
        <f t="shared" si="5"/>
        <v>-0.5645641571364628</v>
      </c>
      <c r="H222">
        <f>stheis(QCFD,plots!$C$4,plots!$C$5,VLOOKUP($B222,WellINFO!$A$4:$L$10,COLUMN(K$1),0),$C222)</f>
        <v>1.6474338593474256</v>
      </c>
      <c r="I222">
        <f>stheis(QCFD,plots!$C$4,plots!$C$5,VLOOKUP($B222,WellINFO!$A$4:$L$10,COLUMN(L$1),0),$C222)</f>
        <v>1.5980018835161118</v>
      </c>
    </row>
    <row r="223" spans="1:9" ht="12.75">
      <c r="A223" t="s">
        <v>5</v>
      </c>
      <c r="B223" t="s">
        <v>8</v>
      </c>
      <c r="C223">
        <v>59.802235</v>
      </c>
      <c r="D223">
        <v>3.79</v>
      </c>
      <c r="E223">
        <f t="shared" si="6"/>
        <v>3.2588497316940384</v>
      </c>
      <c r="F223">
        <f t="shared" si="5"/>
        <v>-0.5311502683059617</v>
      </c>
      <c r="H223">
        <f>stheis(QCFD,plots!$C$4,plots!$C$5,VLOOKUP($B223,WellINFO!$A$4:$L$10,COLUMN(K$1),0),$C223)</f>
        <v>1.6541408537626763</v>
      </c>
      <c r="I223">
        <f>stheis(QCFD,plots!$C$4,plots!$C$5,VLOOKUP($B223,WellINFO!$A$4:$L$10,COLUMN(L$1),0),$C223)</f>
        <v>1.6047088779313619</v>
      </c>
    </row>
    <row r="224" spans="1:9" ht="12.75">
      <c r="A224" t="s">
        <v>5</v>
      </c>
      <c r="B224" t="s">
        <v>8</v>
      </c>
      <c r="C224">
        <v>61.135567</v>
      </c>
      <c r="D224">
        <v>3.77</v>
      </c>
      <c r="E224">
        <f t="shared" si="6"/>
        <v>3.271865059731807</v>
      </c>
      <c r="F224">
        <f t="shared" si="5"/>
        <v>-0.49813494026819294</v>
      </c>
      <c r="H224">
        <f>stheis(QCFD,plots!$C$4,plots!$C$5,VLOOKUP($B224,WellINFO!$A$4:$L$10,COLUMN(K$1),0),$C224)</f>
        <v>1.6606485177815604</v>
      </c>
      <c r="I224">
        <f>stheis(QCFD,plots!$C$4,plots!$C$5,VLOOKUP($B224,WellINFO!$A$4:$L$10,COLUMN(L$1),0),$C224)</f>
        <v>1.6112165419502467</v>
      </c>
    </row>
    <row r="225" spans="1:9" ht="12.75">
      <c r="A225" t="s">
        <v>5</v>
      </c>
      <c r="B225" t="s">
        <v>8</v>
      </c>
      <c r="C225">
        <v>62.479317</v>
      </c>
      <c r="D225">
        <v>3.77</v>
      </c>
      <c r="E225">
        <f t="shared" si="6"/>
        <v>3.2846979981229376</v>
      </c>
      <c r="F225">
        <f t="shared" si="5"/>
        <v>-0.4853020018770624</v>
      </c>
      <c r="H225">
        <f>stheis(QCFD,plots!$C$4,plots!$C$5,VLOOKUP($B225,WellINFO!$A$4:$L$10,COLUMN(K$1),0),$C225)</f>
        <v>1.667064986977126</v>
      </c>
      <c r="I225">
        <f>stheis(QCFD,plots!$C$4,plots!$C$5,VLOOKUP($B225,WellINFO!$A$4:$L$10,COLUMN(L$1),0),$C225)</f>
        <v>1.6176330111458115</v>
      </c>
    </row>
    <row r="226" spans="1:9" ht="12.75">
      <c r="A226" t="s">
        <v>5</v>
      </c>
      <c r="B226" t="s">
        <v>8</v>
      </c>
      <c r="C226">
        <v>63.823067</v>
      </c>
      <c r="D226">
        <v>3.75</v>
      </c>
      <c r="E226">
        <f t="shared" si="6"/>
        <v>3.2972578525711933</v>
      </c>
      <c r="F226">
        <f t="shared" si="5"/>
        <v>-0.4527421474288067</v>
      </c>
      <c r="H226">
        <f>stheis(QCFD,plots!$C$4,plots!$C$5,VLOOKUP($B226,WellINFO!$A$4:$L$10,COLUMN(K$1),0),$C226)</f>
        <v>1.6733449142012535</v>
      </c>
      <c r="I226">
        <f>stheis(QCFD,plots!$C$4,plots!$C$5,VLOOKUP($B226,WellINFO!$A$4:$L$10,COLUMN(L$1),0),$C226)</f>
        <v>1.6239129383699398</v>
      </c>
    </row>
    <row r="227" spans="1:9" ht="12.75">
      <c r="A227" t="s">
        <v>5</v>
      </c>
      <c r="B227" t="s">
        <v>8</v>
      </c>
      <c r="C227">
        <v>65.166817</v>
      </c>
      <c r="D227">
        <v>3.78</v>
      </c>
      <c r="E227">
        <f t="shared" si="6"/>
        <v>3.309556003728285</v>
      </c>
      <c r="F227">
        <f aca="true" t="shared" si="7" ref="F227:F233">E227-D227</f>
        <v>-0.47044399627171485</v>
      </c>
      <c r="H227">
        <f>stheis(QCFD,plots!$C$4,plots!$C$5,VLOOKUP($B227,WellINFO!$A$4:$L$10,COLUMN(K$1),0),$C227)</f>
        <v>1.6794939897797994</v>
      </c>
      <c r="I227">
        <f>stheis(QCFD,plots!$C$4,plots!$C$5,VLOOKUP($B227,WellINFO!$A$4:$L$10,COLUMN(L$1),0),$C227)</f>
        <v>1.6300620139484856</v>
      </c>
    </row>
    <row r="228" spans="1:9" ht="12.75">
      <c r="A228" t="s">
        <v>5</v>
      </c>
      <c r="B228" t="s">
        <v>8</v>
      </c>
      <c r="C228">
        <v>66.500153</v>
      </c>
      <c r="D228">
        <v>3.8</v>
      </c>
      <c r="E228">
        <f t="shared" si="6"/>
        <v>3.3215107097303225</v>
      </c>
      <c r="F228">
        <f t="shared" si="7"/>
        <v>-0.47848929026967735</v>
      </c>
      <c r="H228">
        <f>stheis(QCFD,plots!$C$4,plots!$C$5,VLOOKUP($B228,WellINFO!$A$4:$L$10,COLUMN(K$1),0),$C228)</f>
        <v>1.6854713427808181</v>
      </c>
      <c r="I228">
        <f>stheis(QCFD,plots!$C$4,plots!$C$5,VLOOKUP($B228,WellINFO!$A$4:$L$10,COLUMN(L$1),0),$C228)</f>
        <v>1.6360393669495041</v>
      </c>
    </row>
    <row r="229" spans="1:9" ht="12.75">
      <c r="A229" t="s">
        <v>5</v>
      </c>
      <c r="B229" t="s">
        <v>8</v>
      </c>
      <c r="C229">
        <v>67.843903</v>
      </c>
      <c r="D229">
        <v>3.76</v>
      </c>
      <c r="E229">
        <f t="shared" si="6"/>
        <v>3.333318694802898</v>
      </c>
      <c r="F229">
        <f t="shared" si="7"/>
        <v>-0.4266813051971017</v>
      </c>
      <c r="H229">
        <f>stheis(QCFD,plots!$C$4,plots!$C$5,VLOOKUP($B229,WellINFO!$A$4:$L$10,COLUMN(K$1),0),$C229)</f>
        <v>1.691375335317106</v>
      </c>
      <c r="I229">
        <f>stheis(QCFD,plots!$C$4,plots!$C$5,VLOOKUP($B229,WellINFO!$A$4:$L$10,COLUMN(L$1),0),$C229)</f>
        <v>1.641943359485792</v>
      </c>
    </row>
    <row r="230" spans="1:9" ht="12.75">
      <c r="A230" t="s">
        <v>5</v>
      </c>
      <c r="B230" t="s">
        <v>8</v>
      </c>
      <c r="C230">
        <v>69.187653</v>
      </c>
      <c r="D230">
        <v>3.8599999</v>
      </c>
      <c r="E230">
        <f t="shared" si="6"/>
        <v>3.344895083477569</v>
      </c>
      <c r="F230">
        <f t="shared" si="7"/>
        <v>-0.515104816522431</v>
      </c>
      <c r="H230">
        <f>stheis(QCFD,plots!$C$4,plots!$C$5,VLOOKUP($B230,WellINFO!$A$4:$L$10,COLUMN(K$1),0),$C230)</f>
        <v>1.6971635296544414</v>
      </c>
      <c r="I230">
        <f>stheis(QCFD,plots!$C$4,plots!$C$5,VLOOKUP($B230,WellINFO!$A$4:$L$10,COLUMN(L$1),0),$C230)</f>
        <v>1.6477315538231274</v>
      </c>
    </row>
    <row r="231" spans="1:9" ht="12.75">
      <c r="A231" t="s">
        <v>5</v>
      </c>
      <c r="B231" t="s">
        <v>8</v>
      </c>
      <c r="C231">
        <v>70.531403</v>
      </c>
      <c r="D231">
        <v>3.8299999</v>
      </c>
      <c r="E231">
        <f t="shared" si="6"/>
        <v>3.3562487861214416</v>
      </c>
      <c r="F231">
        <f t="shared" si="7"/>
        <v>-0.47375111387855817</v>
      </c>
      <c r="H231">
        <f>stheis(QCFD,plots!$C$4,plots!$C$5,VLOOKUP($B231,WellINFO!$A$4:$L$10,COLUMN(K$1),0),$C231)</f>
        <v>1.702840380976378</v>
      </c>
      <c r="I231">
        <f>stheis(QCFD,plots!$C$4,plots!$C$5,VLOOKUP($B231,WellINFO!$A$4:$L$10,COLUMN(L$1),0),$C231)</f>
        <v>1.6534084051450637</v>
      </c>
    </row>
    <row r="232" spans="1:9" ht="12.75">
      <c r="A232" t="s">
        <v>5</v>
      </c>
      <c r="B232" t="s">
        <v>8</v>
      </c>
      <c r="C232">
        <v>71.864731</v>
      </c>
      <c r="D232">
        <v>3.8800001</v>
      </c>
      <c r="E232">
        <f t="shared" si="6"/>
        <v>3.367302616196394</v>
      </c>
      <c r="F232">
        <f t="shared" si="7"/>
        <v>-0.5126974838036062</v>
      </c>
      <c r="H232">
        <f>stheis(QCFD,plots!$C$4,plots!$C$5,VLOOKUP($B232,WellINFO!$A$4:$L$10,COLUMN(K$1),0),$C232)</f>
        <v>1.708367296013854</v>
      </c>
      <c r="I232">
        <f>stheis(QCFD,plots!$C$4,plots!$C$5,VLOOKUP($B232,WellINFO!$A$4:$L$10,COLUMN(L$1),0),$C232)</f>
        <v>1.65893532018254</v>
      </c>
    </row>
    <row r="233" spans="1:9" ht="12.75">
      <c r="A233" t="s">
        <v>5</v>
      </c>
      <c r="B233" t="s">
        <v>8</v>
      </c>
      <c r="C233">
        <v>73.208481</v>
      </c>
      <c r="D233">
        <v>3.8599999</v>
      </c>
      <c r="E233">
        <f t="shared" si="6"/>
        <v>3.3782372680855106</v>
      </c>
      <c r="F233">
        <f t="shared" si="7"/>
        <v>-0.4817626319144894</v>
      </c>
      <c r="H233">
        <f>stheis(QCFD,plots!$C$4,plots!$C$5,VLOOKUP($B233,WellINFO!$A$4:$L$10,COLUMN(K$1),0),$C233)</f>
        <v>1.7138346219584124</v>
      </c>
      <c r="I233">
        <f>stheis(QCFD,plots!$C$4,plots!$C$5,VLOOKUP($B233,WellINFO!$A$4:$L$10,COLUMN(L$1),0),$C233)</f>
        <v>1.6644026461270984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J Halford</dc:creator>
  <cp:keywords/>
  <dc:description>Shows effects of an impervious boundary on drawdown.</dc:description>
  <cp:lastModifiedBy>Keith J Halford</cp:lastModifiedBy>
  <cp:lastPrinted>2004-04-21T05:14:26Z</cp:lastPrinted>
  <dcterms:created xsi:type="dcterms:W3CDTF">1996-10-14T23:33:28Z</dcterms:created>
  <dcterms:modified xsi:type="dcterms:W3CDTF">2005-04-10T22:19:09Z</dcterms:modified>
  <cp:category/>
  <cp:version/>
  <cp:contentType/>
  <cp:contentStatus/>
</cp:coreProperties>
</file>