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3"/>
  </bookViews>
  <sheets>
    <sheet name="Optics Tol." sheetId="1" r:id="rId1"/>
    <sheet name="Mirror Error Budget" sheetId="2" r:id="rId2"/>
    <sheet name="Mech. Tol." sheetId="3" r:id="rId3"/>
    <sheet name="Mirror RFQ" sheetId="4" r:id="rId4"/>
  </sheets>
  <definedNames/>
  <calcPr fullCalcOnLoad="1"/>
</workbook>
</file>

<file path=xl/sharedStrings.xml><?xml version="1.0" encoding="utf-8"?>
<sst xmlns="http://schemas.openxmlformats.org/spreadsheetml/2006/main" count="393" uniqueCount="157">
  <si>
    <t>Shape</t>
  </si>
  <si>
    <t>Material</t>
  </si>
  <si>
    <t>Figure</t>
  </si>
  <si>
    <t>Spherical</t>
  </si>
  <si>
    <t>Focal Length (mm)</t>
  </si>
  <si>
    <t>Radius S1 (mm)</t>
  </si>
  <si>
    <t>Infinity</t>
  </si>
  <si>
    <t xml:space="preserve">  Δradius S1 (mm)</t>
  </si>
  <si>
    <t>±1</t>
  </si>
  <si>
    <t>Aperture (mm)</t>
  </si>
  <si>
    <t xml:space="preserve">  ΔAperture (mm)</t>
  </si>
  <si>
    <t>±0.1</t>
  </si>
  <si>
    <t>Clear Aperture (mm)</t>
  </si>
  <si>
    <t>Center Thickness (mm)</t>
  </si>
  <si>
    <t xml:space="preserve">  ΔThickness (mm)</t>
  </si>
  <si>
    <t>FFM</t>
  </si>
  <si>
    <t>FM</t>
  </si>
  <si>
    <t>DFM</t>
  </si>
  <si>
    <t>Square</t>
  </si>
  <si>
    <t>Concave (Square)</t>
  </si>
  <si>
    <t>Aluminum 6061</t>
  </si>
  <si>
    <t>Flat</t>
  </si>
  <si>
    <t>152.4x152.4</t>
  </si>
  <si>
    <t>137x137</t>
  </si>
  <si>
    <t>114.3x114.3</t>
  </si>
  <si>
    <t>137.2x137.2</t>
  </si>
  <si>
    <t>101.6x101.6</t>
  </si>
  <si>
    <t>±0.05</t>
  </si>
  <si>
    <t>Wavelength Range</t>
  </si>
  <si>
    <t>45 - 250 µm</t>
  </si>
  <si>
    <t xml:space="preserve">  </t>
  </si>
  <si>
    <t>ESFFM</t>
  </si>
  <si>
    <t>ESFM</t>
  </si>
  <si>
    <t>GFM</t>
  </si>
  <si>
    <t>Extended Source</t>
  </si>
  <si>
    <t>Folding Flat Mirror</t>
  </si>
  <si>
    <t>Field Mirror</t>
  </si>
  <si>
    <t>Calibration</t>
  </si>
  <si>
    <t>Fold Mirror</t>
  </si>
  <si>
    <t xml:space="preserve">Guider </t>
  </si>
  <si>
    <t>Detector</t>
  </si>
  <si>
    <t>HAWC Mirror Tolerances (Warm)</t>
  </si>
  <si>
    <t>Foreoptics</t>
  </si>
  <si>
    <t>Acronym</t>
  </si>
  <si>
    <t>45 - 250 µm (back)</t>
  </si>
  <si>
    <t>Concave (Circular)</t>
  </si>
  <si>
    <t>Rectangular</t>
  </si>
  <si>
    <t>50 x 80</t>
  </si>
  <si>
    <t>146.05 x 88.9</t>
  </si>
  <si>
    <t>114.3 x 76.2</t>
  </si>
  <si>
    <t>102 x 68</t>
  </si>
  <si>
    <t>131 x 80</t>
  </si>
  <si>
    <t>45 x 72</t>
  </si>
  <si>
    <t>Max. Beam Footprint (mm)</t>
  </si>
  <si>
    <t>31.5 x 50.3</t>
  </si>
  <si>
    <t>68.4 x 70</t>
  </si>
  <si>
    <t>88.7 x 58.2</t>
  </si>
  <si>
    <t>77.5x54.2 (back)</t>
  </si>
  <si>
    <t>Flip Mirror</t>
  </si>
  <si>
    <t>Wavelength (µm)</t>
  </si>
  <si>
    <t>Total Integrated</t>
  </si>
  <si>
    <t>Scatter, TIS</t>
  </si>
  <si>
    <t>RMS Surface Roughness (Å)</t>
  </si>
  <si>
    <t>Diamond Machining w/o post polishing</t>
  </si>
  <si>
    <t>124x125.5</t>
  </si>
  <si>
    <t>132x133.5</t>
  </si>
  <si>
    <t>58.7x86.6</t>
  </si>
  <si>
    <t>Fused Silica</t>
  </si>
  <si>
    <t>Coating</t>
  </si>
  <si>
    <t>Protected Silver</t>
  </si>
  <si>
    <t>Surface Quality</t>
  </si>
  <si>
    <t>80-50</t>
  </si>
  <si>
    <t>1λ at 0.63 µm</t>
  </si>
  <si>
    <t>Surface Accuracy</t>
  </si>
  <si>
    <t>10λ at 0.63 µm</t>
  </si>
  <si>
    <t>*Center thickness is flexible.  Suggestions are welcome.</t>
  </si>
  <si>
    <t>Center Thickness (mm)*</t>
  </si>
  <si>
    <r>
      <t>CFM (</t>
    </r>
    <r>
      <rPr>
        <b/>
        <sz val="10"/>
        <rFont val="Arial"/>
        <family val="2"/>
      </rPr>
      <t>double sided</t>
    </r>
    <r>
      <rPr>
        <sz val="10"/>
        <rFont val="Arial"/>
        <family val="2"/>
      </rPr>
      <t>)</t>
    </r>
  </si>
  <si>
    <t>Aluminum 6061**</t>
  </si>
  <si>
    <t>Temperature of Operation</t>
  </si>
  <si>
    <t>-50C</t>
  </si>
  <si>
    <t>4K</t>
  </si>
  <si>
    <t>**We will provide an oversized thermally treated blank for the Al 6061 mirror.</t>
  </si>
  <si>
    <t>135.5x135.5</t>
  </si>
  <si>
    <t>Edges</t>
  </si>
  <si>
    <t>±6.7</t>
  </si>
  <si>
    <r>
      <t>CFM (</t>
    </r>
    <r>
      <rPr>
        <b/>
        <sz val="10"/>
        <rFont val="Arial"/>
        <family val="2"/>
      </rPr>
      <t>double sided)</t>
    </r>
  </si>
  <si>
    <t>±10</t>
  </si>
  <si>
    <t>Wedge (arcmin)</t>
  </si>
  <si>
    <t>Surface Finish</t>
  </si>
  <si>
    <t>≤100 Angstroms RMS</t>
  </si>
  <si>
    <t>60-40</t>
  </si>
  <si>
    <t>±</t>
  </si>
  <si>
    <t>Axial Spacing</t>
  </si>
  <si>
    <t>Decenter</t>
  </si>
  <si>
    <t>Angular Tilt</t>
  </si>
  <si>
    <t>Tolerance (mm)</t>
  </si>
  <si>
    <t>Tolerance (arcmin)</t>
  </si>
  <si>
    <t>Optics Fabrication Error</t>
  </si>
  <si>
    <t>Optics Mounting Error + Other Mech. Errors</t>
  </si>
  <si>
    <t>Compensator.  Adjustment Range ±6 deg.,</t>
  </si>
  <si>
    <t>TOTAL RMS ERROR</t>
  </si>
  <si>
    <t>Resolution 0.025 deg.</t>
  </si>
  <si>
    <t>R =</t>
  </si>
  <si>
    <t>dR =</t>
  </si>
  <si>
    <t>D =</t>
  </si>
  <si>
    <t>R1 =</t>
  </si>
  <si>
    <t>Sag =</t>
  </si>
  <si>
    <t>R2 =</t>
  </si>
  <si>
    <t>dSag 1=</t>
  </si>
  <si>
    <t>Sag 1 =</t>
  </si>
  <si>
    <t>dSag 2=</t>
  </si>
  <si>
    <t>Sag 2 =</t>
  </si>
  <si>
    <t>Mechanical Tolerances</t>
  </si>
  <si>
    <t>Component/</t>
  </si>
  <si>
    <t>Subassembly</t>
  </si>
  <si>
    <t>Tolerance (inch)</t>
  </si>
  <si>
    <t>Tolerance (degree)</t>
  </si>
  <si>
    <t>± 0.016"</t>
  </si>
  <si>
    <t>± 0.1 deg.</t>
  </si>
  <si>
    <t>FFM Mount Adj. Range</t>
  </si>
  <si>
    <t>± 6 deg.</t>
  </si>
  <si>
    <t>FFM Mount Adj. Resolution</t>
  </si>
  <si>
    <t>± 0.025 deg.</t>
  </si>
  <si>
    <t>± 0.022"</t>
  </si>
  <si>
    <t>±0.3 deg.</t>
  </si>
  <si>
    <t>± 0.193"</t>
  </si>
  <si>
    <t>± 0.189"</t>
  </si>
  <si>
    <t>±0.127 deg.</t>
  </si>
  <si>
    <t>CFM</t>
  </si>
  <si>
    <t>100x76 (front)</t>
  </si>
  <si>
    <t>± 0.012"</t>
  </si>
  <si>
    <t>± 0.167"</t>
  </si>
  <si>
    <t>± 0.187"</t>
  </si>
  <si>
    <t>± 0.03"</t>
  </si>
  <si>
    <t>± 0.069"</t>
  </si>
  <si>
    <t>± 0.148"</t>
  </si>
  <si>
    <t>(old:  ± 0.173")</t>
  </si>
  <si>
    <t>(old:  ± 0.016")</t>
  </si>
  <si>
    <t>±0.25</t>
  </si>
  <si>
    <t>±0.2</t>
  </si>
  <si>
    <t xml:space="preserve">  Δthickness-thermal (mm)</t>
  </si>
  <si>
    <t xml:space="preserve">  Δthickness-manufacturing (mm)</t>
  </si>
  <si>
    <t>TCE /C</t>
  </si>
  <si>
    <t>Zerodur</t>
  </si>
  <si>
    <t>Pyrex</t>
  </si>
  <si>
    <t>BK7</t>
  </si>
  <si>
    <t>Deviation (arcmin)</t>
  </si>
  <si>
    <t>Fine ground with a protective bevel for all mirrors.</t>
  </si>
  <si>
    <t>0.4 - 250 µm</t>
  </si>
  <si>
    <t>0.4 - 0.9 µm (front)</t>
  </si>
  <si>
    <t>0.4 - 0.9 µm</t>
  </si>
  <si>
    <t xml:space="preserve">  Δradius (mm)</t>
  </si>
  <si>
    <t>Radius of Curvature (mm)</t>
  </si>
  <si>
    <t>±2.6</t>
  </si>
  <si>
    <t>Coated on both sides</t>
  </si>
  <si>
    <t>Mirror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</si>
</sst>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E+00"/>
    <numFmt numFmtId="169" formatCode="0.000E+00"/>
    <numFmt numFmtId="170" formatCode="m/d/yyyy"/>
    <numFmt numFmtId="171" formatCode="0.0000000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9"/>
      <name val="Genev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21" applyFont="1" applyBorder="1" applyAlignment="1">
      <alignment horizontal="center"/>
      <protection/>
    </xf>
    <xf numFmtId="11" fontId="0" fillId="0" borderId="0" xfId="0" applyNumberFormat="1" applyAlignment="1">
      <alignment horizontal="center"/>
    </xf>
    <xf numFmtId="0" fontId="0" fillId="0" borderId="0" xfId="21" applyFont="1" applyBorder="1" applyAlignment="1">
      <alignment horizontal="center"/>
      <protection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ens_and_filter_specs12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8">
      <selection activeCell="E28" sqref="E28"/>
    </sheetView>
  </sheetViews>
  <sheetFormatPr defaultColWidth="9.140625" defaultRowHeight="12.75"/>
  <cols>
    <col min="1" max="1" width="24.8515625" style="1" customWidth="1"/>
    <col min="2" max="2" width="17.00390625" style="2" customWidth="1"/>
    <col min="3" max="3" width="16.7109375" style="2" customWidth="1"/>
    <col min="4" max="4" width="14.421875" style="2" customWidth="1"/>
    <col min="5" max="5" width="17.28125" style="2" customWidth="1"/>
    <col min="6" max="6" width="16.8515625" style="2" customWidth="1"/>
    <col min="7" max="7" width="19.421875" style="2" customWidth="1"/>
    <col min="8" max="8" width="13.7109375" style="2" customWidth="1"/>
    <col min="9" max="16384" width="9.140625" style="2" customWidth="1"/>
  </cols>
  <sheetData>
    <row r="1" ht="12.75">
      <c r="A1" s="1" t="s">
        <v>41</v>
      </c>
    </row>
    <row r="2" spans="1:8" ht="12.75">
      <c r="A2" s="2"/>
      <c r="B2" s="2" t="s">
        <v>42</v>
      </c>
      <c r="C2" s="2" t="s">
        <v>42</v>
      </c>
      <c r="D2" s="2" t="s">
        <v>40</v>
      </c>
      <c r="E2" s="2" t="s">
        <v>34</v>
      </c>
      <c r="F2" s="2" t="s">
        <v>34</v>
      </c>
      <c r="G2" s="2" t="s">
        <v>37</v>
      </c>
      <c r="H2" s="2" t="s">
        <v>39</v>
      </c>
    </row>
    <row r="3" spans="2:8" ht="12.75">
      <c r="B3" s="2" t="s">
        <v>35</v>
      </c>
      <c r="C3" s="2" t="s">
        <v>36</v>
      </c>
      <c r="D3" s="2" t="s">
        <v>38</v>
      </c>
      <c r="E3" s="2" t="s">
        <v>35</v>
      </c>
      <c r="F3" s="2" t="s">
        <v>36</v>
      </c>
      <c r="G3" s="2" t="s">
        <v>58</v>
      </c>
      <c r="H3" s="2" t="s">
        <v>38</v>
      </c>
    </row>
    <row r="4" spans="1:8" ht="12.75">
      <c r="A4" s="1" t="s">
        <v>43</v>
      </c>
      <c r="B4" s="2" t="s">
        <v>15</v>
      </c>
      <c r="C4" s="2" t="s">
        <v>16</v>
      </c>
      <c r="D4" s="2" t="s">
        <v>17</v>
      </c>
      <c r="E4" s="2" t="s">
        <v>31</v>
      </c>
      <c r="F4" s="2" t="s">
        <v>32</v>
      </c>
      <c r="G4" s="2" t="s">
        <v>86</v>
      </c>
      <c r="H4" s="2" t="s">
        <v>33</v>
      </c>
    </row>
    <row r="5" spans="1:8" ht="12.75">
      <c r="A5" s="1" t="s">
        <v>0</v>
      </c>
      <c r="B5" s="2" t="s">
        <v>18</v>
      </c>
      <c r="C5" s="2" t="s">
        <v>19</v>
      </c>
      <c r="D5" s="2" t="s">
        <v>18</v>
      </c>
      <c r="E5" s="2" t="s">
        <v>46</v>
      </c>
      <c r="F5" s="2" t="s">
        <v>45</v>
      </c>
      <c r="G5" s="2" t="s">
        <v>46</v>
      </c>
      <c r="H5" s="2" t="s">
        <v>46</v>
      </c>
    </row>
    <row r="6" spans="1:8" ht="12.75">
      <c r="A6" s="1" t="s">
        <v>1</v>
      </c>
      <c r="B6" s="2" t="s">
        <v>67</v>
      </c>
      <c r="C6" s="2" t="s">
        <v>67</v>
      </c>
      <c r="D6" s="2" t="s">
        <v>20</v>
      </c>
      <c r="E6" s="2" t="s">
        <v>67</v>
      </c>
      <c r="F6" s="2" t="s">
        <v>67</v>
      </c>
      <c r="G6" s="2" t="s">
        <v>67</v>
      </c>
      <c r="H6" s="2" t="s">
        <v>67</v>
      </c>
    </row>
    <row r="7" spans="1:8" ht="12.75">
      <c r="A7" s="1" t="s">
        <v>2</v>
      </c>
      <c r="B7" s="2" t="s">
        <v>21</v>
      </c>
      <c r="C7" s="2" t="s">
        <v>3</v>
      </c>
      <c r="D7" s="2" t="s">
        <v>21</v>
      </c>
      <c r="E7" s="2" t="s">
        <v>21</v>
      </c>
      <c r="F7" s="2" t="s">
        <v>3</v>
      </c>
      <c r="G7" s="2" t="s">
        <v>21</v>
      </c>
      <c r="H7" s="2" t="s">
        <v>21</v>
      </c>
    </row>
    <row r="8" spans="1:8" ht="12.75">
      <c r="A8" s="1" t="s">
        <v>28</v>
      </c>
      <c r="B8" s="2" t="s">
        <v>149</v>
      </c>
      <c r="C8" s="2" t="s">
        <v>149</v>
      </c>
      <c r="D8" s="2" t="s">
        <v>29</v>
      </c>
      <c r="E8" s="2" t="s">
        <v>29</v>
      </c>
      <c r="F8" s="2" t="s">
        <v>29</v>
      </c>
      <c r="G8" s="2" t="s">
        <v>150</v>
      </c>
      <c r="H8" s="2" t="s">
        <v>151</v>
      </c>
    </row>
    <row r="9" ht="12.75">
      <c r="G9" s="2" t="s">
        <v>44</v>
      </c>
    </row>
    <row r="10" spans="1:8" ht="12.75">
      <c r="A10" s="1" t="s">
        <v>79</v>
      </c>
      <c r="B10" s="8" t="s">
        <v>80</v>
      </c>
      <c r="C10" s="8" t="s">
        <v>80</v>
      </c>
      <c r="D10" s="2" t="s">
        <v>81</v>
      </c>
      <c r="E10" s="8" t="s">
        <v>80</v>
      </c>
      <c r="F10" s="8" t="s">
        <v>80</v>
      </c>
      <c r="G10" s="8" t="s">
        <v>80</v>
      </c>
      <c r="H10" s="8" t="s">
        <v>80</v>
      </c>
    </row>
    <row r="11" spans="1:6" ht="12.75">
      <c r="A11" s="1" t="s">
        <v>4</v>
      </c>
      <c r="C11" s="2">
        <f>C12/2</f>
        <v>665</v>
      </c>
      <c r="D11" s="2" t="s">
        <v>30</v>
      </c>
      <c r="F11" s="2">
        <v>258.6</v>
      </c>
    </row>
    <row r="12" spans="1:8" ht="12.75">
      <c r="A12" s="1" t="s">
        <v>5</v>
      </c>
      <c r="B12" s="2" t="s">
        <v>6</v>
      </c>
      <c r="C12" s="2">
        <v>1330</v>
      </c>
      <c r="D12" s="2" t="s">
        <v>6</v>
      </c>
      <c r="E12" s="2" t="s">
        <v>6</v>
      </c>
      <c r="F12" s="2">
        <v>517.2</v>
      </c>
      <c r="G12" s="2" t="s">
        <v>6</v>
      </c>
      <c r="H12" s="2" t="s">
        <v>6</v>
      </c>
    </row>
    <row r="13" spans="1:6" ht="15.75">
      <c r="A13" s="3" t="s">
        <v>7</v>
      </c>
      <c r="B13" s="4"/>
      <c r="C13" s="4" t="s">
        <v>85</v>
      </c>
      <c r="D13" s="4"/>
      <c r="F13" s="2" t="s">
        <v>154</v>
      </c>
    </row>
    <row r="14" spans="1:8" ht="12.75">
      <c r="A14" s="1" t="s">
        <v>73</v>
      </c>
      <c r="B14" s="2" t="s">
        <v>72</v>
      </c>
      <c r="C14" s="2" t="s">
        <v>72</v>
      </c>
      <c r="D14" s="2" t="s">
        <v>74</v>
      </c>
      <c r="E14" s="2" t="s">
        <v>74</v>
      </c>
      <c r="F14" s="2" t="s">
        <v>74</v>
      </c>
      <c r="G14" s="2" t="s">
        <v>72</v>
      </c>
      <c r="H14" s="2" t="s">
        <v>72</v>
      </c>
    </row>
    <row r="15" spans="1:8" ht="12.75">
      <c r="A15" s="1" t="s">
        <v>9</v>
      </c>
      <c r="B15" s="2" t="s">
        <v>22</v>
      </c>
      <c r="C15" s="2" t="s">
        <v>23</v>
      </c>
      <c r="D15" s="5" t="s">
        <v>24</v>
      </c>
      <c r="E15" s="2" t="s">
        <v>47</v>
      </c>
      <c r="F15" s="2">
        <v>120</v>
      </c>
      <c r="G15" s="2" t="s">
        <v>48</v>
      </c>
      <c r="H15" s="2" t="s">
        <v>49</v>
      </c>
    </row>
    <row r="16" spans="1:8" ht="12.75">
      <c r="A16" s="1" t="s">
        <v>10</v>
      </c>
      <c r="B16" s="2" t="s">
        <v>139</v>
      </c>
      <c r="C16" s="2" t="s">
        <v>11</v>
      </c>
      <c r="D16" s="2" t="s">
        <v>11</v>
      </c>
      <c r="E16" s="2" t="s">
        <v>139</v>
      </c>
      <c r="F16" s="2" t="s">
        <v>139</v>
      </c>
      <c r="G16" s="2" t="s">
        <v>139</v>
      </c>
      <c r="H16" s="2" t="s">
        <v>139</v>
      </c>
    </row>
    <row r="17" spans="1:8" ht="12.75">
      <c r="A17" s="1" t="s">
        <v>12</v>
      </c>
      <c r="B17" s="2" t="s">
        <v>25</v>
      </c>
      <c r="C17" s="2" t="s">
        <v>83</v>
      </c>
      <c r="D17" s="5" t="s">
        <v>26</v>
      </c>
      <c r="E17" s="2" t="s">
        <v>52</v>
      </c>
      <c r="F17" s="2">
        <v>100</v>
      </c>
      <c r="G17" s="2" t="s">
        <v>51</v>
      </c>
      <c r="H17" s="2" t="s">
        <v>50</v>
      </c>
    </row>
    <row r="18" spans="1:8" ht="12.75">
      <c r="A18" s="1" t="s">
        <v>53</v>
      </c>
      <c r="B18" s="2" t="s">
        <v>64</v>
      </c>
      <c r="C18" s="2" t="s">
        <v>65</v>
      </c>
      <c r="D18" s="5" t="s">
        <v>66</v>
      </c>
      <c r="E18" s="2" t="s">
        <v>54</v>
      </c>
      <c r="F18" s="2" t="s">
        <v>55</v>
      </c>
      <c r="G18" s="2" t="s">
        <v>130</v>
      </c>
      <c r="H18" s="2" t="s">
        <v>56</v>
      </c>
    </row>
    <row r="19" spans="4:7" ht="12.75">
      <c r="D19" s="5"/>
      <c r="G19" s="2" t="s">
        <v>57</v>
      </c>
    </row>
    <row r="20" spans="1:8" ht="12.75">
      <c r="A20" s="1" t="s">
        <v>13</v>
      </c>
      <c r="B20" s="2">
        <v>25.4</v>
      </c>
      <c r="C20" s="2">
        <v>22.8</v>
      </c>
      <c r="D20" s="2">
        <v>19.05</v>
      </c>
      <c r="E20" s="2">
        <v>12.7</v>
      </c>
      <c r="F20" s="2">
        <v>19.05</v>
      </c>
      <c r="G20" s="2">
        <v>19.05</v>
      </c>
      <c r="H20" s="2">
        <v>19.05</v>
      </c>
    </row>
    <row r="21" spans="1:8" ht="12.75">
      <c r="A21" s="1" t="s">
        <v>141</v>
      </c>
      <c r="B21" s="21">
        <f>B20*$G$32*(20-(-50))</f>
        <v>0.0009779</v>
      </c>
      <c r="C21" s="21">
        <f aca="true" t="shared" si="0" ref="C21:H21">C20*$G$32*(20-(-50))</f>
        <v>0.0008778</v>
      </c>
      <c r="D21" s="21">
        <f>D20*$G$31*(20-(-50))</f>
        <v>0.01933575</v>
      </c>
      <c r="E21" s="21">
        <f t="shared" si="0"/>
        <v>0.00048895</v>
      </c>
      <c r="F21" s="21">
        <f t="shared" si="0"/>
        <v>0.0007334250000000001</v>
      </c>
      <c r="G21" s="21">
        <f t="shared" si="0"/>
        <v>0.0007334250000000001</v>
      </c>
      <c r="H21" s="21">
        <f t="shared" si="0"/>
        <v>0.0007334250000000001</v>
      </c>
    </row>
    <row r="22" spans="1:8" ht="12.75">
      <c r="A22" s="1" t="s">
        <v>142</v>
      </c>
      <c r="B22" s="2" t="s">
        <v>140</v>
      </c>
      <c r="C22" s="2" t="s">
        <v>11</v>
      </c>
      <c r="D22" s="2" t="s">
        <v>27</v>
      </c>
      <c r="E22" s="2" t="s">
        <v>140</v>
      </c>
      <c r="F22" s="2" t="s">
        <v>140</v>
      </c>
      <c r="G22" s="2" t="s">
        <v>140</v>
      </c>
      <c r="H22" s="2" t="s">
        <v>140</v>
      </c>
    </row>
    <row r="23" spans="1:6" ht="12.75">
      <c r="A23" s="1" t="s">
        <v>147</v>
      </c>
      <c r="C23" s="2" t="s">
        <v>8</v>
      </c>
      <c r="F23" s="2" t="s">
        <v>87</v>
      </c>
    </row>
    <row r="24" spans="1:8" ht="12.75">
      <c r="A24" s="1" t="s">
        <v>88</v>
      </c>
      <c r="B24" s="2" t="s">
        <v>8</v>
      </c>
      <c r="D24" s="2" t="s">
        <v>8</v>
      </c>
      <c r="E24" s="2" t="s">
        <v>87</v>
      </c>
      <c r="G24" s="2" t="s">
        <v>8</v>
      </c>
      <c r="H24" s="2" t="s">
        <v>87</v>
      </c>
    </row>
    <row r="25" spans="1:8" ht="12.75">
      <c r="A25" s="1" t="s">
        <v>70</v>
      </c>
      <c r="B25" s="2" t="s">
        <v>91</v>
      </c>
      <c r="C25" s="2" t="s">
        <v>91</v>
      </c>
      <c r="E25" s="2" t="s">
        <v>71</v>
      </c>
      <c r="F25" s="2" t="s">
        <v>71</v>
      </c>
      <c r="G25" s="2" t="s">
        <v>91</v>
      </c>
      <c r="H25" s="2" t="s">
        <v>91</v>
      </c>
    </row>
    <row r="26" spans="1:4" ht="12.75">
      <c r="A26" s="1" t="s">
        <v>89</v>
      </c>
      <c r="D26" s="2" t="s">
        <v>90</v>
      </c>
    </row>
    <row r="27" spans="1:2" ht="12.75">
      <c r="A27" s="1" t="s">
        <v>84</v>
      </c>
      <c r="B27" s="1" t="s">
        <v>148</v>
      </c>
    </row>
    <row r="30" spans="3:7" ht="12.75">
      <c r="C30" s="2" t="s">
        <v>60</v>
      </c>
      <c r="F30" s="2" t="s">
        <v>1</v>
      </c>
      <c r="G30" s="2" t="s">
        <v>143</v>
      </c>
    </row>
    <row r="31" spans="1:7" ht="12.75">
      <c r="A31" s="1" t="s">
        <v>62</v>
      </c>
      <c r="B31" s="2" t="s">
        <v>59</v>
      </c>
      <c r="C31" s="2" t="s">
        <v>61</v>
      </c>
      <c r="F31" s="2" t="s">
        <v>20</v>
      </c>
      <c r="G31" s="6">
        <v>1.45E-05</v>
      </c>
    </row>
    <row r="32" spans="1:7" ht="12.75">
      <c r="A32" s="2">
        <v>10</v>
      </c>
      <c r="B32" s="2">
        <v>0.5</v>
      </c>
      <c r="C32" s="6">
        <f aca="true" t="shared" si="1" ref="C32:C37">(4*PI()*(A32/10000)/B32)^2</f>
        <v>0.000631654681669719</v>
      </c>
      <c r="F32" s="2" t="s">
        <v>67</v>
      </c>
      <c r="G32" s="6">
        <v>5.5E-07</v>
      </c>
    </row>
    <row r="33" spans="1:7" ht="12.75">
      <c r="A33" s="2">
        <v>100</v>
      </c>
      <c r="B33" s="2">
        <v>0.5</v>
      </c>
      <c r="C33" s="6">
        <f t="shared" si="1"/>
        <v>0.0631654681669719</v>
      </c>
      <c r="D33" s="1" t="s">
        <v>63</v>
      </c>
      <c r="F33" s="2" t="s">
        <v>144</v>
      </c>
      <c r="G33" s="6">
        <v>1E-07</v>
      </c>
    </row>
    <row r="34" spans="1:7" ht="12.75">
      <c r="A34" s="2">
        <v>100</v>
      </c>
      <c r="B34" s="2">
        <v>53</v>
      </c>
      <c r="C34" s="6">
        <f t="shared" si="1"/>
        <v>5.621704180043779E-06</v>
      </c>
      <c r="F34" s="2" t="s">
        <v>145</v>
      </c>
      <c r="G34" s="6">
        <v>3.25E-06</v>
      </c>
    </row>
    <row r="35" spans="1:7" ht="12.75">
      <c r="A35" s="2">
        <v>100</v>
      </c>
      <c r="B35" s="2">
        <v>88</v>
      </c>
      <c r="C35" s="6">
        <f t="shared" si="1"/>
        <v>2.039174463034992E-06</v>
      </c>
      <c r="F35" s="2" t="s">
        <v>146</v>
      </c>
      <c r="G35" s="6">
        <v>7.4E-06</v>
      </c>
    </row>
    <row r="36" spans="1:3" ht="12.75">
      <c r="A36" s="2">
        <v>100</v>
      </c>
      <c r="B36" s="2">
        <v>155</v>
      </c>
      <c r="C36" s="6">
        <f t="shared" si="1"/>
        <v>6.572889507489271E-07</v>
      </c>
    </row>
    <row r="37" spans="1:3" ht="12.75">
      <c r="A37" s="2">
        <v>100</v>
      </c>
      <c r="B37" s="2">
        <v>215</v>
      </c>
      <c r="C37" s="6">
        <f t="shared" si="1"/>
        <v>3.4161962232002113E-07</v>
      </c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&amp;C&amp;F, 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pane ySplit="1005" topLeftCell="BM13" activePane="bottomLeft" state="split"/>
      <selection pane="topLeft" activeCell="A1" sqref="A1:IV16384"/>
      <selection pane="bottomLeft" activeCell="C42" sqref="C42"/>
    </sheetView>
  </sheetViews>
  <sheetFormatPr defaultColWidth="9.140625" defaultRowHeight="12.75"/>
  <cols>
    <col min="1" max="1" width="37.7109375" style="9" customWidth="1"/>
    <col min="2" max="2" width="17.00390625" style="10" customWidth="1"/>
    <col min="3" max="3" width="17.421875" style="10" customWidth="1"/>
    <col min="4" max="4" width="19.8515625" style="10" customWidth="1"/>
    <col min="5" max="5" width="23.140625" style="9" customWidth="1"/>
    <col min="6" max="6" width="11.00390625" style="9" customWidth="1"/>
    <col min="7" max="16384" width="9.140625" style="9" customWidth="1"/>
  </cols>
  <sheetData>
    <row r="1" spans="2:4" ht="12.75">
      <c r="B1" s="10" t="s">
        <v>92</v>
      </c>
      <c r="C1" s="10" t="s">
        <v>92</v>
      </c>
      <c r="D1" s="10" t="s">
        <v>92</v>
      </c>
    </row>
    <row r="2" spans="2:4" ht="12.75">
      <c r="B2" s="10" t="s">
        <v>93</v>
      </c>
      <c r="C2" s="10" t="s">
        <v>94</v>
      </c>
      <c r="D2" s="10" t="s">
        <v>95</v>
      </c>
    </row>
    <row r="3" spans="2:4" ht="12.75">
      <c r="B3" s="10" t="s">
        <v>96</v>
      </c>
      <c r="C3" s="10" t="s">
        <v>96</v>
      </c>
      <c r="D3" s="10" t="s">
        <v>97</v>
      </c>
    </row>
    <row r="4" ht="12.75">
      <c r="A4" s="11" t="s">
        <v>15</v>
      </c>
    </row>
    <row r="5" spans="1:4" ht="12.75">
      <c r="A5" s="9" t="s">
        <v>98</v>
      </c>
      <c r="B5" s="10">
        <v>0.2</v>
      </c>
      <c r="C5" s="10">
        <v>0.25</v>
      </c>
      <c r="D5" s="10">
        <v>1</v>
      </c>
    </row>
    <row r="6" spans="1:5" ht="12.75">
      <c r="A6" s="9" t="s">
        <v>99</v>
      </c>
      <c r="B6" s="10">
        <f>B7-B5</f>
        <v>0.3</v>
      </c>
      <c r="C6" s="10">
        <f>C7-C5</f>
        <v>4.25</v>
      </c>
      <c r="D6" s="10">
        <f>D7-D5</f>
        <v>5.9</v>
      </c>
      <c r="E6" s="9" t="s">
        <v>100</v>
      </c>
    </row>
    <row r="7" spans="1:5" ht="12.75">
      <c r="A7" s="9" t="s">
        <v>101</v>
      </c>
      <c r="B7" s="10">
        <v>0.5</v>
      </c>
      <c r="C7" s="10">
        <v>4.5</v>
      </c>
      <c r="D7" s="10">
        <v>6.9</v>
      </c>
      <c r="E7" s="9" t="s">
        <v>102</v>
      </c>
    </row>
    <row r="10" spans="1:8" ht="12.75">
      <c r="A10" s="11" t="s">
        <v>16</v>
      </c>
      <c r="E10" s="9" t="s">
        <v>103</v>
      </c>
      <c r="F10" s="12">
        <v>1330</v>
      </c>
      <c r="G10" s="9" t="s">
        <v>104</v>
      </c>
      <c r="H10" s="12">
        <v>6.65</v>
      </c>
    </row>
    <row r="11" spans="1:8" ht="12.75">
      <c r="A11" s="9" t="s">
        <v>98</v>
      </c>
      <c r="B11" s="13">
        <f>SQRT(0.1^2+(MAX(F13:F14))^2)</f>
        <v>0.10009888354600553</v>
      </c>
      <c r="C11" s="10">
        <v>0.1</v>
      </c>
      <c r="D11" s="10">
        <v>1</v>
      </c>
      <c r="E11" s="9" t="s">
        <v>105</v>
      </c>
      <c r="F11" s="12">
        <v>97</v>
      </c>
      <c r="G11" s="9" t="s">
        <v>106</v>
      </c>
      <c r="H11" s="12">
        <f>F10+H10</f>
        <v>1336.65</v>
      </c>
    </row>
    <row r="12" spans="1:8" ht="12.75">
      <c r="A12" s="9" t="s">
        <v>99</v>
      </c>
      <c r="B12" s="13">
        <f>B13-B11</f>
        <v>0.39990111645399445</v>
      </c>
      <c r="C12" s="10">
        <f>C13-C11</f>
        <v>0.65</v>
      </c>
      <c r="D12" s="10">
        <f>D13-D11</f>
        <v>5.9</v>
      </c>
      <c r="E12" s="9" t="s">
        <v>107</v>
      </c>
      <c r="F12" s="12">
        <f>F10-0.5*SQRT(4*F10^2-$F$11^2)</f>
        <v>0.8845986897902094</v>
      </c>
      <c r="G12" s="9" t="s">
        <v>108</v>
      </c>
      <c r="H12" s="12">
        <f>F10-H10</f>
        <v>1323.35</v>
      </c>
    </row>
    <row r="13" spans="1:8" ht="12.75">
      <c r="A13" s="9" t="s">
        <v>101</v>
      </c>
      <c r="B13" s="10">
        <v>0.5</v>
      </c>
      <c r="C13" s="10">
        <f>(135-133.5)/2</f>
        <v>0.75</v>
      </c>
      <c r="D13" s="10">
        <v>6.9</v>
      </c>
      <c r="E13" s="9" t="s">
        <v>109</v>
      </c>
      <c r="F13" s="12">
        <f>ABS(F12-H13)</f>
        <v>0.004403895761925014</v>
      </c>
      <c r="G13" s="9" t="s">
        <v>110</v>
      </c>
      <c r="H13" s="12">
        <f>H11-0.5*SQRT(4*H11^2-$F$11^2)</f>
        <v>0.8801947940282844</v>
      </c>
    </row>
    <row r="14" spans="5:8" ht="12.75">
      <c r="E14" s="9" t="s">
        <v>111</v>
      </c>
      <c r="F14" s="12">
        <f>ABS(F12-H14)</f>
        <v>0.004448200440265282</v>
      </c>
      <c r="G14" s="9" t="s">
        <v>112</v>
      </c>
      <c r="H14" s="12">
        <f>H12-0.5*SQRT(4*H12^2-$F$11^2)</f>
        <v>0.8890468902304747</v>
      </c>
    </row>
    <row r="16" ht="12.75">
      <c r="A16" s="11" t="s">
        <v>17</v>
      </c>
    </row>
    <row r="17" spans="1:4" ht="12.75">
      <c r="A17" s="9" t="s">
        <v>98</v>
      </c>
      <c r="B17" s="10">
        <v>0.1</v>
      </c>
      <c r="C17" s="10">
        <v>0.2</v>
      </c>
      <c r="D17" s="10">
        <v>1</v>
      </c>
    </row>
    <row r="18" spans="1:4" ht="12.75">
      <c r="A18" s="9" t="s">
        <v>99</v>
      </c>
      <c r="B18" s="10">
        <f>B19-B17</f>
        <v>4.9</v>
      </c>
      <c r="C18" s="10">
        <f>C19-C17</f>
        <v>4.8</v>
      </c>
      <c r="D18" s="10">
        <f>D19-D17</f>
        <v>7.6</v>
      </c>
    </row>
    <row r="19" spans="1:4" ht="12.75">
      <c r="A19" s="9" t="s">
        <v>101</v>
      </c>
      <c r="B19" s="10">
        <v>5</v>
      </c>
      <c r="C19" s="10">
        <v>5</v>
      </c>
      <c r="D19" s="10">
        <v>8.6</v>
      </c>
    </row>
    <row r="22" ht="12.75">
      <c r="A22" s="11" t="s">
        <v>31</v>
      </c>
    </row>
    <row r="23" spans="1:4" ht="12.75">
      <c r="A23" s="9" t="s">
        <v>98</v>
      </c>
      <c r="B23" s="10">
        <v>0.2</v>
      </c>
      <c r="C23" s="10">
        <v>0.25</v>
      </c>
      <c r="D23" s="10">
        <v>10</v>
      </c>
    </row>
    <row r="24" spans="1:4" ht="12.75">
      <c r="A24" s="9" t="s">
        <v>99</v>
      </c>
      <c r="B24" s="10">
        <f>B25-B23</f>
        <v>0.3</v>
      </c>
      <c r="C24" s="10">
        <f>C25-C23</f>
        <v>4.75</v>
      </c>
      <c r="D24" s="10">
        <f>D25-D23</f>
        <v>20</v>
      </c>
    </row>
    <row r="25" spans="1:4" ht="12.75">
      <c r="A25" s="9" t="s">
        <v>101</v>
      </c>
      <c r="B25" s="10">
        <v>0.5</v>
      </c>
      <c r="C25" s="10">
        <v>5</v>
      </c>
      <c r="D25" s="10">
        <v>30</v>
      </c>
    </row>
    <row r="28" ht="12.75">
      <c r="A28" s="11" t="s">
        <v>32</v>
      </c>
    </row>
    <row r="29" spans="1:4" ht="12.75">
      <c r="A29" s="9" t="s">
        <v>98</v>
      </c>
      <c r="B29" s="10">
        <v>0.2</v>
      </c>
      <c r="C29" s="13">
        <v>0.25</v>
      </c>
      <c r="D29" s="10">
        <v>10</v>
      </c>
    </row>
    <row r="30" spans="1:4" ht="12.75">
      <c r="A30" s="9" t="s">
        <v>99</v>
      </c>
      <c r="B30" s="10">
        <f>B31-B29</f>
        <v>0.3</v>
      </c>
      <c r="C30" s="13">
        <f>C31-C29</f>
        <v>0.75</v>
      </c>
      <c r="D30" s="10">
        <f>D31-D29</f>
        <v>20</v>
      </c>
    </row>
    <row r="31" spans="1:4" ht="12.75">
      <c r="A31" s="9" t="s">
        <v>101</v>
      </c>
      <c r="B31" s="10">
        <v>0.5</v>
      </c>
      <c r="C31" s="10">
        <v>1</v>
      </c>
      <c r="D31" s="10">
        <v>30</v>
      </c>
    </row>
    <row r="34" ht="12.75">
      <c r="A34" s="11" t="s">
        <v>129</v>
      </c>
    </row>
    <row r="35" spans="1:4" ht="12.75">
      <c r="A35" s="9" t="s">
        <v>98</v>
      </c>
      <c r="B35" s="10">
        <v>0.2</v>
      </c>
      <c r="C35" s="10">
        <v>0.25</v>
      </c>
      <c r="D35" s="10">
        <v>1</v>
      </c>
    </row>
    <row r="36" spans="1:4" ht="12.75">
      <c r="A36" s="9" t="s">
        <v>99</v>
      </c>
      <c r="B36" s="10">
        <f>B37-B35</f>
        <v>0.3</v>
      </c>
      <c r="C36" s="10">
        <f>C37-C35</f>
        <v>1.75</v>
      </c>
      <c r="D36" s="10">
        <f>D37-D35</f>
        <v>29</v>
      </c>
    </row>
    <row r="37" spans="1:4" ht="12.75">
      <c r="A37" s="9" t="s">
        <v>101</v>
      </c>
      <c r="B37" s="10">
        <v>0.5</v>
      </c>
      <c r="C37" s="10">
        <v>2</v>
      </c>
      <c r="D37" s="10">
        <v>30</v>
      </c>
    </row>
    <row r="40" ht="12.75">
      <c r="A40" s="11" t="s">
        <v>33</v>
      </c>
    </row>
    <row r="41" spans="1:4" ht="12.75">
      <c r="A41" s="9" t="s">
        <v>98</v>
      </c>
      <c r="B41" s="10">
        <v>0.2</v>
      </c>
      <c r="C41" s="13">
        <v>0.25</v>
      </c>
      <c r="D41" s="10">
        <v>10</v>
      </c>
    </row>
    <row r="42" spans="1:4" ht="12.75">
      <c r="A42" s="9" t="s">
        <v>99</v>
      </c>
      <c r="B42" s="10">
        <f>B43-B41</f>
        <v>0.3</v>
      </c>
      <c r="C42" s="13">
        <f>C43-C41</f>
        <v>3.75</v>
      </c>
      <c r="D42" s="10">
        <f>D43-D41</f>
        <v>20</v>
      </c>
    </row>
    <row r="43" spans="1:4" ht="12.75">
      <c r="A43" s="9" t="s">
        <v>101</v>
      </c>
      <c r="B43" s="10">
        <v>0.5</v>
      </c>
      <c r="C43" s="10">
        <v>4</v>
      </c>
      <c r="D43" s="10">
        <v>30</v>
      </c>
    </row>
  </sheetData>
  <printOptions/>
  <pageMargins left="0.75" right="0.75" top="1" bottom="1" header="0.5" footer="0.5"/>
  <pageSetup fitToHeight="1" fitToWidth="1" horizontalDpi="600" verticalDpi="600" orientation="portrait" scale="63" r:id="rId1"/>
  <headerFooter alignWithMargins="0">
    <oddHeader>&amp;C&amp;F, 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selection activeCell="D17" sqref="D17"/>
    </sheetView>
  </sheetViews>
  <sheetFormatPr defaultColWidth="9.140625" defaultRowHeight="12.75"/>
  <cols>
    <col min="1" max="1" width="29.8515625" style="0" customWidth="1"/>
    <col min="2" max="2" width="17.421875" style="2" customWidth="1"/>
    <col min="3" max="3" width="18.00390625" style="2" customWidth="1"/>
    <col min="4" max="4" width="20.140625" style="2" customWidth="1"/>
  </cols>
  <sheetData>
    <row r="1" spans="1:4" ht="12.75">
      <c r="A1" s="9" t="s">
        <v>113</v>
      </c>
      <c r="B1" s="14"/>
      <c r="C1" s="14"/>
      <c r="D1" s="14"/>
    </row>
    <row r="2" spans="1:4" ht="12.75">
      <c r="A2" s="15"/>
      <c r="B2" s="16"/>
      <c r="C2" s="16"/>
      <c r="D2" s="16"/>
    </row>
    <row r="3" spans="1:4" ht="12.75">
      <c r="A3" s="17" t="s">
        <v>114</v>
      </c>
      <c r="B3" s="18" t="s">
        <v>93</v>
      </c>
      <c r="C3" s="18" t="s">
        <v>94</v>
      </c>
      <c r="D3" s="18" t="s">
        <v>95</v>
      </c>
    </row>
    <row r="4" spans="1:4" ht="12.75">
      <c r="A4" s="19" t="s">
        <v>115</v>
      </c>
      <c r="B4" s="20" t="s">
        <v>116</v>
      </c>
      <c r="C4" s="20" t="s">
        <v>116</v>
      </c>
      <c r="D4" s="20" t="s">
        <v>117</v>
      </c>
    </row>
    <row r="5" spans="1:4" ht="12.75">
      <c r="A5" s="17" t="s">
        <v>15</v>
      </c>
      <c r="B5" s="18" t="s">
        <v>131</v>
      </c>
      <c r="C5" s="18" t="s">
        <v>132</v>
      </c>
      <c r="D5" s="18" t="s">
        <v>119</v>
      </c>
    </row>
    <row r="6" spans="1:4" ht="12.75">
      <c r="A6" s="17" t="s">
        <v>120</v>
      </c>
      <c r="B6" s="18" t="s">
        <v>138</v>
      </c>
      <c r="C6" s="18" t="s">
        <v>137</v>
      </c>
      <c r="D6" s="18" t="s">
        <v>121</v>
      </c>
    </row>
    <row r="7" spans="1:4" ht="12.75">
      <c r="A7" s="19" t="s">
        <v>122</v>
      </c>
      <c r="B7" s="20"/>
      <c r="C7" s="20"/>
      <c r="D7" s="20" t="s">
        <v>123</v>
      </c>
    </row>
    <row r="8" spans="1:4" ht="12.75">
      <c r="A8" s="17" t="s">
        <v>16</v>
      </c>
      <c r="B8" s="18" t="s">
        <v>118</v>
      </c>
      <c r="C8" s="18" t="s">
        <v>124</v>
      </c>
      <c r="D8" s="18" t="s">
        <v>119</v>
      </c>
    </row>
    <row r="9" spans="1:4" ht="12.75">
      <c r="A9" s="19"/>
      <c r="B9" s="20"/>
      <c r="C9" s="20"/>
      <c r="D9" s="20"/>
    </row>
    <row r="10" spans="1:4" ht="12.75">
      <c r="A10" s="17" t="s">
        <v>17</v>
      </c>
      <c r="B10" s="18" t="s">
        <v>126</v>
      </c>
      <c r="C10" s="18" t="s">
        <v>127</v>
      </c>
      <c r="D10" s="18" t="s">
        <v>128</v>
      </c>
    </row>
    <row r="11" spans="1:4" ht="12.75">
      <c r="A11" s="19"/>
      <c r="B11" s="20"/>
      <c r="C11" s="20"/>
      <c r="D11" s="20"/>
    </row>
    <row r="12" spans="1:4" ht="12.75">
      <c r="A12" s="17" t="s">
        <v>31</v>
      </c>
      <c r="B12" s="18" t="s">
        <v>131</v>
      </c>
      <c r="C12" s="18" t="s">
        <v>133</v>
      </c>
      <c r="D12" s="18" t="s">
        <v>125</v>
      </c>
    </row>
    <row r="13" spans="1:4" ht="12.75">
      <c r="A13" s="19"/>
      <c r="B13" s="20"/>
      <c r="C13" s="20"/>
      <c r="D13" s="20"/>
    </row>
    <row r="14" spans="1:4" ht="12.75">
      <c r="A14" s="17" t="s">
        <v>32</v>
      </c>
      <c r="B14" s="18" t="s">
        <v>131</v>
      </c>
      <c r="C14" s="18" t="s">
        <v>134</v>
      </c>
      <c r="D14" s="18" t="s">
        <v>125</v>
      </c>
    </row>
    <row r="15" spans="1:4" ht="12.75">
      <c r="A15" s="19"/>
      <c r="B15" s="20"/>
      <c r="C15" s="20"/>
      <c r="D15" s="20"/>
    </row>
    <row r="16" spans="1:4" ht="12.75">
      <c r="A16" s="17" t="s">
        <v>129</v>
      </c>
      <c r="B16" s="18" t="s">
        <v>131</v>
      </c>
      <c r="C16" s="18" t="s">
        <v>135</v>
      </c>
      <c r="D16" s="18" t="s">
        <v>125</v>
      </c>
    </row>
    <row r="17" spans="1:4" ht="12.75">
      <c r="A17" s="19"/>
      <c r="B17" s="20"/>
      <c r="C17" s="20"/>
      <c r="D17" s="20"/>
    </row>
    <row r="18" spans="1:4" ht="12.75">
      <c r="A18" s="17" t="s">
        <v>33</v>
      </c>
      <c r="B18" s="18" t="s">
        <v>131</v>
      </c>
      <c r="C18" s="18" t="s">
        <v>136</v>
      </c>
      <c r="D18" s="18" t="s">
        <v>125</v>
      </c>
    </row>
    <row r="19" spans="1:4" ht="12.75">
      <c r="A19" s="19"/>
      <c r="B19" s="20"/>
      <c r="C19" s="20"/>
      <c r="D19" s="20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&amp;C&amp;F, 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2">
      <selection activeCell="E28" sqref="E28"/>
    </sheetView>
  </sheetViews>
  <sheetFormatPr defaultColWidth="9.140625" defaultRowHeight="12.75"/>
  <cols>
    <col min="1" max="1" width="22.00390625" style="1" customWidth="1"/>
    <col min="2" max="2" width="17.00390625" style="2" customWidth="1"/>
    <col min="3" max="3" width="16.7109375" style="2" customWidth="1"/>
    <col min="4" max="4" width="14.421875" style="2" customWidth="1"/>
    <col min="5" max="5" width="17.28125" style="2" customWidth="1"/>
    <col min="6" max="6" width="16.8515625" style="2" customWidth="1"/>
    <col min="7" max="7" width="21.140625" style="2" customWidth="1"/>
    <col min="8" max="8" width="13.7109375" style="2" customWidth="1"/>
    <col min="9" max="16384" width="9.140625" style="2" customWidth="1"/>
  </cols>
  <sheetData>
    <row r="1" ht="12.75">
      <c r="A1" s="1" t="s">
        <v>41</v>
      </c>
    </row>
    <row r="2" spans="1:8" ht="12.75">
      <c r="A2" s="2"/>
      <c r="B2" s="2" t="s">
        <v>42</v>
      </c>
      <c r="C2" s="2" t="s">
        <v>42</v>
      </c>
      <c r="D2" s="2" t="s">
        <v>40</v>
      </c>
      <c r="E2" s="2" t="s">
        <v>34</v>
      </c>
      <c r="F2" s="2" t="s">
        <v>34</v>
      </c>
      <c r="G2" s="2" t="s">
        <v>37</v>
      </c>
      <c r="H2" s="2" t="s">
        <v>39</v>
      </c>
    </row>
    <row r="3" spans="2:8" ht="12.75">
      <c r="B3" s="2" t="s">
        <v>35</v>
      </c>
      <c r="C3" s="2" t="s">
        <v>36</v>
      </c>
      <c r="D3" s="2" t="s">
        <v>38</v>
      </c>
      <c r="E3" s="2" t="s">
        <v>35</v>
      </c>
      <c r="F3" s="2" t="s">
        <v>36</v>
      </c>
      <c r="G3" s="2" t="s">
        <v>58</v>
      </c>
      <c r="H3" s="2" t="s">
        <v>38</v>
      </c>
    </row>
    <row r="4" spans="1:8" ht="12.75">
      <c r="A4" s="1" t="s">
        <v>156</v>
      </c>
      <c r="B4" s="2" t="s">
        <v>15</v>
      </c>
      <c r="C4" s="2" t="s">
        <v>16</v>
      </c>
      <c r="D4" s="2" t="s">
        <v>17</v>
      </c>
      <c r="E4" s="2" t="s">
        <v>31</v>
      </c>
      <c r="F4" s="2" t="s">
        <v>32</v>
      </c>
      <c r="G4" s="2" t="s">
        <v>77</v>
      </c>
      <c r="H4" s="2" t="s">
        <v>33</v>
      </c>
    </row>
    <row r="5" spans="1:8" ht="12.75">
      <c r="A5" s="1" t="s">
        <v>0</v>
      </c>
      <c r="B5" s="2" t="s">
        <v>18</v>
      </c>
      <c r="C5" s="2" t="s">
        <v>19</v>
      </c>
      <c r="D5" s="2" t="s">
        <v>18</v>
      </c>
      <c r="E5" s="2" t="s">
        <v>46</v>
      </c>
      <c r="F5" s="2" t="s">
        <v>45</v>
      </c>
      <c r="G5" s="2" t="s">
        <v>46</v>
      </c>
      <c r="H5" s="2" t="s">
        <v>46</v>
      </c>
    </row>
    <row r="6" spans="1:8" ht="12.75">
      <c r="A6" s="1" t="s">
        <v>1</v>
      </c>
      <c r="B6" s="2" t="s">
        <v>67</v>
      </c>
      <c r="C6" s="2" t="s">
        <v>67</v>
      </c>
      <c r="D6" s="2" t="s">
        <v>78</v>
      </c>
      <c r="E6" s="2" t="s">
        <v>67</v>
      </c>
      <c r="F6" s="2" t="s">
        <v>67</v>
      </c>
      <c r="G6" s="2" t="s">
        <v>67</v>
      </c>
      <c r="H6" s="2" t="s">
        <v>67</v>
      </c>
    </row>
    <row r="7" spans="1:8" ht="12.75">
      <c r="A7" s="1" t="s">
        <v>2</v>
      </c>
      <c r="B7" s="2" t="s">
        <v>21</v>
      </c>
      <c r="C7" s="2" t="s">
        <v>3</v>
      </c>
      <c r="D7" s="2" t="s">
        <v>21</v>
      </c>
      <c r="E7" s="2" t="s">
        <v>21</v>
      </c>
      <c r="F7" s="2" t="s">
        <v>3</v>
      </c>
      <c r="G7" s="2" t="s">
        <v>21</v>
      </c>
      <c r="H7" s="2" t="s">
        <v>21</v>
      </c>
    </row>
    <row r="8" spans="1:8" ht="12.75">
      <c r="A8" s="1" t="s">
        <v>28</v>
      </c>
      <c r="B8" s="2" t="s">
        <v>149</v>
      </c>
      <c r="C8" s="2" t="s">
        <v>149</v>
      </c>
      <c r="D8" s="2" t="s">
        <v>29</v>
      </c>
      <c r="E8" s="2" t="s">
        <v>29</v>
      </c>
      <c r="F8" s="2" t="s">
        <v>29</v>
      </c>
      <c r="G8" s="2" t="s">
        <v>150</v>
      </c>
      <c r="H8" s="2" t="s">
        <v>151</v>
      </c>
    </row>
    <row r="9" ht="12.75">
      <c r="G9" s="2" t="s">
        <v>44</v>
      </c>
    </row>
    <row r="10" spans="1:8" ht="12.75">
      <c r="A10" s="1" t="s">
        <v>68</v>
      </c>
      <c r="B10" s="2" t="s">
        <v>69</v>
      </c>
      <c r="C10" s="2" t="s">
        <v>69</v>
      </c>
      <c r="D10" s="2" t="s">
        <v>69</v>
      </c>
      <c r="E10" s="2" t="s">
        <v>69</v>
      </c>
      <c r="F10" s="2" t="s">
        <v>69</v>
      </c>
      <c r="G10" s="2" t="s">
        <v>69</v>
      </c>
      <c r="H10" s="2" t="s">
        <v>69</v>
      </c>
    </row>
    <row r="11" ht="12.75">
      <c r="G11" s="22" t="s">
        <v>155</v>
      </c>
    </row>
    <row r="12" spans="1:8" ht="12.75">
      <c r="A12" s="1" t="s">
        <v>79</v>
      </c>
      <c r="B12" s="8" t="s">
        <v>80</v>
      </c>
      <c r="C12" s="8" t="s">
        <v>80</v>
      </c>
      <c r="D12" s="2" t="s">
        <v>81</v>
      </c>
      <c r="E12" s="8" t="s">
        <v>80</v>
      </c>
      <c r="F12" s="8" t="s">
        <v>80</v>
      </c>
      <c r="G12" s="8" t="s">
        <v>80</v>
      </c>
      <c r="H12" s="8" t="s">
        <v>80</v>
      </c>
    </row>
    <row r="13" spans="1:6" ht="12.75">
      <c r="A13" s="1" t="s">
        <v>4</v>
      </c>
      <c r="C13" s="2">
        <v>665</v>
      </c>
      <c r="D13" s="2" t="s">
        <v>30</v>
      </c>
      <c r="F13" s="2">
        <v>258.6</v>
      </c>
    </row>
    <row r="14" spans="1:8" ht="12.75">
      <c r="A14" s="1" t="s">
        <v>153</v>
      </c>
      <c r="B14" s="2" t="s">
        <v>6</v>
      </c>
      <c r="C14" s="2">
        <v>1330</v>
      </c>
      <c r="D14" s="2" t="s">
        <v>6</v>
      </c>
      <c r="E14" s="2" t="s">
        <v>6</v>
      </c>
      <c r="F14" s="2">
        <v>517.2</v>
      </c>
      <c r="G14" s="2" t="s">
        <v>6</v>
      </c>
      <c r="H14" s="2" t="s">
        <v>6</v>
      </c>
    </row>
    <row r="15" spans="1:6" ht="15.75">
      <c r="A15" s="3" t="s">
        <v>152</v>
      </c>
      <c r="B15" s="4"/>
      <c r="C15" s="4" t="s">
        <v>85</v>
      </c>
      <c r="D15" s="4"/>
      <c r="F15" s="2" t="s">
        <v>154</v>
      </c>
    </row>
    <row r="16" spans="1:8" ht="12.75">
      <c r="A16" s="1" t="s">
        <v>73</v>
      </c>
      <c r="B16" s="2" t="s">
        <v>72</v>
      </c>
      <c r="C16" s="2" t="s">
        <v>72</v>
      </c>
      <c r="D16" s="2" t="s">
        <v>74</v>
      </c>
      <c r="E16" s="2" t="s">
        <v>74</v>
      </c>
      <c r="F16" s="2" t="s">
        <v>74</v>
      </c>
      <c r="G16" s="2" t="s">
        <v>72</v>
      </c>
      <c r="H16" s="2" t="s">
        <v>72</v>
      </c>
    </row>
    <row r="17" spans="1:8" ht="12.75">
      <c r="A17" s="1" t="s">
        <v>9</v>
      </c>
      <c r="B17" s="2" t="s">
        <v>22</v>
      </c>
      <c r="C17" s="2" t="s">
        <v>23</v>
      </c>
      <c r="D17" s="7" t="s">
        <v>24</v>
      </c>
      <c r="E17" s="2" t="s">
        <v>47</v>
      </c>
      <c r="F17" s="2">
        <v>120</v>
      </c>
      <c r="G17" s="2" t="s">
        <v>48</v>
      </c>
      <c r="H17" s="2" t="s">
        <v>49</v>
      </c>
    </row>
    <row r="18" spans="1:8" ht="12.75">
      <c r="A18" s="1" t="s">
        <v>10</v>
      </c>
      <c r="B18" s="2" t="s">
        <v>139</v>
      </c>
      <c r="C18" s="2" t="s">
        <v>11</v>
      </c>
      <c r="D18" s="2" t="s">
        <v>11</v>
      </c>
      <c r="E18" s="2" t="s">
        <v>139</v>
      </c>
      <c r="F18" s="2" t="s">
        <v>139</v>
      </c>
      <c r="G18" s="2" t="s">
        <v>139</v>
      </c>
      <c r="H18" s="2" t="s">
        <v>139</v>
      </c>
    </row>
    <row r="19" spans="1:8" ht="12.75">
      <c r="A19" s="1" t="s">
        <v>12</v>
      </c>
      <c r="B19" s="2" t="s">
        <v>25</v>
      </c>
      <c r="C19" s="2" t="s">
        <v>83</v>
      </c>
      <c r="D19" s="7" t="s">
        <v>26</v>
      </c>
      <c r="E19" s="2" t="s">
        <v>52</v>
      </c>
      <c r="F19" s="2">
        <v>100</v>
      </c>
      <c r="G19" s="2" t="s">
        <v>51</v>
      </c>
      <c r="H19" s="2" t="s">
        <v>50</v>
      </c>
    </row>
    <row r="20" spans="1:8" ht="12.75">
      <c r="A20" s="1" t="s">
        <v>76</v>
      </c>
      <c r="B20" s="2">
        <v>25.4</v>
      </c>
      <c r="C20" s="2">
        <v>22.8</v>
      </c>
      <c r="D20" s="2">
        <v>19.05</v>
      </c>
      <c r="E20" s="2">
        <v>12.7</v>
      </c>
      <c r="F20" s="2">
        <v>19.05</v>
      </c>
      <c r="G20" s="2">
        <v>19.05</v>
      </c>
      <c r="H20" s="2">
        <v>19.05</v>
      </c>
    </row>
    <row r="21" spans="1:8" ht="12.75">
      <c r="A21" s="1" t="s">
        <v>14</v>
      </c>
      <c r="B21" s="2" t="s">
        <v>140</v>
      </c>
      <c r="C21" s="2" t="s">
        <v>11</v>
      </c>
      <c r="D21" s="2" t="s">
        <v>27</v>
      </c>
      <c r="E21" s="2" t="s">
        <v>140</v>
      </c>
      <c r="F21" s="2" t="s">
        <v>140</v>
      </c>
      <c r="G21" s="2" t="s">
        <v>140</v>
      </c>
      <c r="H21" s="2" t="s">
        <v>140</v>
      </c>
    </row>
    <row r="22" spans="1:6" ht="12.75">
      <c r="A22" s="1" t="s">
        <v>147</v>
      </c>
      <c r="C22" s="2" t="s">
        <v>8</v>
      </c>
      <c r="F22" s="2" t="s">
        <v>87</v>
      </c>
    </row>
    <row r="23" spans="1:8" ht="12.75">
      <c r="A23" s="1" t="s">
        <v>88</v>
      </c>
      <c r="B23" s="2" t="s">
        <v>8</v>
      </c>
      <c r="D23" s="2" t="s">
        <v>8</v>
      </c>
      <c r="E23" s="2" t="s">
        <v>87</v>
      </c>
      <c r="G23" s="2" t="s">
        <v>8</v>
      </c>
      <c r="H23" s="2" t="s">
        <v>87</v>
      </c>
    </row>
    <row r="24" spans="1:8" ht="12.75">
      <c r="A24" s="1" t="s">
        <v>70</v>
      </c>
      <c r="B24" s="2" t="s">
        <v>91</v>
      </c>
      <c r="C24" s="2" t="s">
        <v>91</v>
      </c>
      <c r="E24" s="2" t="s">
        <v>71</v>
      </c>
      <c r="F24" s="2" t="s">
        <v>71</v>
      </c>
      <c r="G24" s="2" t="s">
        <v>91</v>
      </c>
      <c r="H24" s="2" t="s">
        <v>91</v>
      </c>
    </row>
    <row r="25" spans="1:4" ht="12.75">
      <c r="A25" s="1" t="s">
        <v>89</v>
      </c>
      <c r="D25" s="2" t="s">
        <v>90</v>
      </c>
    </row>
    <row r="26" spans="1:2" ht="12.75">
      <c r="A26" s="1" t="s">
        <v>84</v>
      </c>
      <c r="B26" s="1" t="s">
        <v>148</v>
      </c>
    </row>
    <row r="28" ht="12.75">
      <c r="A28" s="1" t="s">
        <v>75</v>
      </c>
    </row>
    <row r="29" ht="12.75">
      <c r="A29" s="1" t="s">
        <v>82</v>
      </c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&amp;C&amp;F, 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UCEC</dc:creator>
  <cp:keywords/>
  <dc:description/>
  <cp:lastModifiedBy>UCEC</cp:lastModifiedBy>
  <cp:lastPrinted>2001-01-19T17:17:13Z</cp:lastPrinted>
  <dcterms:created xsi:type="dcterms:W3CDTF">2000-10-05T16:57:07Z</dcterms:created>
  <dcterms:modified xsi:type="dcterms:W3CDTF">2001-01-19T18:04:05Z</dcterms:modified>
  <cp:category/>
  <cp:version/>
  <cp:contentType/>
  <cp:contentStatus/>
</cp:coreProperties>
</file>