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8445" tabRatio="796" activeTab="0"/>
  </bookViews>
  <sheets>
    <sheet name="INTRO" sheetId="1" r:id="rId1"/>
    <sheet name="Shade Trees" sheetId="2" r:id="rId2"/>
    <sheet name="Small Trees" sheetId="3" r:id="rId3"/>
    <sheet name="Multi-Stem Trees" sheetId="4" r:id="rId4"/>
    <sheet name="Dwarf &amp; Tender Deciduous Shrubs" sheetId="5" r:id="rId5"/>
    <sheet name="Intermediate-Tall Deciduous Shr" sheetId="6" r:id="rId6"/>
    <sheet name="Spreading &amp; Compact Evergreens" sheetId="7" r:id="rId7"/>
    <sheet name="Pyramidal Evergreens" sheetId="8" r:id="rId8"/>
    <sheet name="Columnar Evergreens" sheetId="9" r:id="rId9"/>
    <sheet name="Sheared Evergreens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kerry.robinson</author>
  </authors>
  <commentList>
    <comment ref="G4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comments2.xml><?xml version="1.0" encoding="utf-8"?>
<comments xmlns="http://schemas.openxmlformats.org/spreadsheetml/2006/main">
  <authors>
    <author>kerry.robinson</author>
  </authors>
  <commentList>
    <comment ref="G4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comments3.xml><?xml version="1.0" encoding="utf-8"?>
<comments xmlns="http://schemas.openxmlformats.org/spreadsheetml/2006/main">
  <authors>
    <author>kerry.robinson</author>
  </authors>
  <commentList>
    <comment ref="G2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comments4.xml><?xml version="1.0" encoding="utf-8"?>
<comments xmlns="http://schemas.openxmlformats.org/spreadsheetml/2006/main">
  <authors>
    <author>kerry.robinson</author>
  </authors>
  <commentList>
    <comment ref="G2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comments5.xml><?xml version="1.0" encoding="utf-8"?>
<comments xmlns="http://schemas.openxmlformats.org/spreadsheetml/2006/main">
  <authors>
    <author>kerry.robinson</author>
  </authors>
  <commentList>
    <comment ref="G2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comments6.xml><?xml version="1.0" encoding="utf-8"?>
<comments xmlns="http://schemas.openxmlformats.org/spreadsheetml/2006/main">
  <authors>
    <author>kerry.robinson</author>
  </authors>
  <commentList>
    <comment ref="G2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comments7.xml><?xml version="1.0" encoding="utf-8"?>
<comments xmlns="http://schemas.openxmlformats.org/spreadsheetml/2006/main">
  <authors>
    <author>kerry.robinson</author>
  </authors>
  <commentList>
    <comment ref="G2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comments8.xml><?xml version="1.0" encoding="utf-8"?>
<comments xmlns="http://schemas.openxmlformats.org/spreadsheetml/2006/main">
  <authors>
    <author>kerry.robinson</author>
  </authors>
  <commentList>
    <comment ref="G2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comments9.xml><?xml version="1.0" encoding="utf-8"?>
<comments xmlns="http://schemas.openxmlformats.org/spreadsheetml/2006/main">
  <authors>
    <author>kerry.robinson</author>
  </authors>
  <commentList>
    <comment ref="G2" authorId="0">
      <text>
        <r>
          <rPr>
            <b/>
            <sz val="8"/>
            <rFont val="Tahoma"/>
            <family val="0"/>
          </rPr>
          <t xml:space="preserve">Weight of one root ball by soil type
</t>
        </r>
      </text>
    </comment>
  </commentList>
</comments>
</file>

<file path=xl/sharedStrings.xml><?xml version="1.0" encoding="utf-8"?>
<sst xmlns="http://schemas.openxmlformats.org/spreadsheetml/2006/main" count="941" uniqueCount="378">
  <si>
    <t>Rootball</t>
  </si>
  <si>
    <t>Diameter</t>
  </si>
  <si>
    <t>Inches</t>
  </si>
  <si>
    <t>Feet</t>
  </si>
  <si>
    <t>Volume</t>
  </si>
  <si>
    <t>Ft^3</t>
  </si>
  <si>
    <t>Adjusted</t>
  </si>
  <si>
    <t>occupied</t>
  </si>
  <si>
    <t>by roots</t>
  </si>
  <si>
    <t xml:space="preserve">Weight </t>
  </si>
  <si>
    <t>Clayey</t>
  </si>
  <si>
    <t>Soil</t>
  </si>
  <si>
    <t>Pounds</t>
  </si>
  <si>
    <t>Loamy</t>
  </si>
  <si>
    <t>Weight</t>
  </si>
  <si>
    <t>Sandy</t>
  </si>
  <si>
    <t>(1.2 g/cc)</t>
  </si>
  <si>
    <t>(1.4 g/cc)</t>
  </si>
  <si>
    <t>(1.6 g/cc)</t>
  </si>
  <si>
    <t>(74.88 pcf)(87.36 pcf)</t>
  </si>
  <si>
    <t>(99.84pcf)</t>
  </si>
  <si>
    <t>Weight of a single rootball</t>
  </si>
  <si>
    <t>Plant Size</t>
  </si>
  <si>
    <t>Soil Loss (Tons/Acre/Year)</t>
  </si>
  <si>
    <t>Height (to 5 ft)</t>
  </si>
  <si>
    <t>Height</t>
  </si>
  <si>
    <t xml:space="preserve">Height </t>
  </si>
  <si>
    <t>Height to 9 ft</t>
  </si>
  <si>
    <t>Caliper over 9ft</t>
  </si>
  <si>
    <t>Caliper over 9 ft</t>
  </si>
  <si>
    <t>Caliper (over 5 ft)</t>
  </si>
  <si>
    <t>3 Year Harvest Cycle</t>
  </si>
  <si>
    <t>5 Year Harvest Cycle</t>
  </si>
  <si>
    <t>3 Year Harvest  Cycle</t>
  </si>
  <si>
    <t>3 Year  Harvest Cycle</t>
  </si>
  <si>
    <t>Acacia stenophylla</t>
  </si>
  <si>
    <t>Acer rubrum</t>
  </si>
  <si>
    <t>Acer saccharinum</t>
  </si>
  <si>
    <t>Aesculus pavia</t>
  </si>
  <si>
    <t>Betula nigra</t>
  </si>
  <si>
    <t>Brachychiton acerifolius</t>
  </si>
  <si>
    <t>Bucida bucerus</t>
  </si>
  <si>
    <t>Celtis reticulata</t>
  </si>
  <si>
    <t>Cinnamomum camphora</t>
  </si>
  <si>
    <t>Cladrastis lutea (kentukea)</t>
  </si>
  <si>
    <t>Cocculus laurifolius</t>
  </si>
  <si>
    <t>Conocarpus erectus var. sericeus</t>
  </si>
  <si>
    <t>Eucalyptus microtheca</t>
  </si>
  <si>
    <t>Fagus sylvatica</t>
  </si>
  <si>
    <t>Fraxinus pennsylvanica</t>
  </si>
  <si>
    <t>Ginkgo sp.</t>
  </si>
  <si>
    <t>Gleditsia triacanthos</t>
  </si>
  <si>
    <t>Koelreuteria paniculata</t>
  </si>
  <si>
    <t>Liriodendron tulipifera</t>
  </si>
  <si>
    <t>Magnolia grandiflora</t>
  </si>
  <si>
    <t>Nyssa sylvatica</t>
  </si>
  <si>
    <t>Platanus occidentalis</t>
  </si>
  <si>
    <t>Populus fremontii</t>
  </si>
  <si>
    <t>Quercus alba</t>
  </si>
  <si>
    <t>Quercus fusiformis</t>
  </si>
  <si>
    <t>Quercus macrocarpa</t>
  </si>
  <si>
    <t>Quercus palustris</t>
  </si>
  <si>
    <t>Quercus phellos</t>
  </si>
  <si>
    <t>Quercus virginiana</t>
  </si>
  <si>
    <t>Salix sp.</t>
  </si>
  <si>
    <t>Sorbus sucuparia</t>
  </si>
  <si>
    <t>Swietenia mahogany</t>
  </si>
  <si>
    <t>Tabebuia cariaba</t>
  </si>
  <si>
    <t>Tilia cordata</t>
  </si>
  <si>
    <t>Tilia euchlora</t>
  </si>
  <si>
    <t>Zelkova serrata</t>
  </si>
  <si>
    <t>example: Betula nigra (river birch) is typically sold in a clump form</t>
  </si>
  <si>
    <t>Acacia farnesiana</t>
  </si>
  <si>
    <t>Acer campestre</t>
  </si>
  <si>
    <t>Acer circinatum</t>
  </si>
  <si>
    <t>Acer griseum</t>
  </si>
  <si>
    <t>Acer palmatum</t>
  </si>
  <si>
    <t>Calliandra haematocephala</t>
  </si>
  <si>
    <t>Callistemon viminalis</t>
  </si>
  <si>
    <t>Cercis sp.</t>
  </si>
  <si>
    <t>Chionanthus virginicus</t>
  </si>
  <si>
    <t>Citris reticulate</t>
  </si>
  <si>
    <t>Conocarpus erectus</t>
  </si>
  <si>
    <t>Cornus florida</t>
  </si>
  <si>
    <t>Crataegus sp.</t>
  </si>
  <si>
    <t>Halesia sp.</t>
  </si>
  <si>
    <t>Laburnum x watereri</t>
  </si>
  <si>
    <t>Lagerstroemia indica</t>
  </si>
  <si>
    <t>Ligustrum japonicum (tree forms)</t>
  </si>
  <si>
    <t>Ligustrum lucidum</t>
  </si>
  <si>
    <t>Loropetalum chinensis</t>
  </si>
  <si>
    <t>Magnolia x soulangiana</t>
  </si>
  <si>
    <t>Magnolia stellata</t>
  </si>
  <si>
    <t>Malus ‘Adirondack’</t>
  </si>
  <si>
    <t>Malus sargentii</t>
  </si>
  <si>
    <t>Malus ‘Sentinel’</t>
  </si>
  <si>
    <t>Olea europae</t>
  </si>
  <si>
    <t>Osmanthus frangrans</t>
  </si>
  <si>
    <t>Photinia x fraseri</t>
  </si>
  <si>
    <t>Podocarpus macrophyllus</t>
  </si>
  <si>
    <t>Prunus cerasifera ‘Thundercloud’</t>
  </si>
  <si>
    <t>Prunus serrulata</t>
  </si>
  <si>
    <t>Prunus subhirtella</t>
  </si>
  <si>
    <t>Pyrus calleryana</t>
  </si>
  <si>
    <t>Styrax sp.</t>
  </si>
  <si>
    <t>Viburnum prunifolium</t>
  </si>
  <si>
    <t>Vitex agnuscastus</t>
  </si>
  <si>
    <t>Multi Stem Trees and Shrub Form Trees</t>
  </si>
  <si>
    <t xml:space="preserve">Occur naturally in many genera or may be manipulated in the nursery.  They are typically small upright or spreading </t>
  </si>
  <si>
    <t xml:space="preserve">trees with multiple stems and one root system with a mature height of over 12 ft. </t>
  </si>
  <si>
    <t>Acacia minuta</t>
  </si>
  <si>
    <t>Aesculus parviflora</t>
  </si>
  <si>
    <t>Amelanchier sp.</t>
  </si>
  <si>
    <t>Betula nigra ‘Fox Valley’</t>
  </si>
  <si>
    <t>Cornus kousa</t>
  </si>
  <si>
    <t>Cornus mas</t>
  </si>
  <si>
    <t>Cotoneaster multiflorus</t>
  </si>
  <si>
    <t>Crataegus crus-galli var. inermis</t>
  </si>
  <si>
    <t>Crataegus phaenopyrum</t>
  </si>
  <si>
    <t>Hamamelis vernalis</t>
  </si>
  <si>
    <t>Lagerstroemia ‘Apalachee’</t>
  </si>
  <si>
    <t>Lagerstroemia ‘Victor’</t>
  </si>
  <si>
    <t>Magnolia ‘Betty’</t>
  </si>
  <si>
    <t>Prunus cistena</t>
  </si>
  <si>
    <t>Syringa vulgaris</t>
  </si>
  <si>
    <t>Viburnum lantana</t>
  </si>
  <si>
    <t>Viburnum lentago</t>
  </si>
  <si>
    <t>Viburnum odoratissimum</t>
  </si>
  <si>
    <t>Viburnum rhytidophyllum</t>
  </si>
  <si>
    <t>Dwarf Deciduous Shrubs</t>
  </si>
  <si>
    <t>Plants that typically do not grow to a mature height or spread exceeding 3 ft.</t>
  </si>
  <si>
    <t>Cotoneaster apiculata</t>
  </si>
  <si>
    <t>Cotoneaster dameri ‘Coral Beauty’</t>
  </si>
  <si>
    <t>Cotoneaster horizontalis</t>
  </si>
  <si>
    <t>Cytisus prostrate</t>
  </si>
  <si>
    <t>Deutzia gracilis ‘niko’</t>
  </si>
  <si>
    <t>Forsythia ‘Arnold Dwarf’</t>
  </si>
  <si>
    <t>Forsythia x bronxensis</t>
  </si>
  <si>
    <t>Forsythia x Gold Tide</t>
  </si>
  <si>
    <t>Fothergilla ‘Blue Mist’</t>
  </si>
  <si>
    <t>Genista pilosa</t>
  </si>
  <si>
    <t>Itea virginica ‘Little Henry’</t>
  </si>
  <si>
    <t>Salix prostrate</t>
  </si>
  <si>
    <t>Symphoricarpos x chenaulti</t>
  </si>
  <si>
    <t>Viburnum opulus nanum</t>
  </si>
  <si>
    <t>Weigela floribunda ‘Minuet’</t>
  </si>
  <si>
    <t>Tender Deciduous Shrubs</t>
  </si>
  <si>
    <t xml:space="preserve">Plants having  a tendency not to produce top growth that is fully winter hardy in certain parts of the </t>
  </si>
  <si>
    <t xml:space="preserve">country.  It is general practice to annually prune to the ground or to live wood. </t>
  </si>
  <si>
    <t>Buddleia sp.</t>
  </si>
  <si>
    <t>Caesalpina pulcherrima</t>
  </si>
  <si>
    <t>Caryopteris sp.</t>
  </si>
  <si>
    <t>Hydrangea macrophylla</t>
  </si>
  <si>
    <t>Hydrangea arborescens</t>
  </si>
  <si>
    <t xml:space="preserve">Vitex sp. </t>
  </si>
  <si>
    <t>Small Trees</t>
  </si>
  <si>
    <t>SHADE TREES</t>
  </si>
  <si>
    <t>Clump Form Trees - where three or more young trees have been planted in a group and have grown</t>
  </si>
  <si>
    <t>together as a single tree having three or more trunks and multiple root systems.</t>
  </si>
  <si>
    <t>To determine the appropriate root ball diameter:  Use the caliper equal to one-half of the total</t>
  </si>
  <si>
    <t>caliper of the three largest trunks.</t>
  </si>
  <si>
    <t xml:space="preserve">Intermediate to Tall Deciduous Shrubs </t>
  </si>
  <si>
    <t>plants that typically mature at a height or spread from 3 -12 feet</t>
  </si>
  <si>
    <t>Amelanchier laevis</t>
  </si>
  <si>
    <t>Azalea x (exbury, mollis hybids)</t>
  </si>
  <si>
    <t>Chaenomeles japonica</t>
  </si>
  <si>
    <t>Cornus racemosa</t>
  </si>
  <si>
    <t>Cornus sericea</t>
  </si>
  <si>
    <t>Cotoneaster devaricata</t>
  </si>
  <si>
    <t>Euonymus alata ‘Compacta’</t>
  </si>
  <si>
    <t>Fothergilla ‘Mount Airy’</t>
  </si>
  <si>
    <t>Hamamelis virginiana</t>
  </si>
  <si>
    <t>Ilex verticillata</t>
  </si>
  <si>
    <t>Lagerstroemia indica ‘Victor’</t>
  </si>
  <si>
    <t>Physocarpus sp.</t>
  </si>
  <si>
    <t>Potentilla fruticosa</t>
  </si>
  <si>
    <t>Spirea x bumalda ‘Froebelii’</t>
  </si>
  <si>
    <t>Spirea nipponica ‘Snowmound’</t>
  </si>
  <si>
    <t>Spirea x vanhouttei</t>
  </si>
  <si>
    <t>Syringa ‘Madame Lemoine’</t>
  </si>
  <si>
    <t>Viburnum carlesii</t>
  </si>
  <si>
    <t>Viburnum juddi</t>
  </si>
  <si>
    <t>Viburnum opulus</t>
  </si>
  <si>
    <t>Viburnum plicatum</t>
  </si>
  <si>
    <t>Weigela floribunda ‘Wine &amp; Roses’</t>
  </si>
  <si>
    <t>ENTER number of plants per acre</t>
  </si>
  <si>
    <t>ENTER the number of plants per acre</t>
  </si>
  <si>
    <t>Berberis verruculosa</t>
  </si>
  <si>
    <t>Buxus microphylla (dwarf cultivars)</t>
  </si>
  <si>
    <t>Calluna vulgaris (and cultivars)</t>
  </si>
  <si>
    <t>Carissa grandiflora ‘Green Carpet’</t>
  </si>
  <si>
    <t>Chamaecyparis obtusa ‘Gracilis’</t>
  </si>
  <si>
    <t>Chamaecyparis pisifera ‘Plumosa Nana’</t>
  </si>
  <si>
    <t>Chamaecyparis pisifera ‘Squarrorosa Minima’</t>
  </si>
  <si>
    <t>Chamaecyparis thyoides “Heather Bun’</t>
  </si>
  <si>
    <t>Cotoneaster dammeri</t>
  </si>
  <si>
    <t>Cotoneaster horizontalis (and cultivars)</t>
  </si>
  <si>
    <t>Cotoneaster salicifolia</t>
  </si>
  <si>
    <t>Cytisus ‘Lydia’</t>
  </si>
  <si>
    <t>Daphne odora</t>
  </si>
  <si>
    <t>SPREADING and COMPACT UPRIGHT CONIFEROUS and BOADLEAF EVERGREENS</t>
  </si>
  <si>
    <t xml:space="preserve">Examples: </t>
  </si>
  <si>
    <t>Examples:</t>
  </si>
  <si>
    <t>Ilex cornuta ‘Rotunda’</t>
  </si>
  <si>
    <t>Ilex crenata ‘Hetzi’</t>
  </si>
  <si>
    <t>Ilex vomitoria ‘Nora’</t>
  </si>
  <si>
    <t>Juniperus Horizontalis cultivars</t>
  </si>
  <si>
    <t>Juniperus chinensis ‘Blaauw’</t>
  </si>
  <si>
    <t>Juniperus chinensis ‘Pfitzerana’</t>
  </si>
  <si>
    <t>Juniperus chinensis var. procumbens</t>
  </si>
  <si>
    <t>Juniperus communis ‘Repanda’</t>
  </si>
  <si>
    <t>Juniperus squamata ‘Meyeri’</t>
  </si>
  <si>
    <t>Juniperus virginiana ‘Globosa’</t>
  </si>
  <si>
    <t>Leiophyllum buxifolium</t>
  </si>
  <si>
    <t>Leucothoe axillaris</t>
  </si>
  <si>
    <t>Mahonia nervosa</t>
  </si>
  <si>
    <t>Mahonia repens</t>
  </si>
  <si>
    <t>Picea abies ‘Nidiformis’</t>
  </si>
  <si>
    <t>Picea pungens ‘Globosa’;</t>
  </si>
  <si>
    <t>Pieris floribunda</t>
  </si>
  <si>
    <t>Pinus mugo ‘Pumilio’</t>
  </si>
  <si>
    <t>Rhaphiolepis umbellata</t>
  </si>
  <si>
    <t>Rhododendron obtusum ‘Amoenum</t>
  </si>
  <si>
    <t>Rhododendorn obtusun ‘Gumpo’</t>
  </si>
  <si>
    <t>Rhododendron impeditum</t>
  </si>
  <si>
    <t>Taxus media ‘Densiformis’</t>
  </si>
  <si>
    <t>Thuja occidentalis ‘Globosa’</t>
  </si>
  <si>
    <t>Thuja occidentalis ‘Little Gem’</t>
  </si>
  <si>
    <t>Thuja occidentalis ‘Hoveyi’</t>
  </si>
  <si>
    <t>Thuja occidentalis ‘Compacta’</t>
  </si>
  <si>
    <t>Abelia grandiflora</t>
  </si>
  <si>
    <t>Abies concolor</t>
  </si>
  <si>
    <t>Aucuba japonica (and cultivars)</t>
  </si>
  <si>
    <t>Azalea ‘Rosebud’</t>
  </si>
  <si>
    <t>Berberis julianae</t>
  </si>
  <si>
    <t>Camellia japonica</t>
  </si>
  <si>
    <t>Camellia sasanqua</t>
  </si>
  <si>
    <t>Cedrus deodora</t>
  </si>
  <si>
    <t>Chamaecyparis lawsoniana ‘Allmii’</t>
  </si>
  <si>
    <t>Chamaecyparis pisifera ‘Filifera’</t>
  </si>
  <si>
    <t>Cytisus ‘Burkwoodii’</t>
  </si>
  <si>
    <t>Elaeagnus pungens</t>
  </si>
  <si>
    <t>Gardenia jasminoides</t>
  </si>
  <si>
    <t>Ilex aquifolium</t>
  </si>
  <si>
    <t>Ilex attenuata ‘Foster no. 2’</t>
  </si>
  <si>
    <t>Ilex attenuate ‘Nellie R. Stevens’</t>
  </si>
  <si>
    <t>Ilex cornuta (and cultivars)</t>
  </si>
  <si>
    <t>Ilex crenata ‘Rotundifolia’</t>
  </si>
  <si>
    <t>Ilex opaca (and cultivars)</t>
  </si>
  <si>
    <t>Illicium anisatum</t>
  </si>
  <si>
    <t>Juniperus chinensis ‘Keteleeri’</t>
  </si>
  <si>
    <t>Juniperus chinensis ‘Mountbatten’</t>
  </si>
  <si>
    <t>Juniperus scopulorum ‘Wichata Blue’</t>
  </si>
  <si>
    <t>Ligustrum japonicum</t>
  </si>
  <si>
    <t>Mahonia aquifolium</t>
  </si>
  <si>
    <t>Pieris japonica</t>
  </si>
  <si>
    <t>Picea abies</t>
  </si>
  <si>
    <t>Picea glauca</t>
  </si>
  <si>
    <t>Picea pungens</t>
  </si>
  <si>
    <t xml:space="preserve">Pinus sp. </t>
  </si>
  <si>
    <t>Prunus caroliniana</t>
  </si>
  <si>
    <t>Prunus laurocerasus</t>
  </si>
  <si>
    <t>Prunus lusitanica</t>
  </si>
  <si>
    <t>Pseudotsuga menziessi</t>
  </si>
  <si>
    <t>Rhododendron (cultivars)</t>
  </si>
  <si>
    <t>Taxus media ‘Hicksii’</t>
  </si>
  <si>
    <t>Taxus media ‘Harfieldii’</t>
  </si>
  <si>
    <t>Thuja occidentalis “Wareana’</t>
  </si>
  <si>
    <t>Tsuga caroliniana</t>
  </si>
  <si>
    <t>Tsuga heterophylla</t>
  </si>
  <si>
    <t>COLUMNAR CONIFEROUS and  BROADLEAF EVERGREENS</t>
  </si>
  <si>
    <t>Buxus ‘DeeRunk’</t>
  </si>
  <si>
    <t>Buxus fastigiata</t>
  </si>
  <si>
    <t>Cupressus sempervirens</t>
  </si>
  <si>
    <t>X Cupressocyparis leylandii</t>
  </si>
  <si>
    <t>Ilex crenata ‘Sky Pencil’</t>
  </si>
  <si>
    <t>Ilex crenata ‘Buxus’</t>
  </si>
  <si>
    <t>Ilex crenata ‘Graham Blandy’</t>
  </si>
  <si>
    <t>Juniperus communis ‘Suecica’</t>
  </si>
  <si>
    <t>Juniperus Virginiana (columnar varieties)</t>
  </si>
  <si>
    <t>Taxus baccata ‘Fastigata’</t>
  </si>
  <si>
    <t>Thuja occidentalis ‘Smaragd’</t>
  </si>
  <si>
    <t>Thuja orientalis (columnar types)</t>
  </si>
  <si>
    <t xml:space="preserve">and limit the height and width of the plant over a period of time.  The trunk caliper of the plant will therefore  </t>
  </si>
  <si>
    <t>continue to increase at a disproportionate rate to the plant size, and will be larger than the trunk caliper of a plant</t>
  </si>
  <si>
    <t>that has been allowed to grow naturally.</t>
  </si>
  <si>
    <t>SHEARED CONIFEROUS and BROADLEAF EVERGREENS</t>
  </si>
  <si>
    <t>Annuallly or semi-annully sheared, pruned or disbudded to retain a symmetrical shape, make the plant very dense,</t>
  </si>
  <si>
    <r>
      <t>Natural</t>
    </r>
    <r>
      <rPr>
        <sz val="11"/>
        <rFont val="Arial"/>
        <family val="2"/>
      </rPr>
      <t xml:space="preserve"> - plant grown with only corrective or reparative pruning leaving the form typical to that species.</t>
    </r>
  </si>
  <si>
    <t>periodically at a freqency greater than a one year interval</t>
  </si>
  <si>
    <r>
      <t>Lightly Sheared</t>
    </r>
    <r>
      <rPr>
        <sz val="11"/>
        <rFont val="Arial"/>
        <family val="2"/>
      </rPr>
      <t xml:space="preserve"> -Symmetrically sheared, pruned or disbudded when the plant is young and then only </t>
    </r>
  </si>
  <si>
    <t xml:space="preserve">Liquidambar styraciflua </t>
  </si>
  <si>
    <t>Syringa reticulata</t>
  </si>
  <si>
    <t>Tilia americana</t>
  </si>
  <si>
    <t>Corylus americana</t>
  </si>
  <si>
    <t>Berberis thunbergii ‘Crimson Pygmy’</t>
  </si>
  <si>
    <t>Spiraea japonica ‘alpina’</t>
  </si>
  <si>
    <t>Spiraea ‘Gold Mound’</t>
  </si>
  <si>
    <t>Spiraea ‘Little Princess’</t>
  </si>
  <si>
    <t>Juniperis sabina (cultivars)</t>
  </si>
  <si>
    <t>Buxus sempervirens ‘Suffruticosa'</t>
  </si>
  <si>
    <t>Leucothoe fontanesiana</t>
  </si>
  <si>
    <t>Cotoneaster franchetii</t>
  </si>
  <si>
    <t>Ilex crenata ‘Convexa’</t>
  </si>
  <si>
    <t>Ilex crenata ‘Helleri’</t>
  </si>
  <si>
    <t>Kalmia latifolia</t>
  </si>
  <si>
    <t>Taxus cuspidata ‘Capitata’</t>
  </si>
  <si>
    <t>Tsuga canadensis</t>
  </si>
  <si>
    <t>Caliper</t>
  </si>
  <si>
    <t>1/2 in.</t>
  </si>
  <si>
    <t>1 in.</t>
  </si>
  <si>
    <t>3/4 in.</t>
  </si>
  <si>
    <r>
      <t>1</t>
    </r>
    <r>
      <rPr>
        <sz val="11"/>
        <rFont val="Arial"/>
        <family val="2"/>
      </rPr>
      <t>1/4</t>
    </r>
    <r>
      <rPr>
        <sz val="11"/>
        <rFont val="Arial"/>
        <family val="0"/>
      </rPr>
      <t xml:space="preserve"> in.</t>
    </r>
  </si>
  <si>
    <t>1 1/2 in.</t>
  </si>
  <si>
    <t>1 3/4 in.</t>
  </si>
  <si>
    <t>2 in.</t>
  </si>
  <si>
    <t>2 1/2 in.</t>
  </si>
  <si>
    <t>3 in.</t>
  </si>
  <si>
    <t>3 1/2 in.</t>
  </si>
  <si>
    <t>4 in.</t>
  </si>
  <si>
    <t>4 1/2 in.</t>
  </si>
  <si>
    <t>5 in.</t>
  </si>
  <si>
    <t>12 in.</t>
  </si>
  <si>
    <t>15 in.</t>
  </si>
  <si>
    <t>18 in.</t>
  </si>
  <si>
    <t>24 in.</t>
  </si>
  <si>
    <t>30 in.</t>
  </si>
  <si>
    <t>8 ft.</t>
  </si>
  <si>
    <t>7 ft.</t>
  </si>
  <si>
    <t>6 ft.</t>
  </si>
  <si>
    <t>5 ft.</t>
  </si>
  <si>
    <t>4 ft.</t>
  </si>
  <si>
    <t>3 ft.</t>
  </si>
  <si>
    <t>9 ft. / 2 1/2 in.</t>
  </si>
  <si>
    <t>41/2 in.</t>
  </si>
  <si>
    <t xml:space="preserve">18 in. </t>
  </si>
  <si>
    <t xml:space="preserve">24 in. </t>
  </si>
  <si>
    <t xml:space="preserve">3 ft. </t>
  </si>
  <si>
    <t xml:space="preserve">5 ft. </t>
  </si>
  <si>
    <t xml:space="preserve">7 ft. </t>
  </si>
  <si>
    <t xml:space="preserve">8 ft. </t>
  </si>
  <si>
    <t xml:space="preserve">9 ft. / 3 in. </t>
  </si>
  <si>
    <t xml:space="preserve">3 1/2 in.  </t>
  </si>
  <si>
    <t xml:space="preserve">4 1/2 in. </t>
  </si>
  <si>
    <t>9 in.</t>
  </si>
  <si>
    <t>36 in.</t>
  </si>
  <si>
    <t>42 in.</t>
  </si>
  <si>
    <t>12 ft.</t>
  </si>
  <si>
    <t>10 ft.</t>
  </si>
  <si>
    <t>2 ft.</t>
  </si>
  <si>
    <t>6 in.</t>
  </si>
  <si>
    <t>14 ft.</t>
  </si>
  <si>
    <t>16 ft.</t>
  </si>
  <si>
    <t>5 ft. or 3/4 in.</t>
  </si>
  <si>
    <t>1 1/4 in.</t>
  </si>
  <si>
    <t>3 12 in.</t>
  </si>
  <si>
    <t>11/4 in.</t>
  </si>
  <si>
    <r>
      <t>Note:</t>
    </r>
    <r>
      <rPr>
        <sz val="11"/>
        <rFont val="Arial"/>
        <family val="2"/>
      </rPr>
      <t xml:space="preserve"> This Table ONLY applies to Natural and Lightly Sheared evergreens.  For Sheared forms use the Table in the Sheared Evergreens TAB. </t>
    </r>
  </si>
  <si>
    <t>Taxus media ‘Brownii’</t>
  </si>
  <si>
    <t xml:space="preserve">This worksheet is intended to be used in order to determine soil loss, due to removal, in nursery operations </t>
  </si>
  <si>
    <r>
      <t>Field Potted</t>
    </r>
    <r>
      <rPr>
        <sz val="11"/>
        <rFont val="Arial"/>
        <family val="0"/>
      </rPr>
      <t>: plants that are field grown, dug with a ball of soil and then put into a container</t>
    </r>
  </si>
  <si>
    <r>
      <t>Ball and Burlap (B&amp;B)</t>
    </r>
    <r>
      <rPr>
        <sz val="11"/>
        <rFont val="Arial"/>
        <family val="0"/>
      </rPr>
      <t xml:space="preserve">: plants that are field grown, dug with a ball of soil and then wrapped in burlap, a </t>
    </r>
  </si>
  <si>
    <t>a wire basket, or both</t>
  </si>
  <si>
    <t>How to use this Worksheet:</t>
  </si>
  <si>
    <t xml:space="preserve">type  listed on the second page of the tab.  To view them, simply use the arrow keys on the bottom right </t>
  </si>
  <si>
    <t>side of the screen.</t>
  </si>
  <si>
    <r>
      <t>1</t>
    </r>
    <r>
      <rPr>
        <sz val="11"/>
        <rFont val="Arial"/>
        <family val="0"/>
      </rPr>
      <t xml:space="preserve">: select the appropriate tab based on the plant type.  There are examples of plant species for each    </t>
    </r>
  </si>
  <si>
    <r>
      <t>2</t>
    </r>
    <r>
      <rPr>
        <sz val="11"/>
        <rFont val="Arial"/>
        <family val="0"/>
      </rPr>
      <t xml:space="preserve">: Enter the number of plants per acre, based on your plant size, in the yellow box at the top of the page.   </t>
    </r>
  </si>
  <si>
    <t>The spreadsheet will automatically calculate the soil loss based on the new amount entered.</t>
  </si>
  <si>
    <t>and harvest cycle.</t>
  </si>
  <si>
    <r>
      <t>4</t>
    </r>
    <r>
      <rPr>
        <sz val="11"/>
        <rFont val="Arial"/>
        <family val="0"/>
      </rPr>
      <t xml:space="preserve">: Use this soil loss number to calculate the Soil Condition Index in Rusle2. </t>
    </r>
  </si>
  <si>
    <r>
      <t>3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Match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the row that corresponds to your plant size with the column that corresponds to your soil type</t>
    </r>
  </si>
  <si>
    <t>by the American Standard for Nursery Stock.</t>
  </si>
  <si>
    <t>using the following types of production methods ONLY:</t>
  </si>
  <si>
    <t xml:space="preserve">The plant sizes and corresponding root ball sizes used in this table are based on the requirements set forth </t>
  </si>
  <si>
    <t>developed by: Livia Marques, Regional Plant Materials Specialist, ENTSC and Kerry Robinson, Hydraulic Engineer, ENTSC</t>
  </si>
  <si>
    <t>7 Year Harvest Cycle</t>
  </si>
  <si>
    <t xml:space="preserve">Clayey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</si>
</sst>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b/>
      <sz val="11"/>
      <color indexed="17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12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/>
    </xf>
    <xf numFmtId="9" fontId="6" fillId="0" borderId="9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20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2" borderId="1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9" fontId="6" fillId="0" borderId="3" xfId="0" applyNumberFormat="1" applyFont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12" fontId="6" fillId="0" borderId="2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4" fontId="6" fillId="0" borderId="8" xfId="0" applyNumberFormat="1" applyFont="1" applyBorder="1" applyAlignment="1" applyProtection="1">
      <alignment horizontal="center"/>
      <protection/>
    </xf>
    <xf numFmtId="12" fontId="6" fillId="0" borderId="3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164" fontId="6" fillId="0" borderId="9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9" fontId="6" fillId="0" borderId="2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164" fontId="0" fillId="0" borderId="2" xfId="0" applyNumberFormat="1" applyBorder="1" applyAlignment="1" applyProtection="1">
      <alignment horizontal="center"/>
      <protection/>
    </xf>
    <xf numFmtId="164" fontId="0" fillId="0" borderId="3" xfId="0" applyNumberFormat="1" applyBorder="1" applyAlignment="1" applyProtection="1">
      <alignment horizontal="center"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3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30"/>
  <sheetViews>
    <sheetView tabSelected="1" zoomScale="75" zoomScaleNormal="75" workbookViewId="0" topLeftCell="A1">
      <selection activeCell="B1" sqref="B1:M30"/>
    </sheetView>
  </sheetViews>
  <sheetFormatPr defaultColWidth="9.140625" defaultRowHeight="12.75"/>
  <sheetData>
    <row r="2" spans="2:12" ht="14.25">
      <c r="B2" s="56" t="s">
        <v>359</v>
      </c>
      <c r="C2" s="40"/>
      <c r="D2" s="40"/>
      <c r="E2" s="40"/>
      <c r="F2" s="40"/>
      <c r="G2" s="40"/>
      <c r="H2" s="40"/>
      <c r="I2" s="40"/>
      <c r="J2" s="40"/>
      <c r="K2" s="40"/>
      <c r="L2" s="57"/>
    </row>
    <row r="3" spans="2:12" ht="14.25">
      <c r="B3" s="53" t="s">
        <v>373</v>
      </c>
      <c r="C3" s="6"/>
      <c r="D3" s="6"/>
      <c r="E3" s="6"/>
      <c r="F3" s="6"/>
      <c r="G3" s="6"/>
      <c r="H3" s="6"/>
      <c r="I3" s="6"/>
      <c r="J3" s="6"/>
      <c r="K3" s="6"/>
      <c r="L3" s="55"/>
    </row>
    <row r="4" spans="2:12" ht="14.25">
      <c r="B4" s="53"/>
      <c r="C4" s="6"/>
      <c r="D4" s="6"/>
      <c r="E4" s="6"/>
      <c r="F4" s="6"/>
      <c r="G4" s="6"/>
      <c r="H4" s="6"/>
      <c r="I4" s="6"/>
      <c r="J4" s="6"/>
      <c r="K4" s="6"/>
      <c r="L4" s="55"/>
    </row>
    <row r="5" spans="2:12" ht="15">
      <c r="B5" s="54" t="s">
        <v>361</v>
      </c>
      <c r="C5" s="6"/>
      <c r="D5" s="6"/>
      <c r="E5" s="6"/>
      <c r="F5" s="6"/>
      <c r="G5" s="6"/>
      <c r="H5" s="6"/>
      <c r="I5" s="6"/>
      <c r="J5" s="6"/>
      <c r="K5" s="6"/>
      <c r="L5" s="55"/>
    </row>
    <row r="6" spans="2:12" ht="14.25">
      <c r="B6" s="53" t="s">
        <v>362</v>
      </c>
      <c r="C6" s="6"/>
      <c r="D6" s="6"/>
      <c r="E6" s="6"/>
      <c r="F6" s="6"/>
      <c r="G6" s="6"/>
      <c r="H6" s="6"/>
      <c r="I6" s="6"/>
      <c r="J6" s="6"/>
      <c r="K6" s="6"/>
      <c r="L6" s="55"/>
    </row>
    <row r="7" spans="2:12" ht="14.25">
      <c r="B7" s="53"/>
      <c r="C7" s="6"/>
      <c r="D7" s="6"/>
      <c r="E7" s="6"/>
      <c r="F7" s="6"/>
      <c r="G7" s="6"/>
      <c r="H7" s="6"/>
      <c r="I7" s="6"/>
      <c r="J7" s="6"/>
      <c r="K7" s="6"/>
      <c r="L7" s="55"/>
    </row>
    <row r="8" spans="2:12" ht="15">
      <c r="B8" s="54" t="s">
        <v>360</v>
      </c>
      <c r="C8" s="5"/>
      <c r="D8" s="5"/>
      <c r="E8" s="5"/>
      <c r="F8" s="5"/>
      <c r="G8" s="5"/>
      <c r="H8" s="5"/>
      <c r="I8" s="5"/>
      <c r="J8" s="5"/>
      <c r="K8" s="5"/>
      <c r="L8" s="55"/>
    </row>
    <row r="9" spans="2:12" ht="15">
      <c r="B9" s="54"/>
      <c r="C9" s="5"/>
      <c r="D9" s="5"/>
      <c r="E9" s="5"/>
      <c r="F9" s="5"/>
      <c r="G9" s="5"/>
      <c r="H9" s="5"/>
      <c r="I9" s="5"/>
      <c r="J9" s="5"/>
      <c r="K9" s="5"/>
      <c r="L9" s="55"/>
    </row>
    <row r="10" spans="2:12" ht="14.25">
      <c r="B10" s="61" t="s">
        <v>374</v>
      </c>
      <c r="C10" s="5"/>
      <c r="D10" s="5"/>
      <c r="E10" s="5"/>
      <c r="F10" s="5"/>
      <c r="G10" s="5"/>
      <c r="H10" s="5"/>
      <c r="I10" s="5"/>
      <c r="J10" s="5"/>
      <c r="K10" s="5"/>
      <c r="L10" s="55"/>
    </row>
    <row r="11" spans="2:12" ht="14.25">
      <c r="B11" s="53" t="s">
        <v>372</v>
      </c>
      <c r="C11" s="5"/>
      <c r="D11" s="5"/>
      <c r="E11" s="5"/>
      <c r="F11" s="5"/>
      <c r="G11" s="5"/>
      <c r="H11" s="5"/>
      <c r="I11" s="5"/>
      <c r="J11" s="5"/>
      <c r="K11" s="5"/>
      <c r="L11" s="55"/>
    </row>
    <row r="12" spans="2:12" ht="14.25">
      <c r="B12" s="62"/>
      <c r="C12" s="52"/>
      <c r="D12" s="52"/>
      <c r="E12" s="52"/>
      <c r="F12" s="52"/>
      <c r="G12" s="52"/>
      <c r="H12" s="52"/>
      <c r="I12" s="52"/>
      <c r="J12" s="52"/>
      <c r="K12" s="52"/>
      <c r="L12" s="58"/>
    </row>
    <row r="13" spans="2:12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ht="14.25">
      <c r="B14" s="6" t="s">
        <v>363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5">
      <c r="B15" s="47" t="s">
        <v>366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ht="14.25">
      <c r="B16" s="6" t="s">
        <v>364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ht="14.25">
      <c r="B17" s="6" t="s">
        <v>365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4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63"/>
      <c r="B19" s="47" t="s">
        <v>367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14.25">
      <c r="B20" s="6" t="s">
        <v>368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4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15">
      <c r="B22" s="59" t="s">
        <v>371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4.25">
      <c r="B23" s="6" t="s">
        <v>369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4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5">
      <c r="B25" s="47" t="s">
        <v>370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4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4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4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ht="12.75">
      <c r="B29" s="60"/>
    </row>
    <row r="30" ht="12.75">
      <c r="B30" t="s">
        <v>375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AF27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15.57421875" style="0" customWidth="1"/>
    <col min="2" max="2" width="10.140625" style="0" customWidth="1"/>
    <col min="3" max="4" width="9.140625" style="0" hidden="1" customWidth="1"/>
    <col min="5" max="5" width="12.421875" style="0" hidden="1" customWidth="1"/>
    <col min="6" max="10" width="9.140625" style="0" hidden="1" customWidth="1"/>
    <col min="11" max="12" width="11.57421875" style="0" customWidth="1"/>
    <col min="13" max="13" width="11.140625" style="0" customWidth="1"/>
    <col min="14" max="14" width="13.140625" style="0" customWidth="1"/>
    <col min="15" max="15" width="11.421875" style="0" customWidth="1"/>
    <col min="16" max="16" width="13.00390625" style="0" customWidth="1"/>
    <col min="17" max="17" width="11.8515625" style="0" customWidth="1"/>
    <col min="18" max="18" width="12.7109375" style="0" customWidth="1"/>
    <col min="19" max="19" width="12.14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U2" s="47" t="s">
        <v>286</v>
      </c>
      <c r="V2" s="47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U3" s="6" t="s">
        <v>287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U4" s="6" t="s">
        <v>283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4.25">
      <c r="A5" s="6"/>
      <c r="B5" s="6"/>
      <c r="C5" s="6"/>
      <c r="D5" s="6"/>
      <c r="E5" s="6"/>
      <c r="F5" s="6"/>
      <c r="G5" s="6" t="s">
        <v>21</v>
      </c>
      <c r="H5" s="6"/>
      <c r="I5" s="6"/>
      <c r="J5" s="6"/>
      <c r="K5" s="64">
        <v>500</v>
      </c>
      <c r="L5" s="49" t="s">
        <v>185</v>
      </c>
      <c r="M5" s="49"/>
      <c r="N5" s="49"/>
      <c r="O5" s="6"/>
      <c r="P5" s="6"/>
      <c r="U5" s="6" t="s">
        <v>284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4.25">
      <c r="A6" s="6"/>
      <c r="B6" s="6"/>
      <c r="C6" s="6"/>
      <c r="D6" s="6"/>
      <c r="E6" s="6"/>
      <c r="F6" s="6"/>
      <c r="G6" s="6" t="s">
        <v>19</v>
      </c>
      <c r="H6" s="6"/>
      <c r="I6" s="6" t="s">
        <v>20</v>
      </c>
      <c r="J6" s="6"/>
      <c r="K6" s="6"/>
      <c r="L6" s="6"/>
      <c r="M6" s="6"/>
      <c r="N6" s="6"/>
      <c r="O6" s="6"/>
      <c r="P6" s="6"/>
      <c r="U6" s="46" t="s">
        <v>285</v>
      </c>
      <c r="V6" s="6"/>
      <c r="W6" s="6"/>
      <c r="X6" s="6"/>
      <c r="Y6" s="46"/>
      <c r="Z6" s="6"/>
      <c r="AA6" s="6"/>
      <c r="AB6" s="46"/>
      <c r="AC6" s="6"/>
      <c r="AD6" s="6"/>
      <c r="AE6" s="6"/>
      <c r="AF6" s="6"/>
    </row>
    <row r="7" spans="1:32" ht="14.25">
      <c r="A7" s="6"/>
      <c r="B7" s="6"/>
      <c r="C7" s="6"/>
      <c r="D7" s="6"/>
      <c r="E7" s="6"/>
      <c r="F7" s="6"/>
      <c r="G7" s="6" t="s">
        <v>16</v>
      </c>
      <c r="H7" s="6" t="s">
        <v>17</v>
      </c>
      <c r="I7" s="6" t="s">
        <v>18</v>
      </c>
      <c r="J7" s="6"/>
      <c r="K7" s="6"/>
      <c r="L7" s="6"/>
      <c r="M7" s="6"/>
      <c r="N7" s="6"/>
      <c r="O7" s="6"/>
      <c r="P7" s="6"/>
      <c r="U7" s="46"/>
      <c r="V7" s="6"/>
      <c r="W7" s="6"/>
      <c r="X7" s="6"/>
      <c r="Y7" s="46"/>
      <c r="Z7" s="6"/>
      <c r="AA7" s="6"/>
      <c r="AB7" s="46"/>
      <c r="AC7" s="6"/>
      <c r="AD7" s="6"/>
      <c r="AE7" s="6"/>
      <c r="AF7" s="6"/>
    </row>
    <row r="8" spans="1:32" ht="15">
      <c r="A8" s="7"/>
      <c r="B8" s="7"/>
      <c r="C8" s="8" t="s">
        <v>0</v>
      </c>
      <c r="D8" s="8" t="s">
        <v>0</v>
      </c>
      <c r="E8" s="8" t="s">
        <v>4</v>
      </c>
      <c r="F8" s="8" t="s">
        <v>6</v>
      </c>
      <c r="G8" s="8" t="s">
        <v>9</v>
      </c>
      <c r="H8" s="8" t="s">
        <v>9</v>
      </c>
      <c r="I8" s="8" t="s">
        <v>14</v>
      </c>
      <c r="J8" s="7"/>
      <c r="K8" s="69" t="s">
        <v>23</v>
      </c>
      <c r="L8" s="69"/>
      <c r="M8" s="69"/>
      <c r="N8" s="69" t="s">
        <v>23</v>
      </c>
      <c r="O8" s="69"/>
      <c r="P8" s="69"/>
      <c r="Q8" s="148" t="s">
        <v>23</v>
      </c>
      <c r="R8" s="124"/>
      <c r="S8" s="125"/>
      <c r="U8" s="46"/>
      <c r="V8" s="6"/>
      <c r="W8" s="6"/>
      <c r="X8" s="6"/>
      <c r="Y8" s="46"/>
      <c r="Z8" s="6"/>
      <c r="AA8" s="6"/>
      <c r="AB8" s="46"/>
      <c r="AC8" s="6"/>
      <c r="AE8" s="6"/>
      <c r="AF8" s="6"/>
    </row>
    <row r="9" spans="1:32" ht="15">
      <c r="A9" s="9" t="s">
        <v>22</v>
      </c>
      <c r="B9" s="10" t="s">
        <v>0</v>
      </c>
      <c r="C9" s="10" t="s">
        <v>1</v>
      </c>
      <c r="D9" s="10" t="s">
        <v>4</v>
      </c>
      <c r="E9" s="10" t="s">
        <v>7</v>
      </c>
      <c r="F9" s="10" t="s">
        <v>0</v>
      </c>
      <c r="G9" s="10" t="s">
        <v>10</v>
      </c>
      <c r="H9" s="10" t="s">
        <v>13</v>
      </c>
      <c r="I9" s="10" t="s">
        <v>15</v>
      </c>
      <c r="J9" s="11"/>
      <c r="K9" s="70" t="s">
        <v>33</v>
      </c>
      <c r="L9" s="71"/>
      <c r="M9" s="71"/>
      <c r="N9" s="70" t="s">
        <v>32</v>
      </c>
      <c r="O9" s="72"/>
      <c r="P9" s="73"/>
      <c r="Q9" s="70" t="s">
        <v>376</v>
      </c>
      <c r="R9" s="72"/>
      <c r="S9" s="73"/>
      <c r="U9" s="47" t="s">
        <v>288</v>
      </c>
      <c r="V9" s="6"/>
      <c r="W9" s="6"/>
      <c r="X9" s="6"/>
      <c r="Y9" s="46"/>
      <c r="Z9" s="6"/>
      <c r="AA9" s="6"/>
      <c r="AB9" s="46"/>
      <c r="AC9" s="6"/>
      <c r="AE9" s="6"/>
      <c r="AF9" s="6"/>
    </row>
    <row r="10" spans="1:32" ht="14.25">
      <c r="A10" s="11"/>
      <c r="B10" s="10" t="s">
        <v>1</v>
      </c>
      <c r="C10" s="10" t="s">
        <v>3</v>
      </c>
      <c r="D10" s="10"/>
      <c r="E10" s="10" t="s">
        <v>8</v>
      </c>
      <c r="F10" s="10" t="s">
        <v>4</v>
      </c>
      <c r="G10" s="10" t="s">
        <v>11</v>
      </c>
      <c r="H10" s="10" t="s">
        <v>11</v>
      </c>
      <c r="I10" s="10" t="s">
        <v>11</v>
      </c>
      <c r="J10" s="11"/>
      <c r="K10" s="21" t="s">
        <v>10</v>
      </c>
      <c r="L10" s="21" t="s">
        <v>13</v>
      </c>
      <c r="M10" s="21" t="s">
        <v>15</v>
      </c>
      <c r="N10" s="21" t="s">
        <v>10</v>
      </c>
      <c r="O10" s="21" t="s">
        <v>13</v>
      </c>
      <c r="P10" s="21" t="s">
        <v>15</v>
      </c>
      <c r="Q10" s="83" t="s">
        <v>10</v>
      </c>
      <c r="R10" s="83" t="s">
        <v>13</v>
      </c>
      <c r="S10" s="83" t="s">
        <v>15</v>
      </c>
      <c r="U10" s="46"/>
      <c r="V10" s="6"/>
      <c r="W10" s="6"/>
      <c r="X10" s="6"/>
      <c r="Y10" s="46"/>
      <c r="Z10" s="6"/>
      <c r="AA10" s="6"/>
      <c r="AB10" s="46"/>
      <c r="AC10" s="6"/>
      <c r="AD10" s="6"/>
      <c r="AE10" s="6"/>
      <c r="AF10" s="6"/>
    </row>
    <row r="11" spans="1:32" ht="15">
      <c r="A11" s="15" t="s">
        <v>308</v>
      </c>
      <c r="B11" s="15" t="s">
        <v>2</v>
      </c>
      <c r="C11" s="15"/>
      <c r="D11" s="15" t="s">
        <v>5</v>
      </c>
      <c r="E11" s="20">
        <v>0.05</v>
      </c>
      <c r="F11" s="15" t="s">
        <v>5</v>
      </c>
      <c r="G11" s="15" t="s">
        <v>12</v>
      </c>
      <c r="H11" s="15" t="s">
        <v>12</v>
      </c>
      <c r="I11" s="15" t="s">
        <v>12</v>
      </c>
      <c r="J11" s="15"/>
      <c r="K11" s="24" t="s">
        <v>11</v>
      </c>
      <c r="L11" s="24" t="s">
        <v>11</v>
      </c>
      <c r="M11" s="24" t="s">
        <v>11</v>
      </c>
      <c r="N11" s="24" t="s">
        <v>11</v>
      </c>
      <c r="O11" s="24" t="s">
        <v>11</v>
      </c>
      <c r="P11" s="24" t="s">
        <v>11</v>
      </c>
      <c r="Q11" s="85" t="s">
        <v>11</v>
      </c>
      <c r="R11" s="85" t="s">
        <v>11</v>
      </c>
      <c r="S11" s="85" t="s">
        <v>11</v>
      </c>
      <c r="U11" s="47" t="s">
        <v>290</v>
      </c>
      <c r="V11" s="6"/>
      <c r="W11" s="6"/>
      <c r="X11" s="6"/>
      <c r="Y11" s="46"/>
      <c r="Z11" s="6"/>
      <c r="AA11" s="6"/>
      <c r="AB11" s="46"/>
      <c r="AC11" s="6"/>
      <c r="AD11" s="6"/>
      <c r="AE11" s="6"/>
      <c r="AF11" s="6"/>
    </row>
    <row r="12" spans="1:32" ht="14.25">
      <c r="A12" s="18"/>
      <c r="B12" s="18"/>
      <c r="C12" s="18"/>
      <c r="D12" s="18"/>
      <c r="E12" s="19" t="s">
        <v>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23"/>
      <c r="R12" s="123"/>
      <c r="S12" s="123"/>
      <c r="U12" s="46" t="s">
        <v>289</v>
      </c>
      <c r="V12" s="6"/>
      <c r="W12" s="6"/>
      <c r="X12" s="6"/>
      <c r="Y12" s="46"/>
      <c r="Z12" s="6"/>
      <c r="AA12" s="6"/>
      <c r="AB12" s="46"/>
      <c r="AC12" s="6"/>
      <c r="AD12" s="6"/>
      <c r="AE12" s="6"/>
      <c r="AF12" s="6"/>
    </row>
    <row r="13" spans="1:32" ht="14.25">
      <c r="A13" s="12" t="s">
        <v>309</v>
      </c>
      <c r="B13" s="10">
        <v>12</v>
      </c>
      <c r="C13" s="13">
        <f aca="true" t="shared" si="0" ref="C13:C25">B13/12</f>
        <v>1</v>
      </c>
      <c r="D13" s="13">
        <f aca="true" t="shared" si="1" ref="D13:D25">(4/3)*PI()*(C13/2)^3</f>
        <v>0.5235987755982988</v>
      </c>
      <c r="E13" s="13">
        <f aca="true" t="shared" si="2" ref="E13:E25">D13*0.05</f>
        <v>0.02617993877991494</v>
      </c>
      <c r="F13" s="13">
        <f aca="true" t="shared" si="3" ref="F13:F25">D13-E13</f>
        <v>0.4974188368183839</v>
      </c>
      <c r="G13" s="13">
        <f aca="true" t="shared" si="4" ref="G13:G25">F13*1.2*62.4</f>
        <v>37.24672250096059</v>
      </c>
      <c r="H13" s="13">
        <f aca="true" t="shared" si="5" ref="H13:H25">F13*1.4*62.4</f>
        <v>43.454509584454016</v>
      </c>
      <c r="I13" s="13">
        <f aca="true" t="shared" si="6" ref="I13:I25">F13*1.6*62.4</f>
        <v>49.66229666794745</v>
      </c>
      <c r="J13" s="13"/>
      <c r="K13" s="13">
        <f aca="true" t="shared" si="7" ref="K13:K25">G13*$K$5/3/2000</f>
        <v>3.103893541746716</v>
      </c>
      <c r="L13" s="13">
        <f aca="true" t="shared" si="8" ref="L13:L25">H13*$K$5/3/2000</f>
        <v>3.621209132037835</v>
      </c>
      <c r="M13" s="13">
        <f aca="true" t="shared" si="9" ref="M13:M25">I13*$K$5/3/2000</f>
        <v>4.138524722328954</v>
      </c>
      <c r="N13" s="13">
        <f aca="true" t="shared" si="10" ref="N13:N25">G13*$K$5/5/2000</f>
        <v>1.8623361250480295</v>
      </c>
      <c r="O13" s="13">
        <f aca="true" t="shared" si="11" ref="O13:O25">H13*$K$5/5/2000</f>
        <v>2.172725479222701</v>
      </c>
      <c r="P13" s="13">
        <f aca="true" t="shared" si="12" ref="P13:P25">I13*$K$5/5/2000</f>
        <v>2.4831148333973725</v>
      </c>
      <c r="Q13" s="129">
        <f>G13*$K$5/7/2000</f>
        <v>1.330240089320021</v>
      </c>
      <c r="R13" s="129">
        <f>H13*$K$5/7/2000</f>
        <v>1.5519467708733579</v>
      </c>
      <c r="S13" s="129">
        <f>I13*$K$5/7/2000</f>
        <v>1.7736534524266947</v>
      </c>
      <c r="U13" s="46"/>
      <c r="V13" s="6"/>
      <c r="W13" s="6"/>
      <c r="X13" s="6"/>
      <c r="Y13" s="46"/>
      <c r="Z13" s="6"/>
      <c r="AA13" s="6"/>
      <c r="AB13" s="46"/>
      <c r="AC13" s="6"/>
      <c r="AD13" s="6"/>
      <c r="AE13" s="6"/>
      <c r="AF13" s="6"/>
    </row>
    <row r="14" spans="1:32" ht="14.25">
      <c r="A14" s="12" t="s">
        <v>311</v>
      </c>
      <c r="B14" s="10">
        <v>14</v>
      </c>
      <c r="C14" s="13">
        <f t="shared" si="0"/>
        <v>1.1666666666666667</v>
      </c>
      <c r="D14" s="13">
        <f t="shared" si="1"/>
        <v>0.8314554631028545</v>
      </c>
      <c r="E14" s="13">
        <f t="shared" si="2"/>
        <v>0.041572773155142725</v>
      </c>
      <c r="F14" s="13">
        <f t="shared" si="3"/>
        <v>0.7898826899477117</v>
      </c>
      <c r="G14" s="13">
        <f t="shared" si="4"/>
        <v>59.14641582328465</v>
      </c>
      <c r="H14" s="13">
        <f t="shared" si="5"/>
        <v>69.0041517938321</v>
      </c>
      <c r="I14" s="13">
        <f t="shared" si="6"/>
        <v>78.86188776437955</v>
      </c>
      <c r="J14" s="13"/>
      <c r="K14" s="13">
        <f t="shared" si="7"/>
        <v>4.928867985273721</v>
      </c>
      <c r="L14" s="13">
        <f t="shared" si="8"/>
        <v>5.750345982819341</v>
      </c>
      <c r="M14" s="13">
        <f t="shared" si="9"/>
        <v>6.571823980364962</v>
      </c>
      <c r="N14" s="13">
        <f t="shared" si="10"/>
        <v>2.957320791164232</v>
      </c>
      <c r="O14" s="13">
        <f t="shared" si="11"/>
        <v>3.4502075896916042</v>
      </c>
      <c r="P14" s="13">
        <f t="shared" si="12"/>
        <v>3.9430943882189773</v>
      </c>
      <c r="Q14" s="129">
        <f aca="true" t="shared" si="13" ref="Q14:Q25">G14*$K$5/7/2000</f>
        <v>2.1123719936887375</v>
      </c>
      <c r="R14" s="129">
        <f aca="true" t="shared" si="14" ref="R14:R25">H14*$K$5/7/2000</f>
        <v>2.4644339926368604</v>
      </c>
      <c r="S14" s="129">
        <f aca="true" t="shared" si="15" ref="S14:S25">I14*$K$5/7/2000</f>
        <v>2.8164959915849836</v>
      </c>
      <c r="U14" s="46"/>
      <c r="V14" s="6"/>
      <c r="W14" s="6"/>
      <c r="X14" s="6"/>
      <c r="Y14" s="46"/>
      <c r="Z14" s="6"/>
      <c r="AA14" s="6"/>
      <c r="AB14" s="46"/>
      <c r="AC14" s="6"/>
      <c r="AD14" s="6"/>
      <c r="AE14" s="6"/>
      <c r="AF14" s="6"/>
    </row>
    <row r="15" spans="1:32" ht="14.25">
      <c r="A15" s="12" t="s">
        <v>310</v>
      </c>
      <c r="B15" s="10">
        <v>16</v>
      </c>
      <c r="C15" s="13">
        <f t="shared" si="0"/>
        <v>1.3333333333333333</v>
      </c>
      <c r="D15" s="13">
        <f t="shared" si="1"/>
        <v>1.241123023640412</v>
      </c>
      <c r="E15" s="13">
        <f t="shared" si="2"/>
        <v>0.062056151182020604</v>
      </c>
      <c r="F15" s="13">
        <f t="shared" si="3"/>
        <v>1.1790668724583915</v>
      </c>
      <c r="G15" s="13">
        <f t="shared" si="4"/>
        <v>88.28852740968435</v>
      </c>
      <c r="H15" s="13">
        <f t="shared" si="5"/>
        <v>103.00328197796507</v>
      </c>
      <c r="I15" s="13">
        <f t="shared" si="6"/>
        <v>117.7180365462458</v>
      </c>
      <c r="J15" s="13"/>
      <c r="K15" s="13">
        <f t="shared" si="7"/>
        <v>7.357377284140362</v>
      </c>
      <c r="L15" s="13">
        <f t="shared" si="8"/>
        <v>8.58360683149709</v>
      </c>
      <c r="M15" s="13">
        <f t="shared" si="9"/>
        <v>9.809836378853817</v>
      </c>
      <c r="N15" s="13">
        <f t="shared" si="10"/>
        <v>4.414426370484218</v>
      </c>
      <c r="O15" s="13">
        <f t="shared" si="11"/>
        <v>5.150164098898253</v>
      </c>
      <c r="P15" s="13">
        <f t="shared" si="12"/>
        <v>5.88590182731229</v>
      </c>
      <c r="Q15" s="129">
        <f t="shared" si="13"/>
        <v>3.153161693203012</v>
      </c>
      <c r="R15" s="129">
        <f t="shared" si="14"/>
        <v>3.678688642070181</v>
      </c>
      <c r="S15" s="129">
        <f t="shared" si="15"/>
        <v>4.204215590937349</v>
      </c>
      <c r="U15" s="46"/>
      <c r="V15" s="6"/>
      <c r="W15" s="6"/>
      <c r="X15" s="6"/>
      <c r="Y15" s="46"/>
      <c r="Z15" s="6"/>
      <c r="AA15" s="6"/>
      <c r="AB15" s="46"/>
      <c r="AC15" s="6"/>
      <c r="AD15" s="6"/>
      <c r="AE15" s="6"/>
      <c r="AF15" s="6"/>
    </row>
    <row r="16" spans="1:32" ht="14.25">
      <c r="A16" s="12" t="s">
        <v>312</v>
      </c>
      <c r="B16" s="10">
        <v>18</v>
      </c>
      <c r="C16" s="13">
        <f t="shared" si="0"/>
        <v>1.5</v>
      </c>
      <c r="D16" s="13">
        <f t="shared" si="1"/>
        <v>1.7671458676442584</v>
      </c>
      <c r="E16" s="13">
        <f t="shared" si="2"/>
        <v>0.08835729338221293</v>
      </c>
      <c r="F16" s="13">
        <f t="shared" si="3"/>
        <v>1.6787885742620454</v>
      </c>
      <c r="G16" s="13">
        <f t="shared" si="4"/>
        <v>125.70768844074195</v>
      </c>
      <c r="H16" s="13">
        <f t="shared" si="5"/>
        <v>146.65896984753226</v>
      </c>
      <c r="I16" s="13">
        <f t="shared" si="6"/>
        <v>167.61025125432263</v>
      </c>
      <c r="J16" s="13"/>
      <c r="K16" s="13">
        <f t="shared" si="7"/>
        <v>10.475640703395161</v>
      </c>
      <c r="L16" s="13">
        <f t="shared" si="8"/>
        <v>12.221580820627686</v>
      </c>
      <c r="M16" s="13">
        <f t="shared" si="9"/>
        <v>13.967520937860222</v>
      </c>
      <c r="N16" s="13">
        <f t="shared" si="10"/>
        <v>6.285384422037097</v>
      </c>
      <c r="O16" s="13">
        <f t="shared" si="11"/>
        <v>7.332948492376612</v>
      </c>
      <c r="P16" s="13">
        <f t="shared" si="12"/>
        <v>8.380512562716133</v>
      </c>
      <c r="Q16" s="129">
        <f t="shared" si="13"/>
        <v>4.48956030145507</v>
      </c>
      <c r="R16" s="129">
        <f t="shared" si="14"/>
        <v>5.23782035169758</v>
      </c>
      <c r="S16" s="129">
        <f t="shared" si="15"/>
        <v>5.986080401940095</v>
      </c>
      <c r="U16" s="46"/>
      <c r="V16" s="6"/>
      <c r="W16" s="6"/>
      <c r="X16" s="6"/>
      <c r="Y16" s="46"/>
      <c r="Z16" s="6"/>
      <c r="AA16" s="6"/>
      <c r="AB16" s="46"/>
      <c r="AC16" s="6"/>
      <c r="AD16" s="6"/>
      <c r="AE16" s="6"/>
      <c r="AF16" s="6"/>
    </row>
    <row r="17" spans="1:32" ht="14.25">
      <c r="A17" s="12" t="s">
        <v>313</v>
      </c>
      <c r="B17" s="10">
        <v>20</v>
      </c>
      <c r="C17" s="13">
        <f t="shared" si="0"/>
        <v>1.6666666666666667</v>
      </c>
      <c r="D17" s="13">
        <f t="shared" si="1"/>
        <v>2.4240684055476804</v>
      </c>
      <c r="E17" s="13">
        <f t="shared" si="2"/>
        <v>0.12120342027738402</v>
      </c>
      <c r="F17" s="13">
        <f t="shared" si="3"/>
        <v>2.3028649852702965</v>
      </c>
      <c r="G17" s="13">
        <f t="shared" si="4"/>
        <v>172.4385300970398</v>
      </c>
      <c r="H17" s="13">
        <f t="shared" si="5"/>
        <v>201.1782851132131</v>
      </c>
      <c r="I17" s="13">
        <f t="shared" si="6"/>
        <v>229.91804012938638</v>
      </c>
      <c r="J17" s="13"/>
      <c r="K17" s="13">
        <f t="shared" si="7"/>
        <v>14.369877508086649</v>
      </c>
      <c r="L17" s="13">
        <f t="shared" si="8"/>
        <v>16.76485709276776</v>
      </c>
      <c r="M17" s="13">
        <f t="shared" si="9"/>
        <v>19.159836677448865</v>
      </c>
      <c r="N17" s="13">
        <f t="shared" si="10"/>
        <v>8.62192650485199</v>
      </c>
      <c r="O17" s="13">
        <f t="shared" si="11"/>
        <v>10.058914255660655</v>
      </c>
      <c r="P17" s="13">
        <f t="shared" si="12"/>
        <v>11.49590200646932</v>
      </c>
      <c r="Q17" s="129">
        <f t="shared" si="13"/>
        <v>6.158518932037135</v>
      </c>
      <c r="R17" s="129">
        <f t="shared" si="14"/>
        <v>7.1849387540433245</v>
      </c>
      <c r="S17" s="129">
        <f t="shared" si="15"/>
        <v>8.211358576049513</v>
      </c>
      <c r="U17" s="46"/>
      <c r="V17" s="6"/>
      <c r="W17" s="6"/>
      <c r="X17" s="6"/>
      <c r="Y17" s="46"/>
      <c r="Z17" s="6"/>
      <c r="AA17" s="6"/>
      <c r="AB17" s="46"/>
      <c r="AC17" s="6"/>
      <c r="AD17" s="6"/>
      <c r="AE17" s="6"/>
      <c r="AF17" s="6"/>
    </row>
    <row r="18" spans="1:32" ht="14.25">
      <c r="A18" s="12" t="s">
        <v>314</v>
      </c>
      <c r="B18" s="10">
        <v>22</v>
      </c>
      <c r="C18" s="13">
        <f t="shared" si="0"/>
        <v>1.8333333333333333</v>
      </c>
      <c r="D18" s="13">
        <f t="shared" si="1"/>
        <v>3.226435047783961</v>
      </c>
      <c r="E18" s="13">
        <f t="shared" si="2"/>
        <v>0.16132175238919808</v>
      </c>
      <c r="F18" s="13">
        <f t="shared" si="3"/>
        <v>3.065113295394763</v>
      </c>
      <c r="G18" s="13">
        <f t="shared" si="4"/>
        <v>229.51568355915984</v>
      </c>
      <c r="H18" s="13">
        <f t="shared" si="5"/>
        <v>267.76829748568645</v>
      </c>
      <c r="I18" s="13">
        <f t="shared" si="6"/>
        <v>306.0209114122132</v>
      </c>
      <c r="J18" s="13"/>
      <c r="K18" s="13">
        <f t="shared" si="7"/>
        <v>19.12630696326332</v>
      </c>
      <c r="L18" s="13">
        <f t="shared" si="8"/>
        <v>22.31402479047387</v>
      </c>
      <c r="M18" s="13">
        <f t="shared" si="9"/>
        <v>25.50174261768443</v>
      </c>
      <c r="N18" s="13">
        <f t="shared" si="10"/>
        <v>11.475784177957992</v>
      </c>
      <c r="O18" s="13">
        <f t="shared" si="11"/>
        <v>13.38841487428432</v>
      </c>
      <c r="P18" s="13">
        <f t="shared" si="12"/>
        <v>15.30104557061066</v>
      </c>
      <c r="Q18" s="129">
        <f t="shared" si="13"/>
        <v>8.196988698541423</v>
      </c>
      <c r="R18" s="129">
        <f t="shared" si="14"/>
        <v>9.563153481631659</v>
      </c>
      <c r="S18" s="129">
        <f t="shared" si="15"/>
        <v>10.929318264721898</v>
      </c>
      <c r="U18" s="46"/>
      <c r="V18" s="6"/>
      <c r="W18" s="6"/>
      <c r="X18" s="6"/>
      <c r="Y18" s="46"/>
      <c r="Z18" s="6"/>
      <c r="AA18" s="6"/>
      <c r="AB18" s="46"/>
      <c r="AC18" s="6"/>
      <c r="AD18" s="6"/>
      <c r="AE18" s="6"/>
      <c r="AF18" s="6"/>
    </row>
    <row r="19" spans="1:32" ht="14.25">
      <c r="A19" s="12" t="s">
        <v>315</v>
      </c>
      <c r="B19" s="10">
        <v>24</v>
      </c>
      <c r="C19" s="13">
        <f t="shared" si="0"/>
        <v>2</v>
      </c>
      <c r="D19" s="13">
        <f t="shared" si="1"/>
        <v>4.1887902047863905</v>
      </c>
      <c r="E19" s="13">
        <f t="shared" si="2"/>
        <v>0.20943951023931953</v>
      </c>
      <c r="F19" s="13">
        <f t="shared" si="3"/>
        <v>3.979350694547071</v>
      </c>
      <c r="G19" s="13">
        <f t="shared" si="4"/>
        <v>297.9737800076847</v>
      </c>
      <c r="H19" s="13">
        <f t="shared" si="5"/>
        <v>347.6360766756321</v>
      </c>
      <c r="I19" s="13">
        <f t="shared" si="6"/>
        <v>397.2983733435796</v>
      </c>
      <c r="J19" s="13"/>
      <c r="K19" s="13">
        <f t="shared" si="7"/>
        <v>24.83114833397373</v>
      </c>
      <c r="L19" s="13">
        <f t="shared" si="8"/>
        <v>28.96967305630268</v>
      </c>
      <c r="M19" s="13">
        <f t="shared" si="9"/>
        <v>33.108197778631634</v>
      </c>
      <c r="N19" s="13">
        <f t="shared" si="10"/>
        <v>14.898689000384236</v>
      </c>
      <c r="O19" s="13">
        <f t="shared" si="11"/>
        <v>17.381803833781607</v>
      </c>
      <c r="P19" s="13">
        <f t="shared" si="12"/>
        <v>19.86491866717898</v>
      </c>
      <c r="Q19" s="129">
        <f t="shared" si="13"/>
        <v>10.641920714560168</v>
      </c>
      <c r="R19" s="129">
        <f t="shared" si="14"/>
        <v>12.415574166986863</v>
      </c>
      <c r="S19" s="129">
        <f t="shared" si="15"/>
        <v>14.189227619413558</v>
      </c>
      <c r="X19" s="6"/>
      <c r="AB19" s="6"/>
      <c r="AC19" s="6"/>
      <c r="AD19" s="6"/>
      <c r="AE19" s="6"/>
      <c r="AF19" s="6"/>
    </row>
    <row r="20" spans="1:32" ht="14.25">
      <c r="A20" s="12" t="s">
        <v>316</v>
      </c>
      <c r="B20" s="10">
        <v>28</v>
      </c>
      <c r="C20" s="13">
        <f t="shared" si="0"/>
        <v>2.3333333333333335</v>
      </c>
      <c r="D20" s="13">
        <f t="shared" si="1"/>
        <v>6.651643704822836</v>
      </c>
      <c r="E20" s="13">
        <f t="shared" si="2"/>
        <v>0.3325821852411418</v>
      </c>
      <c r="F20" s="13">
        <f t="shared" si="3"/>
        <v>6.319061519581694</v>
      </c>
      <c r="G20" s="13">
        <f t="shared" si="4"/>
        <v>473.1713265862772</v>
      </c>
      <c r="H20" s="13">
        <f t="shared" si="5"/>
        <v>552.0332143506567</v>
      </c>
      <c r="I20" s="13">
        <f t="shared" si="6"/>
        <v>630.8951021150364</v>
      </c>
      <c r="J20" s="13"/>
      <c r="K20" s="13">
        <f t="shared" si="7"/>
        <v>39.430943882189766</v>
      </c>
      <c r="L20" s="13">
        <f t="shared" si="8"/>
        <v>46.00276786255473</v>
      </c>
      <c r="M20" s="13">
        <f t="shared" si="9"/>
        <v>52.574591842919695</v>
      </c>
      <c r="N20" s="13">
        <f t="shared" si="10"/>
        <v>23.658566329313857</v>
      </c>
      <c r="O20" s="13">
        <f t="shared" si="11"/>
        <v>27.601660717532834</v>
      </c>
      <c r="P20" s="13">
        <f t="shared" si="12"/>
        <v>31.54475510575182</v>
      </c>
      <c r="Q20" s="129">
        <f t="shared" si="13"/>
        <v>16.8989759495099</v>
      </c>
      <c r="R20" s="129">
        <f t="shared" si="14"/>
        <v>19.715471941094883</v>
      </c>
      <c r="S20" s="129">
        <f t="shared" si="15"/>
        <v>22.53196793267987</v>
      </c>
      <c r="X20" s="6"/>
      <c r="AB20" s="6"/>
      <c r="AC20" s="6"/>
      <c r="AD20" s="6"/>
      <c r="AE20" s="6"/>
      <c r="AF20" s="6"/>
    </row>
    <row r="21" spans="1:32" ht="14.25">
      <c r="A21" s="12" t="s">
        <v>317</v>
      </c>
      <c r="B21" s="10">
        <v>32</v>
      </c>
      <c r="C21" s="13">
        <f t="shared" si="0"/>
        <v>2.6666666666666665</v>
      </c>
      <c r="D21" s="13">
        <f t="shared" si="1"/>
        <v>9.928984189123296</v>
      </c>
      <c r="E21" s="13">
        <f t="shared" si="2"/>
        <v>0.49644920945616483</v>
      </c>
      <c r="F21" s="13">
        <f t="shared" si="3"/>
        <v>9.432534979667132</v>
      </c>
      <c r="G21" s="13">
        <f t="shared" si="4"/>
        <v>706.3082192774748</v>
      </c>
      <c r="H21" s="13">
        <f t="shared" si="5"/>
        <v>824.0262558237206</v>
      </c>
      <c r="I21" s="13">
        <f t="shared" si="6"/>
        <v>941.7442923699664</v>
      </c>
      <c r="J21" s="11"/>
      <c r="K21" s="13">
        <f t="shared" si="7"/>
        <v>58.8590182731229</v>
      </c>
      <c r="L21" s="13">
        <f t="shared" si="8"/>
        <v>68.66885465197672</v>
      </c>
      <c r="M21" s="13">
        <f t="shared" si="9"/>
        <v>78.47869103083053</v>
      </c>
      <c r="N21" s="13">
        <f t="shared" si="10"/>
        <v>35.315410963873745</v>
      </c>
      <c r="O21" s="13">
        <f t="shared" si="11"/>
        <v>41.20131279118603</v>
      </c>
      <c r="P21" s="13">
        <f t="shared" si="12"/>
        <v>47.08721461849832</v>
      </c>
      <c r="Q21" s="129">
        <f t="shared" si="13"/>
        <v>25.225293545624098</v>
      </c>
      <c r="R21" s="129">
        <f t="shared" si="14"/>
        <v>29.42950913656145</v>
      </c>
      <c r="S21" s="129">
        <f t="shared" si="15"/>
        <v>33.633724727498794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4.25">
      <c r="A22" s="12" t="s">
        <v>318</v>
      </c>
      <c r="B22" s="10">
        <v>38</v>
      </c>
      <c r="C22" s="13">
        <f t="shared" si="0"/>
        <v>3.1666666666666665</v>
      </c>
      <c r="D22" s="13">
        <f t="shared" si="1"/>
        <v>16.626685193651532</v>
      </c>
      <c r="E22" s="13">
        <f t="shared" si="2"/>
        <v>0.8313342596825767</v>
      </c>
      <c r="F22" s="13">
        <f t="shared" si="3"/>
        <v>15.795350933968956</v>
      </c>
      <c r="G22" s="13">
        <f t="shared" si="4"/>
        <v>1182.7558779355952</v>
      </c>
      <c r="H22" s="13">
        <f t="shared" si="5"/>
        <v>1379.881857591528</v>
      </c>
      <c r="I22" s="13">
        <f t="shared" si="6"/>
        <v>1577.0078372474607</v>
      </c>
      <c r="J22" s="11"/>
      <c r="K22" s="13">
        <f t="shared" si="7"/>
        <v>98.56298982796626</v>
      </c>
      <c r="L22" s="13">
        <f t="shared" si="8"/>
        <v>114.990154799294</v>
      </c>
      <c r="M22" s="13">
        <f t="shared" si="9"/>
        <v>131.41731977062173</v>
      </c>
      <c r="N22" s="13">
        <f t="shared" si="10"/>
        <v>59.137793896779755</v>
      </c>
      <c r="O22" s="13">
        <f t="shared" si="11"/>
        <v>68.9940928795764</v>
      </c>
      <c r="P22" s="13">
        <f t="shared" si="12"/>
        <v>78.85039186237303</v>
      </c>
      <c r="Q22" s="129">
        <f t="shared" si="13"/>
        <v>42.241281354842684</v>
      </c>
      <c r="R22" s="129">
        <f t="shared" si="14"/>
        <v>49.281494913983146</v>
      </c>
      <c r="S22" s="129">
        <f t="shared" si="15"/>
        <v>56.32170847312359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4.25">
      <c r="A23" s="12" t="s">
        <v>319</v>
      </c>
      <c r="B23" s="10">
        <v>42</v>
      </c>
      <c r="C23" s="13">
        <f t="shared" si="0"/>
        <v>3.5</v>
      </c>
      <c r="D23" s="13">
        <f t="shared" si="1"/>
        <v>22.44929750377706</v>
      </c>
      <c r="E23" s="13">
        <f t="shared" si="2"/>
        <v>1.122464875188853</v>
      </c>
      <c r="F23" s="13">
        <f t="shared" si="3"/>
        <v>21.326832628588207</v>
      </c>
      <c r="G23" s="13">
        <f t="shared" si="4"/>
        <v>1596.953227228685</v>
      </c>
      <c r="H23" s="13">
        <f t="shared" si="5"/>
        <v>1863.1120984334655</v>
      </c>
      <c r="I23" s="13">
        <f t="shared" si="6"/>
        <v>2129.2709696382462</v>
      </c>
      <c r="J23" s="11"/>
      <c r="K23" s="13">
        <f t="shared" si="7"/>
        <v>133.07943560239042</v>
      </c>
      <c r="L23" s="13">
        <f t="shared" si="8"/>
        <v>155.25934153612212</v>
      </c>
      <c r="M23" s="13">
        <f t="shared" si="9"/>
        <v>177.43924746985385</v>
      </c>
      <c r="N23" s="13">
        <f t="shared" si="10"/>
        <v>79.84766136143423</v>
      </c>
      <c r="O23" s="13">
        <f t="shared" si="11"/>
        <v>93.15560492167327</v>
      </c>
      <c r="P23" s="13">
        <f t="shared" si="12"/>
        <v>106.46354848191231</v>
      </c>
      <c r="Q23" s="129">
        <f t="shared" si="13"/>
        <v>57.03404382959589</v>
      </c>
      <c r="R23" s="129">
        <f t="shared" si="14"/>
        <v>66.5397178011952</v>
      </c>
      <c r="S23" s="129">
        <f t="shared" si="15"/>
        <v>76.0453917727945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4.25">
      <c r="A24" s="12" t="s">
        <v>320</v>
      </c>
      <c r="B24" s="10">
        <v>48</v>
      </c>
      <c r="C24" s="13">
        <f t="shared" si="0"/>
        <v>4</v>
      </c>
      <c r="D24" s="13">
        <f t="shared" si="1"/>
        <v>33.510321638291124</v>
      </c>
      <c r="E24" s="13">
        <f t="shared" si="2"/>
        <v>1.6755160819145563</v>
      </c>
      <c r="F24" s="13">
        <f t="shared" si="3"/>
        <v>31.83480555637657</v>
      </c>
      <c r="G24" s="13">
        <f t="shared" si="4"/>
        <v>2383.7902400614776</v>
      </c>
      <c r="H24" s="13">
        <f t="shared" si="5"/>
        <v>2781.088613405057</v>
      </c>
      <c r="I24" s="13">
        <f t="shared" si="6"/>
        <v>3178.386986748637</v>
      </c>
      <c r="J24" s="11"/>
      <c r="K24" s="13">
        <f t="shared" si="7"/>
        <v>198.64918667178983</v>
      </c>
      <c r="L24" s="13">
        <f t="shared" si="8"/>
        <v>231.75738445042143</v>
      </c>
      <c r="M24" s="13">
        <f t="shared" si="9"/>
        <v>264.8655822290531</v>
      </c>
      <c r="N24" s="13">
        <f t="shared" si="10"/>
        <v>119.18951200307389</v>
      </c>
      <c r="O24" s="13">
        <f t="shared" si="11"/>
        <v>139.05443067025286</v>
      </c>
      <c r="P24" s="13">
        <f t="shared" si="12"/>
        <v>158.91934933743184</v>
      </c>
      <c r="Q24" s="129">
        <f t="shared" si="13"/>
        <v>85.13536571648135</v>
      </c>
      <c r="R24" s="129">
        <f t="shared" si="14"/>
        <v>99.3245933358949</v>
      </c>
      <c r="S24" s="129">
        <f t="shared" si="15"/>
        <v>113.51382095530846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4.25">
      <c r="A25" s="14" t="s">
        <v>321</v>
      </c>
      <c r="B25" s="15">
        <v>54</v>
      </c>
      <c r="C25" s="16">
        <f t="shared" si="0"/>
        <v>4.5</v>
      </c>
      <c r="D25" s="16">
        <f t="shared" si="1"/>
        <v>47.71293842639498</v>
      </c>
      <c r="E25" s="16">
        <f t="shared" si="2"/>
        <v>2.385646921319749</v>
      </c>
      <c r="F25" s="16">
        <f t="shared" si="3"/>
        <v>45.32729150507523</v>
      </c>
      <c r="G25" s="16">
        <f t="shared" si="4"/>
        <v>3394.1075879000327</v>
      </c>
      <c r="H25" s="16">
        <f t="shared" si="5"/>
        <v>3959.792185883372</v>
      </c>
      <c r="I25" s="16">
        <f t="shared" si="6"/>
        <v>4525.476783866711</v>
      </c>
      <c r="J25" s="17"/>
      <c r="K25" s="16">
        <f t="shared" si="7"/>
        <v>282.8422989916694</v>
      </c>
      <c r="L25" s="16">
        <f t="shared" si="8"/>
        <v>329.98268215694765</v>
      </c>
      <c r="M25" s="16">
        <f t="shared" si="9"/>
        <v>377.1230653222259</v>
      </c>
      <c r="N25" s="16">
        <f t="shared" si="10"/>
        <v>169.70537939500161</v>
      </c>
      <c r="O25" s="16">
        <f t="shared" si="11"/>
        <v>197.9896092941686</v>
      </c>
      <c r="P25" s="16">
        <f t="shared" si="12"/>
        <v>226.27383919333556</v>
      </c>
      <c r="Q25" s="149">
        <f t="shared" si="13"/>
        <v>121.21812813928689</v>
      </c>
      <c r="R25" s="149">
        <f t="shared" si="14"/>
        <v>141.42114949583473</v>
      </c>
      <c r="S25" s="149">
        <f t="shared" si="15"/>
        <v>161.62417085238252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21:32" ht="14.25"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</sheetData>
  <sheetProtection password="C782" sheet="1" objects="1" scenarios="1" selectLockedCells="1"/>
  <mergeCells count="6">
    <mergeCell ref="Q8:S8"/>
    <mergeCell ref="Q9:S9"/>
    <mergeCell ref="K8:M8"/>
    <mergeCell ref="N8:P8"/>
    <mergeCell ref="K9:M9"/>
    <mergeCell ref="N9:P9"/>
  </mergeCells>
  <printOptions horizontalCentered="1" verticalCentered="1"/>
  <pageMargins left="0.75" right="0.75" top="1" bottom="1" header="0.5" footer="0.5"/>
  <pageSetup horizontalDpi="600" verticalDpi="600" orientation="landscape" pageOrder="overThenDown" r:id="rId3"/>
  <headerFooter alignWithMargins="0">
    <oddHeader>&amp;LSoil Loss (Removal) in Ball and Burlap Operations&amp;RSHADE TREES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G27"/>
  <sheetViews>
    <sheetView zoomScale="75" zoomScaleNormal="75" workbookViewId="0" topLeftCell="A3">
      <selection activeCell="K5" sqref="K5"/>
    </sheetView>
  </sheetViews>
  <sheetFormatPr defaultColWidth="9.140625" defaultRowHeight="12.75"/>
  <cols>
    <col min="1" max="1" width="15.57421875" style="0" customWidth="1"/>
    <col min="2" max="2" width="10.140625" style="0" customWidth="1"/>
    <col min="3" max="4" width="9.140625" style="0" hidden="1" customWidth="1"/>
    <col min="5" max="5" width="12.421875" style="0" hidden="1" customWidth="1"/>
    <col min="6" max="10" width="9.140625" style="0" hidden="1" customWidth="1"/>
    <col min="11" max="12" width="11.57421875" style="0" customWidth="1"/>
    <col min="13" max="13" width="11.140625" style="0" customWidth="1"/>
    <col min="14" max="14" width="13.140625" style="0" customWidth="1"/>
    <col min="15" max="15" width="11.421875" style="0" customWidth="1"/>
    <col min="16" max="16" width="13.00390625" style="0" customWidth="1"/>
    <col min="17" max="17" width="10.57421875" style="1" customWidth="1"/>
    <col min="18" max="18" width="11.140625" style="1" customWidth="1"/>
    <col min="19" max="19" width="11.00390625" style="1" customWidth="1"/>
    <col min="20" max="20" width="9.1406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V2" s="47" t="s">
        <v>156</v>
      </c>
      <c r="W2" s="47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V4" s="6" t="s">
        <v>202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25">
      <c r="A5" s="6"/>
      <c r="B5" s="6"/>
      <c r="C5" s="6"/>
      <c r="D5" s="6"/>
      <c r="E5" s="6"/>
      <c r="F5" s="6"/>
      <c r="G5" s="6" t="s">
        <v>21</v>
      </c>
      <c r="H5" s="6"/>
      <c r="I5" s="6"/>
      <c r="J5" s="6"/>
      <c r="K5" s="64">
        <v>452</v>
      </c>
      <c r="L5" s="49" t="s">
        <v>185</v>
      </c>
      <c r="M5" s="49"/>
      <c r="N5" s="49"/>
      <c r="O5" s="6"/>
      <c r="P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>
      <c r="A6" s="86"/>
      <c r="B6" s="86"/>
      <c r="C6" s="86"/>
      <c r="D6" s="86"/>
      <c r="E6" s="86"/>
      <c r="F6" s="86"/>
      <c r="G6" s="86" t="s">
        <v>19</v>
      </c>
      <c r="H6" s="86"/>
      <c r="I6" s="86" t="s">
        <v>20</v>
      </c>
      <c r="J6" s="86"/>
      <c r="K6" s="86"/>
      <c r="L6" s="86"/>
      <c r="M6" s="86"/>
      <c r="N6" s="86"/>
      <c r="O6" s="86"/>
      <c r="P6" s="86"/>
      <c r="Q6" s="87"/>
      <c r="R6" s="87"/>
      <c r="S6" s="87"/>
      <c r="V6" s="46" t="s">
        <v>35</v>
      </c>
      <c r="W6" s="6"/>
      <c r="X6" s="6"/>
      <c r="Y6" s="6"/>
      <c r="Z6" s="46" t="s">
        <v>48</v>
      </c>
      <c r="AA6" s="6"/>
      <c r="AB6" s="6"/>
      <c r="AC6" s="46" t="s">
        <v>60</v>
      </c>
      <c r="AD6" s="6"/>
      <c r="AE6" s="6"/>
      <c r="AF6" s="6"/>
      <c r="AG6" s="6"/>
    </row>
    <row r="7" spans="1:33" ht="14.25">
      <c r="A7" s="86"/>
      <c r="B7" s="86"/>
      <c r="C7" s="86"/>
      <c r="D7" s="86"/>
      <c r="E7" s="86"/>
      <c r="F7" s="86"/>
      <c r="G7" s="86" t="s">
        <v>16</v>
      </c>
      <c r="H7" s="86" t="s">
        <v>17</v>
      </c>
      <c r="I7" s="86" t="s">
        <v>18</v>
      </c>
      <c r="J7" s="86"/>
      <c r="K7" s="86"/>
      <c r="L7" s="86"/>
      <c r="M7" s="86"/>
      <c r="N7" s="86"/>
      <c r="O7" s="86"/>
      <c r="P7" s="86"/>
      <c r="Q7" s="87"/>
      <c r="R7" s="87"/>
      <c r="S7" s="87"/>
      <c r="V7" s="46" t="s">
        <v>36</v>
      </c>
      <c r="W7" s="6"/>
      <c r="X7" s="6"/>
      <c r="Y7" s="6"/>
      <c r="Z7" s="46" t="s">
        <v>49</v>
      </c>
      <c r="AA7" s="6"/>
      <c r="AB7" s="6"/>
      <c r="AC7" s="46" t="s">
        <v>61</v>
      </c>
      <c r="AD7" s="6"/>
      <c r="AE7" s="6"/>
      <c r="AF7" s="6"/>
      <c r="AG7" s="6"/>
    </row>
    <row r="8" spans="1:33" ht="15">
      <c r="A8" s="88"/>
      <c r="B8" s="88"/>
      <c r="C8" s="89" t="s">
        <v>0</v>
      </c>
      <c r="D8" s="89" t="s">
        <v>0</v>
      </c>
      <c r="E8" s="89" t="s">
        <v>4</v>
      </c>
      <c r="F8" s="89" t="s">
        <v>6</v>
      </c>
      <c r="G8" s="89" t="s">
        <v>9</v>
      </c>
      <c r="H8" s="89" t="s">
        <v>9</v>
      </c>
      <c r="I8" s="89" t="s">
        <v>14</v>
      </c>
      <c r="J8" s="88"/>
      <c r="K8" s="90" t="s">
        <v>23</v>
      </c>
      <c r="L8" s="90"/>
      <c r="M8" s="90"/>
      <c r="N8" s="90" t="s">
        <v>23</v>
      </c>
      <c r="O8" s="90"/>
      <c r="P8" s="90"/>
      <c r="Q8" s="91"/>
      <c r="R8" s="92" t="s">
        <v>23</v>
      </c>
      <c r="S8" s="93"/>
      <c r="T8" s="65"/>
      <c r="U8" s="66"/>
      <c r="V8" s="46" t="s">
        <v>37</v>
      </c>
      <c r="W8" s="6"/>
      <c r="X8" s="6"/>
      <c r="Y8" s="6"/>
      <c r="Z8" s="46" t="s">
        <v>50</v>
      </c>
      <c r="AA8" s="6"/>
      <c r="AB8" s="6"/>
      <c r="AC8" s="46" t="s">
        <v>62</v>
      </c>
      <c r="AD8" s="6"/>
      <c r="AF8" s="6"/>
      <c r="AG8" s="6"/>
    </row>
    <row r="9" spans="1:33" ht="15">
      <c r="A9" s="94" t="s">
        <v>22</v>
      </c>
      <c r="B9" s="95" t="s">
        <v>0</v>
      </c>
      <c r="C9" s="95" t="s">
        <v>1</v>
      </c>
      <c r="D9" s="95" t="s">
        <v>4</v>
      </c>
      <c r="E9" s="95" t="s">
        <v>7</v>
      </c>
      <c r="F9" s="95" t="s">
        <v>0</v>
      </c>
      <c r="G9" s="95" t="s">
        <v>10</v>
      </c>
      <c r="H9" s="95" t="s">
        <v>13</v>
      </c>
      <c r="I9" s="95" t="s">
        <v>15</v>
      </c>
      <c r="J9" s="96"/>
      <c r="K9" s="97" t="s">
        <v>33</v>
      </c>
      <c r="L9" s="98"/>
      <c r="M9" s="98"/>
      <c r="N9" s="97" t="s">
        <v>32</v>
      </c>
      <c r="O9" s="99"/>
      <c r="P9" s="100"/>
      <c r="Q9" s="101"/>
      <c r="R9" s="102" t="s">
        <v>376</v>
      </c>
      <c r="S9" s="103"/>
      <c r="T9" s="65"/>
      <c r="U9" s="66"/>
      <c r="V9" s="46" t="s">
        <v>38</v>
      </c>
      <c r="W9" s="6"/>
      <c r="X9" s="6"/>
      <c r="Y9" s="6"/>
      <c r="Z9" s="46" t="s">
        <v>51</v>
      </c>
      <c r="AA9" s="6"/>
      <c r="AB9" s="6"/>
      <c r="AC9" s="46" t="s">
        <v>63</v>
      </c>
      <c r="AD9" s="6"/>
      <c r="AF9" s="6"/>
      <c r="AG9" s="6"/>
    </row>
    <row r="10" spans="1:33" ht="14.25">
      <c r="A10" s="96"/>
      <c r="B10" s="95" t="s">
        <v>1</v>
      </c>
      <c r="C10" s="95" t="s">
        <v>3</v>
      </c>
      <c r="D10" s="95"/>
      <c r="E10" s="95" t="s">
        <v>8</v>
      </c>
      <c r="F10" s="95" t="s">
        <v>4</v>
      </c>
      <c r="G10" s="95" t="s">
        <v>11</v>
      </c>
      <c r="H10" s="95" t="s">
        <v>11</v>
      </c>
      <c r="I10" s="95" t="s">
        <v>11</v>
      </c>
      <c r="J10" s="96"/>
      <c r="K10" s="104" t="s">
        <v>10</v>
      </c>
      <c r="L10" s="104" t="s">
        <v>13</v>
      </c>
      <c r="M10" s="104" t="s">
        <v>15</v>
      </c>
      <c r="N10" s="104" t="s">
        <v>10</v>
      </c>
      <c r="O10" s="104" t="s">
        <v>13</v>
      </c>
      <c r="P10" s="104" t="s">
        <v>15</v>
      </c>
      <c r="Q10" s="105" t="s">
        <v>377</v>
      </c>
      <c r="R10" s="105" t="s">
        <v>13</v>
      </c>
      <c r="S10" s="105" t="s">
        <v>15</v>
      </c>
      <c r="T10" s="68"/>
      <c r="U10" s="68"/>
      <c r="V10" s="46" t="s">
        <v>39</v>
      </c>
      <c r="W10" s="6"/>
      <c r="X10" s="6"/>
      <c r="Y10" s="6"/>
      <c r="Z10" s="46" t="s">
        <v>52</v>
      </c>
      <c r="AA10" s="6"/>
      <c r="AB10" s="6"/>
      <c r="AC10" s="46" t="s">
        <v>64</v>
      </c>
      <c r="AD10" s="6"/>
      <c r="AE10" s="6"/>
      <c r="AF10" s="6"/>
      <c r="AG10" s="6"/>
    </row>
    <row r="11" spans="1:33" ht="14.25">
      <c r="A11" s="106" t="s">
        <v>308</v>
      </c>
      <c r="B11" s="106" t="s">
        <v>2</v>
      </c>
      <c r="C11" s="106"/>
      <c r="D11" s="106" t="s">
        <v>5</v>
      </c>
      <c r="E11" s="107">
        <v>0.05</v>
      </c>
      <c r="F11" s="106" t="s">
        <v>5</v>
      </c>
      <c r="G11" s="106" t="s">
        <v>12</v>
      </c>
      <c r="H11" s="106" t="s">
        <v>12</v>
      </c>
      <c r="I11" s="106" t="s">
        <v>12</v>
      </c>
      <c r="J11" s="106"/>
      <c r="K11" s="108" t="s">
        <v>11</v>
      </c>
      <c r="L11" s="108" t="s">
        <v>11</v>
      </c>
      <c r="M11" s="108" t="s">
        <v>11</v>
      </c>
      <c r="N11" s="108" t="s">
        <v>11</v>
      </c>
      <c r="O11" s="108" t="s">
        <v>11</v>
      </c>
      <c r="P11" s="108" t="s">
        <v>11</v>
      </c>
      <c r="Q11" s="109" t="s">
        <v>11</v>
      </c>
      <c r="R11" s="109" t="s">
        <v>11</v>
      </c>
      <c r="S11" s="109" t="s">
        <v>11</v>
      </c>
      <c r="T11" s="68"/>
      <c r="U11" s="68"/>
      <c r="V11" s="46" t="s">
        <v>40</v>
      </c>
      <c r="W11" s="6"/>
      <c r="X11" s="6"/>
      <c r="Y11" s="6"/>
      <c r="Z11" s="46" t="s">
        <v>53</v>
      </c>
      <c r="AA11" s="6"/>
      <c r="AB11" s="6"/>
      <c r="AC11" s="46" t="s">
        <v>65</v>
      </c>
      <c r="AD11" s="6"/>
      <c r="AE11" s="6"/>
      <c r="AF11" s="6"/>
      <c r="AG11" s="6"/>
    </row>
    <row r="12" spans="1:33" ht="14.25">
      <c r="A12" s="110"/>
      <c r="B12" s="110"/>
      <c r="C12" s="110"/>
      <c r="D12" s="110"/>
      <c r="E12" s="111" t="s">
        <v>5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2"/>
      <c r="R12" s="112"/>
      <c r="S12" s="112"/>
      <c r="V12" s="46" t="s">
        <v>41</v>
      </c>
      <c r="W12" s="6"/>
      <c r="X12" s="6"/>
      <c r="Y12" s="6"/>
      <c r="Z12" s="46" t="s">
        <v>291</v>
      </c>
      <c r="AA12" s="6"/>
      <c r="AB12" s="6"/>
      <c r="AC12" s="46" t="s">
        <v>66</v>
      </c>
      <c r="AD12" s="6"/>
      <c r="AE12" s="6"/>
      <c r="AF12" s="6"/>
      <c r="AG12" s="6"/>
    </row>
    <row r="13" spans="1:33" ht="14.25">
      <c r="A13" s="113" t="s">
        <v>309</v>
      </c>
      <c r="B13" s="95">
        <v>12</v>
      </c>
      <c r="C13" s="114">
        <f aca="true" t="shared" si="0" ref="C13:C25">B13/12</f>
        <v>1</v>
      </c>
      <c r="D13" s="114">
        <f aca="true" t="shared" si="1" ref="D13:D25">(4/3)*PI()*(C13/2)^3</f>
        <v>0.5235987755982988</v>
      </c>
      <c r="E13" s="114">
        <f aca="true" t="shared" si="2" ref="E13:E25">D13*0.05</f>
        <v>0.02617993877991494</v>
      </c>
      <c r="F13" s="114">
        <f aca="true" t="shared" si="3" ref="F13:F25">D13-E13</f>
        <v>0.4974188368183839</v>
      </c>
      <c r="G13" s="114">
        <f aca="true" t="shared" si="4" ref="G13:G25">F13*1.2*62.4</f>
        <v>37.24672250096059</v>
      </c>
      <c r="H13" s="114">
        <f aca="true" t="shared" si="5" ref="H13:H25">F13*1.4*62.4</f>
        <v>43.454509584454016</v>
      </c>
      <c r="I13" s="114">
        <f aca="true" t="shared" si="6" ref="I13:I25">F13*1.6*62.4</f>
        <v>49.66229666794745</v>
      </c>
      <c r="J13" s="114"/>
      <c r="K13" s="114">
        <f>G13*$K$5/3/2000</f>
        <v>2.805919761739031</v>
      </c>
      <c r="L13" s="114">
        <f aca="true" t="shared" si="7" ref="L13:L25">H13*$K$5/3/2000</f>
        <v>3.273573055362203</v>
      </c>
      <c r="M13" s="114">
        <f aca="true" t="shared" si="8" ref="M13:M25">I13*$K$5/3/2000</f>
        <v>3.7412263489853745</v>
      </c>
      <c r="N13" s="114">
        <f aca="true" t="shared" si="9" ref="N13:N25">G13*$K$5/5/2000</f>
        <v>1.6835518570434185</v>
      </c>
      <c r="O13" s="114">
        <f>H13*$K$5/5/2000</f>
        <v>1.9641438332173216</v>
      </c>
      <c r="P13" s="114">
        <f aca="true" t="shared" si="10" ref="P13:P25">I13*$K$5/5/2000</f>
        <v>2.2447358093912246</v>
      </c>
      <c r="Q13" s="115">
        <f>G13*$K$5/7/2000</f>
        <v>1.202537040745299</v>
      </c>
      <c r="R13" s="115">
        <f>H13*$K$5/7/2000</f>
        <v>1.4029598808695154</v>
      </c>
      <c r="S13" s="115">
        <f>I13*$K$5/7/2000</f>
        <v>1.603382720993732</v>
      </c>
      <c r="V13" s="46" t="s">
        <v>42</v>
      </c>
      <c r="W13" s="6"/>
      <c r="X13" s="6"/>
      <c r="Y13" s="6"/>
      <c r="Z13" s="46" t="s">
        <v>54</v>
      </c>
      <c r="AA13" s="6"/>
      <c r="AB13" s="6"/>
      <c r="AC13" s="46" t="s">
        <v>292</v>
      </c>
      <c r="AD13" s="6"/>
      <c r="AE13" s="6"/>
      <c r="AF13" s="6"/>
      <c r="AG13" s="6"/>
    </row>
    <row r="14" spans="1:33" ht="14.25">
      <c r="A14" s="113" t="s">
        <v>311</v>
      </c>
      <c r="B14" s="95">
        <v>14</v>
      </c>
      <c r="C14" s="114">
        <f t="shared" si="0"/>
        <v>1.1666666666666667</v>
      </c>
      <c r="D14" s="114">
        <f t="shared" si="1"/>
        <v>0.8314554631028545</v>
      </c>
      <c r="E14" s="114">
        <f t="shared" si="2"/>
        <v>0.041572773155142725</v>
      </c>
      <c r="F14" s="114">
        <f t="shared" si="3"/>
        <v>0.7898826899477117</v>
      </c>
      <c r="G14" s="114">
        <f t="shared" si="4"/>
        <v>59.14641582328465</v>
      </c>
      <c r="H14" s="114">
        <f t="shared" si="5"/>
        <v>69.0041517938321</v>
      </c>
      <c r="I14" s="114">
        <f t="shared" si="6"/>
        <v>78.86188776437955</v>
      </c>
      <c r="J14" s="114"/>
      <c r="K14" s="114">
        <f aca="true" t="shared" si="11" ref="K14:K25">G14*$K$5/3/2000</f>
        <v>4.455696658687443</v>
      </c>
      <c r="L14" s="114">
        <f t="shared" si="7"/>
        <v>5.198312768468684</v>
      </c>
      <c r="M14" s="114">
        <f t="shared" si="8"/>
        <v>5.940928878249926</v>
      </c>
      <c r="N14" s="114">
        <f t="shared" si="9"/>
        <v>2.673417995212466</v>
      </c>
      <c r="O14" s="114">
        <f aca="true" t="shared" si="12" ref="O14:O25">H14*$K$5/5/2000</f>
        <v>3.118987661081211</v>
      </c>
      <c r="P14" s="114">
        <f t="shared" si="10"/>
        <v>3.5645573269499553</v>
      </c>
      <c r="Q14" s="115">
        <f aca="true" t="shared" si="13" ref="Q14:Q25">G14*$K$5/7/2000</f>
        <v>1.9095842822946185</v>
      </c>
      <c r="R14" s="115">
        <f aca="true" t="shared" si="14" ref="R14:R25">H14*$K$5/7/2000</f>
        <v>2.2278483293437215</v>
      </c>
      <c r="S14" s="115">
        <f aca="true" t="shared" si="15" ref="S14:S25">I14*$K$5/7/2000</f>
        <v>2.5461123763928253</v>
      </c>
      <c r="V14" s="46" t="s">
        <v>43</v>
      </c>
      <c r="W14" s="6"/>
      <c r="X14" s="6"/>
      <c r="Y14" s="6"/>
      <c r="Z14" s="46" t="s">
        <v>55</v>
      </c>
      <c r="AA14" s="6"/>
      <c r="AB14" s="6"/>
      <c r="AC14" s="46" t="s">
        <v>67</v>
      </c>
      <c r="AD14" s="6"/>
      <c r="AE14" s="6"/>
      <c r="AF14" s="6"/>
      <c r="AG14" s="6"/>
    </row>
    <row r="15" spans="1:33" ht="14.25">
      <c r="A15" s="113" t="s">
        <v>310</v>
      </c>
      <c r="B15" s="95">
        <v>16</v>
      </c>
      <c r="C15" s="114">
        <f t="shared" si="0"/>
        <v>1.3333333333333333</v>
      </c>
      <c r="D15" s="114">
        <f t="shared" si="1"/>
        <v>1.241123023640412</v>
      </c>
      <c r="E15" s="114">
        <f t="shared" si="2"/>
        <v>0.062056151182020604</v>
      </c>
      <c r="F15" s="114">
        <f t="shared" si="3"/>
        <v>1.1790668724583915</v>
      </c>
      <c r="G15" s="114">
        <f t="shared" si="4"/>
        <v>88.28852740968435</v>
      </c>
      <c r="H15" s="114">
        <f t="shared" si="5"/>
        <v>103.00328197796507</v>
      </c>
      <c r="I15" s="114">
        <f t="shared" si="6"/>
        <v>117.7180365462458</v>
      </c>
      <c r="J15" s="114"/>
      <c r="K15" s="114">
        <f t="shared" si="11"/>
        <v>6.651069064862888</v>
      </c>
      <c r="L15" s="114">
        <f t="shared" si="7"/>
        <v>7.759580575673369</v>
      </c>
      <c r="M15" s="114">
        <f t="shared" si="8"/>
        <v>8.86809208648385</v>
      </c>
      <c r="N15" s="114">
        <f t="shared" si="9"/>
        <v>3.9906414389177325</v>
      </c>
      <c r="O15" s="114">
        <f t="shared" si="12"/>
        <v>4.655748345404021</v>
      </c>
      <c r="P15" s="114">
        <f t="shared" si="10"/>
        <v>5.32085525189031</v>
      </c>
      <c r="Q15" s="115">
        <f t="shared" si="13"/>
        <v>2.850458170655523</v>
      </c>
      <c r="R15" s="115">
        <f t="shared" si="14"/>
        <v>3.325534532431444</v>
      </c>
      <c r="S15" s="115">
        <f t="shared" si="15"/>
        <v>3.800610894207365</v>
      </c>
      <c r="V15" s="46" t="s">
        <v>44</v>
      </c>
      <c r="W15" s="6"/>
      <c r="X15" s="6"/>
      <c r="Y15" s="6"/>
      <c r="Z15" s="46" t="s">
        <v>56</v>
      </c>
      <c r="AA15" s="6"/>
      <c r="AB15" s="6"/>
      <c r="AC15" s="46" t="s">
        <v>293</v>
      </c>
      <c r="AD15" s="6"/>
      <c r="AE15" s="6"/>
      <c r="AF15" s="6"/>
      <c r="AG15" s="6"/>
    </row>
    <row r="16" spans="1:33" ht="14.25">
      <c r="A16" s="113" t="s">
        <v>356</v>
      </c>
      <c r="B16" s="95">
        <v>18</v>
      </c>
      <c r="C16" s="114">
        <f t="shared" si="0"/>
        <v>1.5</v>
      </c>
      <c r="D16" s="114">
        <f t="shared" si="1"/>
        <v>1.7671458676442584</v>
      </c>
      <c r="E16" s="114">
        <f t="shared" si="2"/>
        <v>0.08835729338221293</v>
      </c>
      <c r="F16" s="114">
        <f t="shared" si="3"/>
        <v>1.6787885742620454</v>
      </c>
      <c r="G16" s="114">
        <f t="shared" si="4"/>
        <v>125.70768844074195</v>
      </c>
      <c r="H16" s="114">
        <f t="shared" si="5"/>
        <v>146.65896984753226</v>
      </c>
      <c r="I16" s="114">
        <f t="shared" si="6"/>
        <v>167.61025125432263</v>
      </c>
      <c r="J16" s="114"/>
      <c r="K16" s="114">
        <f t="shared" si="11"/>
        <v>9.469979195869227</v>
      </c>
      <c r="L16" s="114">
        <f t="shared" si="7"/>
        <v>11.04830906184743</v>
      </c>
      <c r="M16" s="114">
        <f t="shared" si="8"/>
        <v>12.62663892782564</v>
      </c>
      <c r="N16" s="114">
        <f t="shared" si="9"/>
        <v>5.681987517521536</v>
      </c>
      <c r="O16" s="114">
        <f t="shared" si="12"/>
        <v>6.628985437108458</v>
      </c>
      <c r="P16" s="114">
        <f t="shared" si="10"/>
        <v>7.575983356695384</v>
      </c>
      <c r="Q16" s="115">
        <f t="shared" si="13"/>
        <v>4.058562512515383</v>
      </c>
      <c r="R16" s="115">
        <f t="shared" si="14"/>
        <v>4.734989597934613</v>
      </c>
      <c r="S16" s="115">
        <f t="shared" si="15"/>
        <v>5.4114166833538455</v>
      </c>
      <c r="V16" s="46" t="s">
        <v>45</v>
      </c>
      <c r="W16" s="6"/>
      <c r="X16" s="6"/>
      <c r="Y16" s="6"/>
      <c r="Z16" s="46" t="s">
        <v>57</v>
      </c>
      <c r="AA16" s="6"/>
      <c r="AB16" s="6"/>
      <c r="AC16" s="46" t="s">
        <v>68</v>
      </c>
      <c r="AD16" s="6"/>
      <c r="AE16" s="6"/>
      <c r="AF16" s="6"/>
      <c r="AG16" s="6"/>
    </row>
    <row r="17" spans="1:33" ht="14.25">
      <c r="A17" s="113" t="s">
        <v>313</v>
      </c>
      <c r="B17" s="95">
        <v>20</v>
      </c>
      <c r="C17" s="114">
        <f t="shared" si="0"/>
        <v>1.6666666666666667</v>
      </c>
      <c r="D17" s="114">
        <f t="shared" si="1"/>
        <v>2.4240684055476804</v>
      </c>
      <c r="E17" s="114">
        <f t="shared" si="2"/>
        <v>0.12120342027738402</v>
      </c>
      <c r="F17" s="114">
        <f t="shared" si="3"/>
        <v>2.3028649852702965</v>
      </c>
      <c r="G17" s="114">
        <f t="shared" si="4"/>
        <v>172.4385300970398</v>
      </c>
      <c r="H17" s="114">
        <f t="shared" si="5"/>
        <v>201.1782851132131</v>
      </c>
      <c r="I17" s="114">
        <f t="shared" si="6"/>
        <v>229.91804012938638</v>
      </c>
      <c r="J17" s="114"/>
      <c r="K17" s="114">
        <f t="shared" si="11"/>
        <v>12.99036926731033</v>
      </c>
      <c r="L17" s="114">
        <f t="shared" si="7"/>
        <v>15.155430811862054</v>
      </c>
      <c r="M17" s="114">
        <f t="shared" si="8"/>
        <v>17.320492356413776</v>
      </c>
      <c r="N17" s="114">
        <f t="shared" si="9"/>
        <v>7.794221560386199</v>
      </c>
      <c r="O17" s="114">
        <f t="shared" si="12"/>
        <v>9.093258487117232</v>
      </c>
      <c r="P17" s="114">
        <f t="shared" si="10"/>
        <v>10.392295413848263</v>
      </c>
      <c r="Q17" s="115">
        <f t="shared" si="13"/>
        <v>5.5673011145615705</v>
      </c>
      <c r="R17" s="115">
        <f t="shared" si="14"/>
        <v>6.495184633655166</v>
      </c>
      <c r="S17" s="115">
        <f t="shared" si="15"/>
        <v>7.42306815274876</v>
      </c>
      <c r="V17" s="46" t="s">
        <v>46</v>
      </c>
      <c r="W17" s="6"/>
      <c r="X17" s="6"/>
      <c r="Y17" s="6"/>
      <c r="Z17" s="46" t="s">
        <v>58</v>
      </c>
      <c r="AA17" s="6"/>
      <c r="AB17" s="6"/>
      <c r="AC17" s="46" t="s">
        <v>69</v>
      </c>
      <c r="AD17" s="6"/>
      <c r="AE17" s="6"/>
      <c r="AF17" s="6"/>
      <c r="AG17" s="6"/>
    </row>
    <row r="18" spans="1:33" ht="14.25">
      <c r="A18" s="113" t="s">
        <v>314</v>
      </c>
      <c r="B18" s="95">
        <v>22</v>
      </c>
      <c r="C18" s="114">
        <f t="shared" si="0"/>
        <v>1.8333333333333333</v>
      </c>
      <c r="D18" s="114">
        <f t="shared" si="1"/>
        <v>3.226435047783961</v>
      </c>
      <c r="E18" s="114">
        <f t="shared" si="2"/>
        <v>0.16132175238919808</v>
      </c>
      <c r="F18" s="114">
        <f t="shared" si="3"/>
        <v>3.065113295394763</v>
      </c>
      <c r="G18" s="114">
        <f t="shared" si="4"/>
        <v>229.51568355915984</v>
      </c>
      <c r="H18" s="114">
        <f t="shared" si="5"/>
        <v>267.76829748568645</v>
      </c>
      <c r="I18" s="114">
        <f t="shared" si="6"/>
        <v>306.0209114122132</v>
      </c>
      <c r="J18" s="114"/>
      <c r="K18" s="114">
        <f t="shared" si="11"/>
        <v>17.29018149479004</v>
      </c>
      <c r="L18" s="114">
        <f t="shared" si="7"/>
        <v>20.171878410588377</v>
      </c>
      <c r="M18" s="114">
        <f t="shared" si="8"/>
        <v>23.053575326386728</v>
      </c>
      <c r="N18" s="114">
        <f t="shared" si="9"/>
        <v>10.374108896874025</v>
      </c>
      <c r="O18" s="114">
        <f t="shared" si="12"/>
        <v>12.103127046353027</v>
      </c>
      <c r="P18" s="114">
        <f t="shared" si="10"/>
        <v>13.832145195832036</v>
      </c>
      <c r="Q18" s="115">
        <f t="shared" si="13"/>
        <v>7.410077783481446</v>
      </c>
      <c r="R18" s="115">
        <f t="shared" si="14"/>
        <v>8.645090747395018</v>
      </c>
      <c r="S18" s="115">
        <f t="shared" si="15"/>
        <v>9.880103711308596</v>
      </c>
      <c r="V18" s="46" t="s">
        <v>47</v>
      </c>
      <c r="W18" s="6"/>
      <c r="X18" s="6"/>
      <c r="Y18" s="6"/>
      <c r="Z18" s="46" t="s">
        <v>59</v>
      </c>
      <c r="AA18" s="6"/>
      <c r="AB18" s="6"/>
      <c r="AC18" s="46" t="s">
        <v>70</v>
      </c>
      <c r="AD18" s="6"/>
      <c r="AE18" s="6"/>
      <c r="AF18" s="6"/>
      <c r="AG18" s="6"/>
    </row>
    <row r="19" spans="1:33" ht="14.25">
      <c r="A19" s="113" t="s">
        <v>315</v>
      </c>
      <c r="B19" s="95">
        <v>24</v>
      </c>
      <c r="C19" s="114">
        <f t="shared" si="0"/>
        <v>2</v>
      </c>
      <c r="D19" s="114">
        <f t="shared" si="1"/>
        <v>4.1887902047863905</v>
      </c>
      <c r="E19" s="114">
        <f t="shared" si="2"/>
        <v>0.20943951023931953</v>
      </c>
      <c r="F19" s="114">
        <f t="shared" si="3"/>
        <v>3.979350694547071</v>
      </c>
      <c r="G19" s="114">
        <f t="shared" si="4"/>
        <v>297.9737800076847</v>
      </c>
      <c r="H19" s="114">
        <f t="shared" si="5"/>
        <v>347.6360766756321</v>
      </c>
      <c r="I19" s="114">
        <f t="shared" si="6"/>
        <v>397.2983733435796</v>
      </c>
      <c r="J19" s="114"/>
      <c r="K19" s="114">
        <f t="shared" si="11"/>
        <v>22.447358093912246</v>
      </c>
      <c r="L19" s="114">
        <f t="shared" si="7"/>
        <v>26.188584442897625</v>
      </c>
      <c r="M19" s="114">
        <f t="shared" si="8"/>
        <v>29.929810791882996</v>
      </c>
      <c r="N19" s="114">
        <f t="shared" si="9"/>
        <v>13.468414856347348</v>
      </c>
      <c r="O19" s="114">
        <f t="shared" si="12"/>
        <v>15.713150665738572</v>
      </c>
      <c r="P19" s="114">
        <f t="shared" si="10"/>
        <v>17.957886475129797</v>
      </c>
      <c r="Q19" s="115">
        <f t="shared" si="13"/>
        <v>9.620296325962393</v>
      </c>
      <c r="R19" s="115">
        <f t="shared" si="14"/>
        <v>11.223679046956123</v>
      </c>
      <c r="S19" s="115">
        <f t="shared" si="15"/>
        <v>12.827061767949855</v>
      </c>
      <c r="Y19" s="6"/>
      <c r="AC19" s="6"/>
      <c r="AD19" s="6"/>
      <c r="AE19" s="6"/>
      <c r="AF19" s="6"/>
      <c r="AG19" s="6"/>
    </row>
    <row r="20" spans="1:33" ht="14.25">
      <c r="A20" s="113" t="s">
        <v>316</v>
      </c>
      <c r="B20" s="95">
        <v>28</v>
      </c>
      <c r="C20" s="114">
        <f t="shared" si="0"/>
        <v>2.3333333333333335</v>
      </c>
      <c r="D20" s="114">
        <f t="shared" si="1"/>
        <v>6.651643704822836</v>
      </c>
      <c r="E20" s="114">
        <f t="shared" si="2"/>
        <v>0.3325821852411418</v>
      </c>
      <c r="F20" s="114">
        <f t="shared" si="3"/>
        <v>6.319061519581694</v>
      </c>
      <c r="G20" s="114">
        <f t="shared" si="4"/>
        <v>473.1713265862772</v>
      </c>
      <c r="H20" s="114">
        <f t="shared" si="5"/>
        <v>552.0332143506567</v>
      </c>
      <c r="I20" s="114">
        <f t="shared" si="6"/>
        <v>630.8951021150364</v>
      </c>
      <c r="J20" s="114"/>
      <c r="K20" s="114">
        <f t="shared" si="11"/>
        <v>35.64557326949954</v>
      </c>
      <c r="L20" s="114">
        <f t="shared" si="7"/>
        <v>41.58650214774947</v>
      </c>
      <c r="M20" s="114">
        <f t="shared" si="8"/>
        <v>47.527431025999405</v>
      </c>
      <c r="N20" s="114">
        <f t="shared" si="9"/>
        <v>21.387343961699727</v>
      </c>
      <c r="O20" s="114">
        <f t="shared" si="12"/>
        <v>24.951901288649687</v>
      </c>
      <c r="P20" s="114">
        <f t="shared" si="10"/>
        <v>28.516458615599642</v>
      </c>
      <c r="Q20" s="115">
        <f t="shared" si="13"/>
        <v>15.276674258356948</v>
      </c>
      <c r="R20" s="115">
        <f t="shared" si="14"/>
        <v>17.82278663474977</v>
      </c>
      <c r="S20" s="115">
        <f t="shared" si="15"/>
        <v>20.368899011142602</v>
      </c>
      <c r="Y20" s="6"/>
      <c r="AC20" s="6"/>
      <c r="AD20" s="6"/>
      <c r="AE20" s="6"/>
      <c r="AF20" s="6"/>
      <c r="AG20" s="6"/>
    </row>
    <row r="21" spans="1:33" ht="14.25">
      <c r="A21" s="113" t="s">
        <v>317</v>
      </c>
      <c r="B21" s="95">
        <v>32</v>
      </c>
      <c r="C21" s="114">
        <f t="shared" si="0"/>
        <v>2.6666666666666665</v>
      </c>
      <c r="D21" s="114">
        <f t="shared" si="1"/>
        <v>9.928984189123296</v>
      </c>
      <c r="E21" s="114">
        <f t="shared" si="2"/>
        <v>0.49644920945616483</v>
      </c>
      <c r="F21" s="114">
        <f t="shared" si="3"/>
        <v>9.432534979667132</v>
      </c>
      <c r="G21" s="114">
        <f t="shared" si="4"/>
        <v>706.3082192774748</v>
      </c>
      <c r="H21" s="114">
        <f t="shared" si="5"/>
        <v>824.0262558237206</v>
      </c>
      <c r="I21" s="114">
        <f t="shared" si="6"/>
        <v>941.7442923699664</v>
      </c>
      <c r="J21" s="96"/>
      <c r="K21" s="114">
        <f t="shared" si="11"/>
        <v>53.208552518903105</v>
      </c>
      <c r="L21" s="114">
        <f t="shared" si="7"/>
        <v>62.07664460538695</v>
      </c>
      <c r="M21" s="114">
        <f t="shared" si="8"/>
        <v>70.9447366918708</v>
      </c>
      <c r="N21" s="114">
        <f t="shared" si="9"/>
        <v>31.92513151134186</v>
      </c>
      <c r="O21" s="114">
        <f t="shared" si="12"/>
        <v>37.24598676323217</v>
      </c>
      <c r="P21" s="114">
        <f t="shared" si="10"/>
        <v>42.56684201512248</v>
      </c>
      <c r="Q21" s="115">
        <f t="shared" si="13"/>
        <v>22.803665365244186</v>
      </c>
      <c r="R21" s="115">
        <f t="shared" si="14"/>
        <v>26.604276259451552</v>
      </c>
      <c r="S21" s="115">
        <f t="shared" si="15"/>
        <v>30.40488715365892</v>
      </c>
      <c r="V21" s="6" t="s">
        <v>157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4.25">
      <c r="A22" s="113" t="s">
        <v>318</v>
      </c>
      <c r="B22" s="95">
        <v>38</v>
      </c>
      <c r="C22" s="114">
        <f t="shared" si="0"/>
        <v>3.1666666666666665</v>
      </c>
      <c r="D22" s="114">
        <f t="shared" si="1"/>
        <v>16.626685193651532</v>
      </c>
      <c r="E22" s="114">
        <f t="shared" si="2"/>
        <v>0.8313342596825767</v>
      </c>
      <c r="F22" s="114">
        <f t="shared" si="3"/>
        <v>15.795350933968956</v>
      </c>
      <c r="G22" s="114">
        <f t="shared" si="4"/>
        <v>1182.7558779355952</v>
      </c>
      <c r="H22" s="114">
        <f t="shared" si="5"/>
        <v>1379.881857591528</v>
      </c>
      <c r="I22" s="114">
        <f t="shared" si="6"/>
        <v>1577.0078372474607</v>
      </c>
      <c r="J22" s="96"/>
      <c r="K22" s="114">
        <f t="shared" si="11"/>
        <v>89.1009428044815</v>
      </c>
      <c r="L22" s="114">
        <f t="shared" si="7"/>
        <v>103.95109993856178</v>
      </c>
      <c r="M22" s="114">
        <f t="shared" si="8"/>
        <v>118.80125707264204</v>
      </c>
      <c r="N22" s="114">
        <f t="shared" si="9"/>
        <v>53.4605656826889</v>
      </c>
      <c r="O22" s="114">
        <f t="shared" si="12"/>
        <v>62.370659963137065</v>
      </c>
      <c r="P22" s="114">
        <f t="shared" si="10"/>
        <v>71.28075424358522</v>
      </c>
      <c r="Q22" s="115">
        <f t="shared" si="13"/>
        <v>38.18611834477779</v>
      </c>
      <c r="R22" s="115">
        <f t="shared" si="14"/>
        <v>44.55047140224076</v>
      </c>
      <c r="S22" s="115">
        <f t="shared" si="15"/>
        <v>50.91482445970373</v>
      </c>
      <c r="V22" s="6" t="s">
        <v>158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>
      <c r="A23" s="113" t="s">
        <v>319</v>
      </c>
      <c r="B23" s="95">
        <v>42</v>
      </c>
      <c r="C23" s="114">
        <f t="shared" si="0"/>
        <v>3.5</v>
      </c>
      <c r="D23" s="114">
        <f t="shared" si="1"/>
        <v>22.44929750377706</v>
      </c>
      <c r="E23" s="114">
        <f t="shared" si="2"/>
        <v>1.122464875188853</v>
      </c>
      <c r="F23" s="114">
        <f t="shared" si="3"/>
        <v>21.326832628588207</v>
      </c>
      <c r="G23" s="114">
        <f t="shared" si="4"/>
        <v>1596.953227228685</v>
      </c>
      <c r="H23" s="114">
        <f t="shared" si="5"/>
        <v>1863.1120984334655</v>
      </c>
      <c r="I23" s="114">
        <f t="shared" si="6"/>
        <v>2129.2709696382462</v>
      </c>
      <c r="J23" s="96"/>
      <c r="K23" s="114">
        <f t="shared" si="11"/>
        <v>120.30380978456093</v>
      </c>
      <c r="L23" s="114">
        <f t="shared" si="7"/>
        <v>140.3544447486544</v>
      </c>
      <c r="M23" s="114">
        <f t="shared" si="8"/>
        <v>160.4050797127479</v>
      </c>
      <c r="N23" s="114">
        <f t="shared" si="9"/>
        <v>72.18228587073655</v>
      </c>
      <c r="O23" s="114">
        <f t="shared" si="12"/>
        <v>84.21266684919264</v>
      </c>
      <c r="P23" s="114">
        <f t="shared" si="10"/>
        <v>96.24304782764872</v>
      </c>
      <c r="Q23" s="115">
        <f t="shared" si="13"/>
        <v>51.55877562195469</v>
      </c>
      <c r="R23" s="115">
        <f t="shared" si="14"/>
        <v>60.151904892280456</v>
      </c>
      <c r="S23" s="115">
        <f t="shared" si="15"/>
        <v>68.74503416260625</v>
      </c>
      <c r="V23" s="6" t="s">
        <v>71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>
      <c r="A24" s="113" t="s">
        <v>320</v>
      </c>
      <c r="B24" s="95">
        <v>48</v>
      </c>
      <c r="C24" s="114">
        <f t="shared" si="0"/>
        <v>4</v>
      </c>
      <c r="D24" s="114">
        <f t="shared" si="1"/>
        <v>33.510321638291124</v>
      </c>
      <c r="E24" s="114">
        <f t="shared" si="2"/>
        <v>1.6755160819145563</v>
      </c>
      <c r="F24" s="114">
        <f t="shared" si="3"/>
        <v>31.83480555637657</v>
      </c>
      <c r="G24" s="114">
        <f t="shared" si="4"/>
        <v>2383.7902400614776</v>
      </c>
      <c r="H24" s="114">
        <f t="shared" si="5"/>
        <v>2781.088613405057</v>
      </c>
      <c r="I24" s="114">
        <f t="shared" si="6"/>
        <v>3178.386986748637</v>
      </c>
      <c r="J24" s="96"/>
      <c r="K24" s="114">
        <f t="shared" si="11"/>
        <v>179.57886475129797</v>
      </c>
      <c r="L24" s="114">
        <f t="shared" si="7"/>
        <v>209.508675543181</v>
      </c>
      <c r="M24" s="114">
        <f t="shared" si="8"/>
        <v>239.43848633506397</v>
      </c>
      <c r="N24" s="114">
        <f t="shared" si="9"/>
        <v>107.74731885077878</v>
      </c>
      <c r="O24" s="114">
        <f t="shared" si="12"/>
        <v>125.70520532590858</v>
      </c>
      <c r="P24" s="114">
        <f t="shared" si="10"/>
        <v>143.66309180103838</v>
      </c>
      <c r="Q24" s="115">
        <f t="shared" si="13"/>
        <v>76.96237060769914</v>
      </c>
      <c r="R24" s="115">
        <f t="shared" si="14"/>
        <v>89.78943237564899</v>
      </c>
      <c r="S24" s="115">
        <f t="shared" si="15"/>
        <v>102.61649414359884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>
      <c r="A25" s="116" t="s">
        <v>321</v>
      </c>
      <c r="B25" s="106">
        <v>54</v>
      </c>
      <c r="C25" s="117">
        <f t="shared" si="0"/>
        <v>4.5</v>
      </c>
      <c r="D25" s="117">
        <f t="shared" si="1"/>
        <v>47.71293842639498</v>
      </c>
      <c r="E25" s="117">
        <f t="shared" si="2"/>
        <v>2.385646921319749</v>
      </c>
      <c r="F25" s="117">
        <f t="shared" si="3"/>
        <v>45.32729150507523</v>
      </c>
      <c r="G25" s="117">
        <f t="shared" si="4"/>
        <v>3394.1075879000327</v>
      </c>
      <c r="H25" s="117">
        <f t="shared" si="5"/>
        <v>3959.792185883372</v>
      </c>
      <c r="I25" s="117">
        <f t="shared" si="6"/>
        <v>4525.476783866711</v>
      </c>
      <c r="J25" s="118"/>
      <c r="K25" s="117">
        <f t="shared" si="11"/>
        <v>255.68943828846912</v>
      </c>
      <c r="L25" s="117">
        <f t="shared" si="7"/>
        <v>298.3043446698807</v>
      </c>
      <c r="M25" s="117">
        <f t="shared" si="8"/>
        <v>340.91925105129224</v>
      </c>
      <c r="N25" s="117">
        <f t="shared" si="9"/>
        <v>153.4136629730815</v>
      </c>
      <c r="O25" s="117">
        <f t="shared" si="12"/>
        <v>178.98260680192843</v>
      </c>
      <c r="P25" s="117">
        <f t="shared" si="10"/>
        <v>204.55155063077535</v>
      </c>
      <c r="Q25" s="119">
        <f t="shared" si="13"/>
        <v>109.58118783791535</v>
      </c>
      <c r="R25" s="119">
        <f t="shared" si="14"/>
        <v>127.84471914423457</v>
      </c>
      <c r="S25" s="119">
        <f t="shared" si="15"/>
        <v>146.1082504505538</v>
      </c>
      <c r="V25" s="6" t="s">
        <v>159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4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87"/>
      <c r="S26" s="87"/>
      <c r="V26" s="6" t="s">
        <v>160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2:33" ht="14.25"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</sheetData>
  <sheetProtection password="C782" sheet="1" objects="1" scenarios="1" selectLockedCells="1"/>
  <mergeCells count="4">
    <mergeCell ref="K8:M8"/>
    <mergeCell ref="N8:P8"/>
    <mergeCell ref="K9:M9"/>
    <mergeCell ref="N9:P9"/>
  </mergeCells>
  <printOptions horizontalCentered="1" verticalCentered="1"/>
  <pageMargins left="0.75" right="0.75" top="1" bottom="1" header="0.5" footer="0.5"/>
  <pageSetup horizontalDpi="600" verticalDpi="600" orientation="portrait" pageOrder="overThenDown" r:id="rId3"/>
  <headerFooter alignWithMargins="0">
    <oddHeader>&amp;LSoil Loss (Removal) in Ball and Burlap Operations&amp;RSHADE TREES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A26"/>
  <sheetViews>
    <sheetView zoomScale="75" zoomScaleNormal="75" zoomScaleSheetLayoutView="100" workbookViewId="0" topLeftCell="A3">
      <selection activeCell="K3" sqref="K3"/>
    </sheetView>
  </sheetViews>
  <sheetFormatPr defaultColWidth="9.140625" defaultRowHeight="12.75"/>
  <cols>
    <col min="1" max="1" width="17.00390625" style="0" customWidth="1"/>
    <col min="2" max="2" width="9.421875" style="0" customWidth="1"/>
    <col min="3" max="4" width="9.140625" style="0" hidden="1" customWidth="1"/>
    <col min="5" max="5" width="12.421875" style="0" hidden="1" customWidth="1"/>
    <col min="6" max="6" width="9.140625" style="0" hidden="1" customWidth="1"/>
    <col min="7" max="7" width="10.57421875" style="0" hidden="1" customWidth="1"/>
    <col min="8" max="8" width="11.140625" style="0" hidden="1" customWidth="1"/>
    <col min="9" max="9" width="12.00390625" style="0" hidden="1" customWidth="1"/>
    <col min="10" max="10" width="9.140625" style="0" hidden="1" customWidth="1"/>
    <col min="11" max="11" width="11.8515625" style="0" customWidth="1"/>
    <col min="12" max="12" width="11.7109375" style="0" customWidth="1"/>
    <col min="13" max="13" width="11.8515625" style="0" customWidth="1"/>
    <col min="14" max="14" width="12.421875" style="0" bestFit="1" customWidth="1"/>
    <col min="15" max="15" width="11.140625" style="0" customWidth="1"/>
    <col min="16" max="16" width="12.421875" style="0" bestFit="1" customWidth="1"/>
  </cols>
  <sheetData>
    <row r="1" spans="1:16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</row>
    <row r="2" spans="1:2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T2" s="47" t="s">
        <v>155</v>
      </c>
      <c r="U2" s="47"/>
    </row>
    <row r="3" spans="1:16" ht="14.25">
      <c r="A3" s="6"/>
      <c r="B3" s="6"/>
      <c r="C3" s="6"/>
      <c r="D3" s="6"/>
      <c r="E3" s="6"/>
      <c r="F3" s="6"/>
      <c r="G3" s="6" t="s">
        <v>21</v>
      </c>
      <c r="H3" s="6"/>
      <c r="I3" s="6"/>
      <c r="J3" s="6"/>
      <c r="K3" s="64">
        <v>544</v>
      </c>
      <c r="L3" s="49" t="s">
        <v>185</v>
      </c>
      <c r="M3" s="49"/>
      <c r="N3" s="49"/>
      <c r="O3" s="6"/>
      <c r="P3" s="6"/>
    </row>
    <row r="4" spans="1:27" ht="14.25">
      <c r="A4" s="6"/>
      <c r="B4" s="6"/>
      <c r="C4" s="6"/>
      <c r="D4" s="6"/>
      <c r="E4" s="6"/>
      <c r="F4" s="6"/>
      <c r="G4" s="6" t="s">
        <v>19</v>
      </c>
      <c r="H4" s="6"/>
      <c r="I4" s="6" t="s">
        <v>20</v>
      </c>
      <c r="J4" s="6"/>
      <c r="K4" s="6"/>
      <c r="L4" s="6"/>
      <c r="M4" s="6"/>
      <c r="N4" s="6"/>
      <c r="O4" s="6"/>
      <c r="P4" s="6"/>
      <c r="T4" s="6" t="s">
        <v>202</v>
      </c>
      <c r="U4" s="6"/>
      <c r="V4" s="6"/>
      <c r="W4" s="6"/>
      <c r="X4" s="6"/>
      <c r="Y4" s="6"/>
      <c r="Z4" s="6"/>
      <c r="AA4" s="6"/>
    </row>
    <row r="5" spans="1:27" ht="14.25">
      <c r="A5" s="6"/>
      <c r="B5" s="6"/>
      <c r="C5" s="6"/>
      <c r="D5" s="6"/>
      <c r="E5" s="6"/>
      <c r="F5" s="6"/>
      <c r="G5" s="6" t="s">
        <v>16</v>
      </c>
      <c r="H5" s="6" t="s">
        <v>17</v>
      </c>
      <c r="I5" s="6" t="s">
        <v>18</v>
      </c>
      <c r="J5" s="6"/>
      <c r="K5" s="6"/>
      <c r="L5" s="6"/>
      <c r="M5" s="6"/>
      <c r="N5" s="6"/>
      <c r="O5" s="6"/>
      <c r="P5" s="6"/>
      <c r="T5" s="6"/>
      <c r="U5" s="6"/>
      <c r="V5" s="6"/>
      <c r="W5" s="6"/>
      <c r="X5" s="6"/>
      <c r="Y5" s="6"/>
      <c r="Z5" s="6"/>
      <c r="AA5" s="6"/>
    </row>
    <row r="6" spans="1:27" ht="14.25">
      <c r="A6" s="5"/>
      <c r="B6" s="5"/>
      <c r="C6" s="23" t="s">
        <v>0</v>
      </c>
      <c r="D6" s="8" t="s">
        <v>0</v>
      </c>
      <c r="E6" s="8" t="s">
        <v>4</v>
      </c>
      <c r="F6" s="8" t="s">
        <v>6</v>
      </c>
      <c r="G6" s="8" t="s">
        <v>9</v>
      </c>
      <c r="H6" s="8" t="s">
        <v>9</v>
      </c>
      <c r="I6" s="8" t="s">
        <v>14</v>
      </c>
      <c r="J6" s="7"/>
      <c r="T6" s="6" t="s">
        <v>72</v>
      </c>
      <c r="U6" s="6"/>
      <c r="V6" s="6"/>
      <c r="W6" s="6"/>
      <c r="X6" s="6" t="s">
        <v>90</v>
      </c>
      <c r="Y6" s="6"/>
      <c r="Z6" s="6"/>
      <c r="AA6" s="6"/>
    </row>
    <row r="7" spans="1:27" ht="15">
      <c r="A7" s="35"/>
      <c r="B7" s="35"/>
      <c r="C7" s="19"/>
      <c r="D7" s="19"/>
      <c r="E7" s="19"/>
      <c r="F7" s="19"/>
      <c r="G7" s="19"/>
      <c r="H7" s="19"/>
      <c r="I7" s="19"/>
      <c r="J7" s="18"/>
      <c r="K7" s="69" t="s">
        <v>23</v>
      </c>
      <c r="L7" s="69"/>
      <c r="M7" s="69"/>
      <c r="N7" s="75" t="s">
        <v>23</v>
      </c>
      <c r="O7" s="76"/>
      <c r="P7" s="77"/>
      <c r="T7" s="6" t="s">
        <v>73</v>
      </c>
      <c r="U7" s="6"/>
      <c r="V7" s="6"/>
      <c r="W7" s="6"/>
      <c r="X7" s="6" t="s">
        <v>91</v>
      </c>
      <c r="Y7" s="6"/>
      <c r="Z7" s="6"/>
      <c r="AA7" s="6"/>
    </row>
    <row r="8" spans="1:27" ht="15">
      <c r="A8" s="39" t="s">
        <v>22</v>
      </c>
      <c r="B8" s="37" t="s">
        <v>0</v>
      </c>
      <c r="C8" s="10" t="s">
        <v>1</v>
      </c>
      <c r="D8" s="10" t="s">
        <v>4</v>
      </c>
      <c r="E8" s="10" t="s">
        <v>7</v>
      </c>
      <c r="F8" s="10" t="s">
        <v>0</v>
      </c>
      <c r="G8" s="10" t="s">
        <v>10</v>
      </c>
      <c r="H8" s="10" t="s">
        <v>13</v>
      </c>
      <c r="I8" s="10" t="s">
        <v>15</v>
      </c>
      <c r="J8" s="11"/>
      <c r="K8" s="74" t="s">
        <v>31</v>
      </c>
      <c r="L8" s="72"/>
      <c r="M8" s="73"/>
      <c r="N8" s="74" t="s">
        <v>32</v>
      </c>
      <c r="O8" s="72"/>
      <c r="P8" s="73"/>
      <c r="T8" s="6" t="s">
        <v>74</v>
      </c>
      <c r="U8" s="6"/>
      <c r="V8" s="6"/>
      <c r="W8" s="6"/>
      <c r="X8" s="6" t="s">
        <v>92</v>
      </c>
      <c r="Y8" s="6"/>
      <c r="Z8" s="6"/>
      <c r="AA8" s="6"/>
    </row>
    <row r="9" spans="1:27" ht="14.25">
      <c r="A9" s="37" t="s">
        <v>24</v>
      </c>
      <c r="B9" s="37" t="s">
        <v>1</v>
      </c>
      <c r="C9" s="10" t="s">
        <v>3</v>
      </c>
      <c r="D9" s="10"/>
      <c r="E9" s="10" t="s">
        <v>8</v>
      </c>
      <c r="F9" s="10" t="s">
        <v>4</v>
      </c>
      <c r="G9" s="10" t="s">
        <v>11</v>
      </c>
      <c r="H9" s="10" t="s">
        <v>11</v>
      </c>
      <c r="I9" s="10" t="s">
        <v>11</v>
      </c>
      <c r="J9" s="11"/>
      <c r="K9" s="38" t="s">
        <v>10</v>
      </c>
      <c r="L9" s="38" t="s">
        <v>13</v>
      </c>
      <c r="M9" s="38" t="s">
        <v>15</v>
      </c>
      <c r="N9" s="38" t="s">
        <v>10</v>
      </c>
      <c r="O9" s="38" t="s">
        <v>13</v>
      </c>
      <c r="P9" s="38" t="s">
        <v>15</v>
      </c>
      <c r="T9" s="6" t="s">
        <v>75</v>
      </c>
      <c r="U9" s="6"/>
      <c r="V9" s="6"/>
      <c r="W9" s="6"/>
      <c r="X9" s="6" t="s">
        <v>93</v>
      </c>
      <c r="Y9" s="6"/>
      <c r="Z9" s="6"/>
      <c r="AA9" s="6"/>
    </row>
    <row r="10" spans="1:27" ht="14.25">
      <c r="A10" s="36" t="s">
        <v>30</v>
      </c>
      <c r="B10" s="36" t="s">
        <v>2</v>
      </c>
      <c r="C10" s="15"/>
      <c r="D10" s="15" t="s">
        <v>5</v>
      </c>
      <c r="E10" s="20">
        <v>0.08</v>
      </c>
      <c r="F10" s="15" t="s">
        <v>5</v>
      </c>
      <c r="G10" s="15" t="s">
        <v>12</v>
      </c>
      <c r="H10" s="15" t="s">
        <v>12</v>
      </c>
      <c r="I10" s="15" t="s">
        <v>12</v>
      </c>
      <c r="J10" s="15"/>
      <c r="K10" s="36" t="s">
        <v>11</v>
      </c>
      <c r="L10" s="36" t="s">
        <v>11</v>
      </c>
      <c r="M10" s="36" t="s">
        <v>11</v>
      </c>
      <c r="N10" s="36" t="s">
        <v>11</v>
      </c>
      <c r="O10" s="36" t="s">
        <v>11</v>
      </c>
      <c r="P10" s="36" t="s">
        <v>11</v>
      </c>
      <c r="T10" s="6" t="s">
        <v>76</v>
      </c>
      <c r="U10" s="6"/>
      <c r="V10" s="6"/>
      <c r="W10" s="6"/>
      <c r="X10" s="6" t="s">
        <v>94</v>
      </c>
      <c r="Y10" s="6"/>
      <c r="Z10" s="6"/>
      <c r="AA10" s="6"/>
    </row>
    <row r="11" spans="1:27" ht="14.25">
      <c r="A11" s="37"/>
      <c r="B11" s="37"/>
      <c r="C11" s="37"/>
      <c r="D11" s="37"/>
      <c r="E11" s="51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T11" s="6" t="s">
        <v>77</v>
      </c>
      <c r="U11" s="6"/>
      <c r="V11" s="6"/>
      <c r="W11" s="6"/>
      <c r="X11" s="6" t="s">
        <v>95</v>
      </c>
      <c r="Y11" s="6"/>
      <c r="Z11" s="6"/>
      <c r="AA11" s="6"/>
    </row>
    <row r="12" spans="1:27" ht="14.25">
      <c r="A12" s="19" t="s">
        <v>349</v>
      </c>
      <c r="B12" s="19">
        <v>10</v>
      </c>
      <c r="C12" s="22">
        <f aca="true" t="shared" si="0" ref="C12:C26">B12/12</f>
        <v>0.8333333333333334</v>
      </c>
      <c r="D12" s="22">
        <f aca="true" t="shared" si="1" ref="D12:D26">(4/3)*PI()*(C12/2)^3</f>
        <v>0.30300855069346005</v>
      </c>
      <c r="E12" s="22">
        <f>D12*0.08</f>
        <v>0.024240684055476806</v>
      </c>
      <c r="F12" s="22">
        <f aca="true" t="shared" si="2" ref="F12:F26">D12-E12</f>
        <v>0.27876786663798325</v>
      </c>
      <c r="G12" s="22">
        <f aca="true" t="shared" si="3" ref="G12:G26">F12*1.2*62.4</f>
        <v>20.874137853852183</v>
      </c>
      <c r="H12" s="22">
        <f aca="true" t="shared" si="4" ref="H12:H26">F12*1.4*62.4</f>
        <v>24.353160829494215</v>
      </c>
      <c r="I12" s="22">
        <f aca="true" t="shared" si="5" ref="I12:I26">F12*1.6*62.4</f>
        <v>27.832183805136246</v>
      </c>
      <c r="J12" s="22"/>
      <c r="K12" s="22">
        <f aca="true" t="shared" si="6" ref="K12:K26">G12*$K$3/3/2000</f>
        <v>1.8925884987492645</v>
      </c>
      <c r="L12" s="22">
        <f aca="true" t="shared" si="7" ref="L12:L26">H12*$K$3/3/2000</f>
        <v>2.2080199152074753</v>
      </c>
      <c r="M12" s="22">
        <f aca="true" t="shared" si="8" ref="M12:M26">I12*$K$3/3/2000</f>
        <v>2.523451331665686</v>
      </c>
      <c r="N12" s="22">
        <f aca="true" t="shared" si="9" ref="N12:N26">G12*$K$3/5/2000</f>
        <v>1.1355530992495588</v>
      </c>
      <c r="O12" s="22">
        <f aca="true" t="shared" si="10" ref="O12:O26">H12*$K$3/5/2000</f>
        <v>1.3248119491244852</v>
      </c>
      <c r="P12" s="22">
        <f aca="true" t="shared" si="11" ref="P12:P26">I12*$K$3/5/2000</f>
        <v>1.5140707989994118</v>
      </c>
      <c r="T12" s="6" t="s">
        <v>78</v>
      </c>
      <c r="U12" s="6"/>
      <c r="V12" s="6"/>
      <c r="W12" s="6"/>
      <c r="X12" s="6" t="s">
        <v>96</v>
      </c>
      <c r="Y12" s="6"/>
      <c r="Z12" s="6"/>
      <c r="AA12" s="6"/>
    </row>
    <row r="13" spans="1:27" ht="14.25">
      <c r="A13" s="10" t="s">
        <v>337</v>
      </c>
      <c r="B13" s="10">
        <v>12</v>
      </c>
      <c r="C13" s="13">
        <f t="shared" si="0"/>
        <v>1</v>
      </c>
      <c r="D13" s="13">
        <f t="shared" si="1"/>
        <v>0.5235987755982988</v>
      </c>
      <c r="E13" s="22">
        <f aca="true" t="shared" si="12" ref="E13:E26">D13*0.08</f>
        <v>0.041887902047863905</v>
      </c>
      <c r="F13" s="13">
        <f t="shared" si="2"/>
        <v>0.4817108735504349</v>
      </c>
      <c r="G13" s="13">
        <f t="shared" si="3"/>
        <v>36.070510211456565</v>
      </c>
      <c r="H13" s="13">
        <f t="shared" si="4"/>
        <v>42.08226191336599</v>
      </c>
      <c r="I13" s="13">
        <f t="shared" si="5"/>
        <v>48.09401361527542</v>
      </c>
      <c r="J13" s="13"/>
      <c r="K13" s="13">
        <f t="shared" si="6"/>
        <v>3.270392925838729</v>
      </c>
      <c r="L13" s="13">
        <f t="shared" si="7"/>
        <v>3.8154584134785163</v>
      </c>
      <c r="M13" s="13">
        <f t="shared" si="8"/>
        <v>4.360523901118305</v>
      </c>
      <c r="N13" s="13">
        <f t="shared" si="9"/>
        <v>1.9622357555032373</v>
      </c>
      <c r="O13" s="13">
        <f t="shared" si="10"/>
        <v>2.28927504808711</v>
      </c>
      <c r="P13" s="13">
        <f t="shared" si="11"/>
        <v>2.6163143406709835</v>
      </c>
      <c r="T13" s="6" t="s">
        <v>79</v>
      </c>
      <c r="U13" s="6"/>
      <c r="V13" s="6"/>
      <c r="W13" s="6"/>
      <c r="X13" s="6" t="s">
        <v>97</v>
      </c>
      <c r="Y13" s="6"/>
      <c r="Z13" s="6"/>
      <c r="AA13" s="6"/>
    </row>
    <row r="14" spans="1:27" ht="14.25">
      <c r="A14" s="10" t="s">
        <v>331</v>
      </c>
      <c r="B14" s="10">
        <v>14</v>
      </c>
      <c r="C14" s="13">
        <f t="shared" si="0"/>
        <v>1.1666666666666667</v>
      </c>
      <c r="D14" s="13">
        <f t="shared" si="1"/>
        <v>0.8314554631028545</v>
      </c>
      <c r="E14" s="22">
        <f t="shared" si="12"/>
        <v>0.06651643704822836</v>
      </c>
      <c r="F14" s="13">
        <f t="shared" si="2"/>
        <v>0.764939026054626</v>
      </c>
      <c r="G14" s="13">
        <f t="shared" si="3"/>
        <v>57.27863427097039</v>
      </c>
      <c r="H14" s="13">
        <f t="shared" si="4"/>
        <v>66.82507331613212</v>
      </c>
      <c r="I14" s="13">
        <f t="shared" si="5"/>
        <v>76.37151236129387</v>
      </c>
      <c r="J14" s="13"/>
      <c r="K14" s="13">
        <f t="shared" si="6"/>
        <v>5.193262840567982</v>
      </c>
      <c r="L14" s="13">
        <f t="shared" si="7"/>
        <v>6.058806647329312</v>
      </c>
      <c r="M14" s="13">
        <f t="shared" si="8"/>
        <v>6.924350454090644</v>
      </c>
      <c r="N14" s="13">
        <f t="shared" si="9"/>
        <v>3.1159577043407896</v>
      </c>
      <c r="O14" s="13">
        <f t="shared" si="10"/>
        <v>3.6352839883975876</v>
      </c>
      <c r="P14" s="13">
        <f t="shared" si="11"/>
        <v>4.154610272454386</v>
      </c>
      <c r="T14" s="6" t="s">
        <v>80</v>
      </c>
      <c r="U14" s="6"/>
      <c r="V14" s="6"/>
      <c r="W14" s="6"/>
      <c r="X14" s="6" t="s">
        <v>98</v>
      </c>
      <c r="Y14" s="6"/>
      <c r="Z14" s="6"/>
      <c r="AA14" s="6"/>
    </row>
    <row r="15" spans="1:27" ht="14.25">
      <c r="A15" s="10" t="s">
        <v>353</v>
      </c>
      <c r="B15" s="10">
        <v>16</v>
      </c>
      <c r="C15" s="13">
        <f t="shared" si="0"/>
        <v>1.3333333333333333</v>
      </c>
      <c r="D15" s="13">
        <f t="shared" si="1"/>
        <v>1.241123023640412</v>
      </c>
      <c r="E15" s="22">
        <f t="shared" si="12"/>
        <v>0.09928984189123297</v>
      </c>
      <c r="F15" s="13">
        <f t="shared" si="2"/>
        <v>1.1418331817491791</v>
      </c>
      <c r="G15" s="13">
        <f t="shared" si="3"/>
        <v>85.50046864937853</v>
      </c>
      <c r="H15" s="13">
        <f t="shared" si="4"/>
        <v>99.75054675760828</v>
      </c>
      <c r="I15" s="13">
        <f t="shared" si="5"/>
        <v>114.00062486583805</v>
      </c>
      <c r="J15" s="13"/>
      <c r="K15" s="13">
        <f t="shared" si="6"/>
        <v>7.7520424908769865</v>
      </c>
      <c r="L15" s="13">
        <f t="shared" si="7"/>
        <v>9.044049572689817</v>
      </c>
      <c r="M15" s="13">
        <f t="shared" si="8"/>
        <v>10.33605665450265</v>
      </c>
      <c r="N15" s="13">
        <f t="shared" si="9"/>
        <v>4.651225494526192</v>
      </c>
      <c r="O15" s="13">
        <f t="shared" si="10"/>
        <v>5.42642974361389</v>
      </c>
      <c r="P15" s="13">
        <f t="shared" si="11"/>
        <v>6.2016339927015895</v>
      </c>
      <c r="T15" s="6" t="s">
        <v>81</v>
      </c>
      <c r="U15" s="6"/>
      <c r="V15" s="6"/>
      <c r="W15" s="6"/>
      <c r="X15" s="6" t="s">
        <v>99</v>
      </c>
      <c r="Y15" s="6"/>
      <c r="Z15" s="6"/>
      <c r="AA15" s="6"/>
    </row>
    <row r="16" spans="1:27" ht="14.25">
      <c r="A16" s="12" t="s">
        <v>310</v>
      </c>
      <c r="B16" s="10">
        <v>18</v>
      </c>
      <c r="C16" s="13">
        <f t="shared" si="0"/>
        <v>1.5</v>
      </c>
      <c r="D16" s="13">
        <f t="shared" si="1"/>
        <v>1.7671458676442584</v>
      </c>
      <c r="E16" s="22">
        <f t="shared" si="12"/>
        <v>0.14137166941154067</v>
      </c>
      <c r="F16" s="13">
        <f t="shared" si="2"/>
        <v>1.6257741982327176</v>
      </c>
      <c r="G16" s="13">
        <f t="shared" si="3"/>
        <v>121.73797196366588</v>
      </c>
      <c r="H16" s="13">
        <f t="shared" si="4"/>
        <v>142.0276339576102</v>
      </c>
      <c r="I16" s="13">
        <f t="shared" si="5"/>
        <v>162.31729595155454</v>
      </c>
      <c r="J16" s="13"/>
      <c r="K16" s="13">
        <f t="shared" si="6"/>
        <v>11.037576124705707</v>
      </c>
      <c r="L16" s="13">
        <f t="shared" si="7"/>
        <v>12.877172145489991</v>
      </c>
      <c r="M16" s="13">
        <f t="shared" si="8"/>
        <v>14.716768166274278</v>
      </c>
      <c r="N16" s="13">
        <f t="shared" si="9"/>
        <v>6.6225456748234235</v>
      </c>
      <c r="O16" s="13">
        <f t="shared" si="10"/>
        <v>7.7263032872939945</v>
      </c>
      <c r="P16" s="13">
        <f t="shared" si="11"/>
        <v>8.830060899764566</v>
      </c>
      <c r="T16" s="6" t="s">
        <v>82</v>
      </c>
      <c r="U16" s="6"/>
      <c r="V16" s="6"/>
      <c r="W16" s="6"/>
      <c r="X16" s="6" t="s">
        <v>100</v>
      </c>
      <c r="Y16" s="6"/>
      <c r="Z16" s="6"/>
      <c r="AA16" s="6"/>
    </row>
    <row r="17" spans="1:27" ht="14.25">
      <c r="A17" s="12" t="s">
        <v>354</v>
      </c>
      <c r="B17" s="10">
        <v>19</v>
      </c>
      <c r="C17" s="13">
        <f t="shared" si="0"/>
        <v>1.5833333333333333</v>
      </c>
      <c r="D17" s="13">
        <f t="shared" si="1"/>
        <v>2.0783356492064415</v>
      </c>
      <c r="E17" s="22">
        <f t="shared" si="12"/>
        <v>0.16626685193651533</v>
      </c>
      <c r="F17" s="13">
        <f t="shared" si="2"/>
        <v>1.9120687972699262</v>
      </c>
      <c r="G17" s="13">
        <f t="shared" si="3"/>
        <v>143.17571153957206</v>
      </c>
      <c r="H17" s="13">
        <f t="shared" si="4"/>
        <v>167.03833012950074</v>
      </c>
      <c r="I17" s="13">
        <f t="shared" si="5"/>
        <v>190.90094871942944</v>
      </c>
      <c r="J17" s="13"/>
      <c r="K17" s="13">
        <f t="shared" si="6"/>
        <v>12.981264512921202</v>
      </c>
      <c r="L17" s="13">
        <f t="shared" si="7"/>
        <v>15.144808598408066</v>
      </c>
      <c r="M17" s="13">
        <f t="shared" si="8"/>
        <v>17.308352683894938</v>
      </c>
      <c r="N17" s="13">
        <f t="shared" si="9"/>
        <v>7.788758707752721</v>
      </c>
      <c r="O17" s="13">
        <f t="shared" si="10"/>
        <v>9.08688515904484</v>
      </c>
      <c r="P17" s="13">
        <f t="shared" si="11"/>
        <v>10.385011610336962</v>
      </c>
      <c r="T17" s="6" t="s">
        <v>83</v>
      </c>
      <c r="U17" s="6"/>
      <c r="V17" s="6"/>
      <c r="W17" s="6"/>
      <c r="X17" s="6" t="s">
        <v>101</v>
      </c>
      <c r="Y17" s="6"/>
      <c r="Z17" s="6"/>
      <c r="AA17" s="6"/>
    </row>
    <row r="18" spans="1:27" ht="14.25">
      <c r="A18" s="12" t="s">
        <v>313</v>
      </c>
      <c r="B18" s="10">
        <v>20</v>
      </c>
      <c r="C18" s="13">
        <f t="shared" si="0"/>
        <v>1.6666666666666667</v>
      </c>
      <c r="D18" s="13">
        <f t="shared" si="1"/>
        <v>2.4240684055476804</v>
      </c>
      <c r="E18" s="22">
        <f t="shared" si="12"/>
        <v>0.19392547244381445</v>
      </c>
      <c r="F18" s="13">
        <f t="shared" si="2"/>
        <v>2.230142933103866</v>
      </c>
      <c r="G18" s="13">
        <f t="shared" si="3"/>
        <v>166.99310283081746</v>
      </c>
      <c r="H18" s="13">
        <f t="shared" si="4"/>
        <v>194.82528663595372</v>
      </c>
      <c r="I18" s="13">
        <f t="shared" si="5"/>
        <v>222.65747044108997</v>
      </c>
      <c r="J18" s="13"/>
      <c r="K18" s="13">
        <f t="shared" si="6"/>
        <v>15.140707989994116</v>
      </c>
      <c r="L18" s="13">
        <f t="shared" si="7"/>
        <v>17.664159321659803</v>
      </c>
      <c r="M18" s="13">
        <f t="shared" si="8"/>
        <v>20.18761065332549</v>
      </c>
      <c r="N18" s="13">
        <f t="shared" si="9"/>
        <v>9.08442479399647</v>
      </c>
      <c r="O18" s="13">
        <f t="shared" si="10"/>
        <v>10.598495592995882</v>
      </c>
      <c r="P18" s="13">
        <f t="shared" si="11"/>
        <v>12.112566391995294</v>
      </c>
      <c r="T18" s="6" t="s">
        <v>84</v>
      </c>
      <c r="U18" s="6"/>
      <c r="V18" s="6"/>
      <c r="W18" s="6"/>
      <c r="X18" s="6" t="s">
        <v>102</v>
      </c>
      <c r="Y18" s="6"/>
      <c r="Z18" s="6"/>
      <c r="AA18" s="6"/>
    </row>
    <row r="19" spans="1:27" ht="14.25">
      <c r="A19" s="12" t="s">
        <v>314</v>
      </c>
      <c r="B19" s="10">
        <v>22</v>
      </c>
      <c r="C19" s="13">
        <f t="shared" si="0"/>
        <v>1.8333333333333333</v>
      </c>
      <c r="D19" s="13">
        <f t="shared" si="1"/>
        <v>3.226435047783961</v>
      </c>
      <c r="E19" s="22">
        <f t="shared" si="12"/>
        <v>0.2581148038227169</v>
      </c>
      <c r="F19" s="13">
        <f t="shared" si="2"/>
        <v>2.9683202439612444</v>
      </c>
      <c r="G19" s="13">
        <f t="shared" si="3"/>
        <v>222.26781986781796</v>
      </c>
      <c r="H19" s="13">
        <f t="shared" si="4"/>
        <v>259.3124565124543</v>
      </c>
      <c r="I19" s="13">
        <f t="shared" si="5"/>
        <v>296.3570931570906</v>
      </c>
      <c r="J19" s="13"/>
      <c r="K19" s="13">
        <f t="shared" si="6"/>
        <v>20.152282334682162</v>
      </c>
      <c r="L19" s="13">
        <f t="shared" si="7"/>
        <v>23.510996057129187</v>
      </c>
      <c r="M19" s="13">
        <f t="shared" si="8"/>
        <v>26.869709779576212</v>
      </c>
      <c r="N19" s="13">
        <f t="shared" si="9"/>
        <v>12.091369400809297</v>
      </c>
      <c r="O19" s="13">
        <f t="shared" si="10"/>
        <v>14.106597634277513</v>
      </c>
      <c r="P19" s="13">
        <f t="shared" si="11"/>
        <v>16.121825867745727</v>
      </c>
      <c r="T19" s="6" t="s">
        <v>85</v>
      </c>
      <c r="U19" s="6"/>
      <c r="V19" s="6"/>
      <c r="W19" s="6"/>
      <c r="X19" s="6" t="s">
        <v>103</v>
      </c>
      <c r="Y19" s="6"/>
      <c r="Z19" s="6"/>
      <c r="AA19" s="6"/>
    </row>
    <row r="20" spans="1:27" ht="14.25">
      <c r="A20" s="12" t="s">
        <v>315</v>
      </c>
      <c r="B20" s="10">
        <v>24</v>
      </c>
      <c r="C20" s="13">
        <f t="shared" si="0"/>
        <v>2</v>
      </c>
      <c r="D20" s="13">
        <f t="shared" si="1"/>
        <v>4.1887902047863905</v>
      </c>
      <c r="E20" s="22">
        <f t="shared" si="12"/>
        <v>0.33510321638291124</v>
      </c>
      <c r="F20" s="13">
        <f t="shared" si="2"/>
        <v>3.8536869884034792</v>
      </c>
      <c r="G20" s="13">
        <f t="shared" si="3"/>
        <v>288.5640816916525</v>
      </c>
      <c r="H20" s="13">
        <f t="shared" si="4"/>
        <v>336.6580953069279</v>
      </c>
      <c r="I20" s="13">
        <f t="shared" si="5"/>
        <v>384.7521089222034</v>
      </c>
      <c r="J20" s="13"/>
      <c r="K20" s="13">
        <f t="shared" si="6"/>
        <v>26.163143406709832</v>
      </c>
      <c r="L20" s="13">
        <f t="shared" si="7"/>
        <v>30.52366730782813</v>
      </c>
      <c r="M20" s="13">
        <f t="shared" si="8"/>
        <v>34.88419120894644</v>
      </c>
      <c r="N20" s="13">
        <f t="shared" si="9"/>
        <v>15.697886044025898</v>
      </c>
      <c r="O20" s="13">
        <f t="shared" si="10"/>
        <v>18.31420038469688</v>
      </c>
      <c r="P20" s="13">
        <f t="shared" si="11"/>
        <v>20.930514725367868</v>
      </c>
      <c r="T20" s="6" t="s">
        <v>86</v>
      </c>
      <c r="U20" s="6"/>
      <c r="V20" s="6"/>
      <c r="W20" s="6"/>
      <c r="X20" s="6" t="s">
        <v>104</v>
      </c>
      <c r="Y20" s="6"/>
      <c r="Z20" s="6"/>
      <c r="AA20" s="6"/>
    </row>
    <row r="21" spans="1:27" ht="14.25">
      <c r="A21" s="12" t="s">
        <v>316</v>
      </c>
      <c r="B21" s="10">
        <v>28</v>
      </c>
      <c r="C21" s="13">
        <f t="shared" si="0"/>
        <v>2.3333333333333335</v>
      </c>
      <c r="D21" s="13">
        <f t="shared" si="1"/>
        <v>6.651643704822836</v>
      </c>
      <c r="E21" s="22">
        <f t="shared" si="12"/>
        <v>0.5321314963858269</v>
      </c>
      <c r="F21" s="13">
        <f t="shared" si="2"/>
        <v>6.119512208437008</v>
      </c>
      <c r="G21" s="13">
        <f t="shared" si="3"/>
        <v>458.22907416776314</v>
      </c>
      <c r="H21" s="13">
        <f t="shared" si="4"/>
        <v>534.600586529057</v>
      </c>
      <c r="I21" s="13">
        <f t="shared" si="5"/>
        <v>610.9720988903509</v>
      </c>
      <c r="J21" s="13"/>
      <c r="K21" s="13">
        <f t="shared" si="6"/>
        <v>41.54610272454386</v>
      </c>
      <c r="L21" s="13">
        <f t="shared" si="7"/>
        <v>48.47045317863449</v>
      </c>
      <c r="M21" s="13">
        <f t="shared" si="8"/>
        <v>55.39480363272515</v>
      </c>
      <c r="N21" s="13">
        <f t="shared" si="9"/>
        <v>24.927661634726316</v>
      </c>
      <c r="O21" s="13">
        <f t="shared" si="10"/>
        <v>29.0822719071807</v>
      </c>
      <c r="P21" s="13">
        <f t="shared" si="11"/>
        <v>33.23688217963509</v>
      </c>
      <c r="T21" s="6" t="s">
        <v>87</v>
      </c>
      <c r="U21" s="6"/>
      <c r="V21" s="6"/>
      <c r="W21" s="6"/>
      <c r="X21" s="6" t="s">
        <v>105</v>
      </c>
      <c r="Y21" s="6"/>
      <c r="Z21" s="6"/>
      <c r="AA21" s="6"/>
    </row>
    <row r="22" spans="1:27" ht="14.25">
      <c r="A22" s="12" t="s">
        <v>317</v>
      </c>
      <c r="B22" s="10">
        <v>32</v>
      </c>
      <c r="C22" s="13">
        <f t="shared" si="0"/>
        <v>2.6666666666666665</v>
      </c>
      <c r="D22" s="13">
        <f t="shared" si="1"/>
        <v>9.928984189123296</v>
      </c>
      <c r="E22" s="22">
        <f t="shared" si="12"/>
        <v>0.7943187351298637</v>
      </c>
      <c r="F22" s="13">
        <f t="shared" si="2"/>
        <v>9.134665453993433</v>
      </c>
      <c r="G22" s="13">
        <f t="shared" si="3"/>
        <v>684.0037491950283</v>
      </c>
      <c r="H22" s="13">
        <f t="shared" si="4"/>
        <v>798.0043740608662</v>
      </c>
      <c r="I22" s="13">
        <f t="shared" si="5"/>
        <v>912.0049989267044</v>
      </c>
      <c r="J22" s="11"/>
      <c r="K22" s="13">
        <f t="shared" si="6"/>
        <v>62.01633992701589</v>
      </c>
      <c r="L22" s="13">
        <f t="shared" si="7"/>
        <v>72.35239658151853</v>
      </c>
      <c r="M22" s="13">
        <f t="shared" si="8"/>
        <v>82.6884532360212</v>
      </c>
      <c r="N22" s="13">
        <f t="shared" si="9"/>
        <v>37.209803956209534</v>
      </c>
      <c r="O22" s="13">
        <f t="shared" si="10"/>
        <v>43.41143794891112</v>
      </c>
      <c r="P22" s="13">
        <f t="shared" si="11"/>
        <v>49.613071941612716</v>
      </c>
      <c r="T22" s="6" t="s">
        <v>88</v>
      </c>
      <c r="U22" s="6"/>
      <c r="V22" s="6"/>
      <c r="W22" s="6"/>
      <c r="X22" s="6" t="s">
        <v>106</v>
      </c>
      <c r="Y22" s="6"/>
      <c r="Z22" s="6"/>
      <c r="AA22" s="6"/>
    </row>
    <row r="23" spans="1:27" ht="14.25">
      <c r="A23" s="12" t="s">
        <v>355</v>
      </c>
      <c r="B23" s="10">
        <v>38</v>
      </c>
      <c r="C23" s="13">
        <f t="shared" si="0"/>
        <v>3.1666666666666665</v>
      </c>
      <c r="D23" s="13">
        <f t="shared" si="1"/>
        <v>16.626685193651532</v>
      </c>
      <c r="E23" s="22">
        <f t="shared" si="12"/>
        <v>1.3301348154921226</v>
      </c>
      <c r="F23" s="13">
        <f t="shared" si="2"/>
        <v>15.29655037815941</v>
      </c>
      <c r="G23" s="13">
        <f t="shared" si="3"/>
        <v>1145.4056923165765</v>
      </c>
      <c r="H23" s="13">
        <f t="shared" si="4"/>
        <v>1336.3066410360059</v>
      </c>
      <c r="I23" s="13">
        <f t="shared" si="5"/>
        <v>1527.2075897554355</v>
      </c>
      <c r="J23" s="11"/>
      <c r="K23" s="13">
        <f t="shared" si="6"/>
        <v>103.85011610336961</v>
      </c>
      <c r="L23" s="13">
        <f t="shared" si="7"/>
        <v>121.15846878726452</v>
      </c>
      <c r="M23" s="13">
        <f t="shared" si="8"/>
        <v>138.4668214711595</v>
      </c>
      <c r="N23" s="13">
        <f t="shared" si="9"/>
        <v>62.31006966202177</v>
      </c>
      <c r="O23" s="13">
        <f t="shared" si="10"/>
        <v>72.69508127235872</v>
      </c>
      <c r="P23" s="13">
        <f t="shared" si="11"/>
        <v>83.0800928826957</v>
      </c>
      <c r="T23" s="6" t="s">
        <v>89</v>
      </c>
      <c r="U23" s="6"/>
      <c r="V23" s="6"/>
      <c r="W23" s="6"/>
      <c r="X23" s="6"/>
      <c r="Y23" s="6"/>
      <c r="Z23" s="6"/>
      <c r="AA23" s="6"/>
    </row>
    <row r="24" spans="1:16" ht="14.25">
      <c r="A24" s="10" t="s">
        <v>319</v>
      </c>
      <c r="B24" s="10">
        <v>42</v>
      </c>
      <c r="C24" s="13">
        <f t="shared" si="0"/>
        <v>3.5</v>
      </c>
      <c r="D24" s="13">
        <f t="shared" si="1"/>
        <v>22.44929750377706</v>
      </c>
      <c r="E24" s="22">
        <f t="shared" si="12"/>
        <v>1.7959438003021648</v>
      </c>
      <c r="F24" s="13">
        <f t="shared" si="2"/>
        <v>20.653353703474895</v>
      </c>
      <c r="G24" s="13">
        <f t="shared" si="3"/>
        <v>1546.5231253162</v>
      </c>
      <c r="H24" s="13">
        <f t="shared" si="4"/>
        <v>1804.2769795355666</v>
      </c>
      <c r="I24" s="13">
        <f t="shared" si="5"/>
        <v>2062.0308337549336</v>
      </c>
      <c r="J24" s="11"/>
      <c r="K24" s="13">
        <f t="shared" si="6"/>
        <v>140.21809669533548</v>
      </c>
      <c r="L24" s="13">
        <f t="shared" si="7"/>
        <v>163.58777947789136</v>
      </c>
      <c r="M24" s="13">
        <f t="shared" si="8"/>
        <v>186.95746226044733</v>
      </c>
      <c r="N24" s="13">
        <f t="shared" si="9"/>
        <v>84.13085801720128</v>
      </c>
      <c r="O24" s="13">
        <f t="shared" si="10"/>
        <v>98.15266768673483</v>
      </c>
      <c r="P24" s="13">
        <f t="shared" si="11"/>
        <v>112.1744773562684</v>
      </c>
    </row>
    <row r="25" spans="1:16" ht="14.25">
      <c r="A25" s="12" t="s">
        <v>320</v>
      </c>
      <c r="B25" s="10">
        <v>48</v>
      </c>
      <c r="C25" s="13">
        <f t="shared" si="0"/>
        <v>4</v>
      </c>
      <c r="D25" s="13">
        <f t="shared" si="1"/>
        <v>33.510321638291124</v>
      </c>
      <c r="E25" s="22">
        <f t="shared" si="12"/>
        <v>2.68082573106329</v>
      </c>
      <c r="F25" s="13">
        <f t="shared" si="2"/>
        <v>30.829495907227834</v>
      </c>
      <c r="G25" s="13">
        <f t="shared" si="3"/>
        <v>2308.51265353322</v>
      </c>
      <c r="H25" s="13">
        <f t="shared" si="4"/>
        <v>2693.2647624554234</v>
      </c>
      <c r="I25" s="13">
        <f t="shared" si="5"/>
        <v>3078.016871377627</v>
      </c>
      <c r="J25" s="11"/>
      <c r="K25" s="13">
        <f t="shared" si="6"/>
        <v>209.30514725367865</v>
      </c>
      <c r="L25" s="13">
        <f t="shared" si="7"/>
        <v>244.18933846262505</v>
      </c>
      <c r="M25" s="13">
        <f t="shared" si="8"/>
        <v>279.0735296715715</v>
      </c>
      <c r="N25" s="13">
        <f t="shared" si="9"/>
        <v>125.58308835220718</v>
      </c>
      <c r="O25" s="13">
        <f t="shared" si="10"/>
        <v>146.51360307757503</v>
      </c>
      <c r="P25" s="13">
        <f t="shared" si="11"/>
        <v>167.44411780294294</v>
      </c>
    </row>
    <row r="26" spans="1:16" ht="14.25">
      <c r="A26" s="15" t="s">
        <v>321</v>
      </c>
      <c r="B26" s="15">
        <v>54</v>
      </c>
      <c r="C26" s="16">
        <f t="shared" si="0"/>
        <v>4.5</v>
      </c>
      <c r="D26" s="16">
        <f t="shared" si="1"/>
        <v>47.71293842639498</v>
      </c>
      <c r="E26" s="16">
        <f t="shared" si="12"/>
        <v>3.8170350741115984</v>
      </c>
      <c r="F26" s="16">
        <f t="shared" si="2"/>
        <v>43.895903352283376</v>
      </c>
      <c r="G26" s="16">
        <f t="shared" si="3"/>
        <v>3286.925243018979</v>
      </c>
      <c r="H26" s="16">
        <f t="shared" si="4"/>
        <v>3834.746116855475</v>
      </c>
      <c r="I26" s="16">
        <f t="shared" si="5"/>
        <v>4382.566990691972</v>
      </c>
      <c r="J26" s="17"/>
      <c r="K26" s="16">
        <f t="shared" si="6"/>
        <v>298.01455536705413</v>
      </c>
      <c r="L26" s="16">
        <f t="shared" si="7"/>
        <v>347.68364792822973</v>
      </c>
      <c r="M26" s="16">
        <f t="shared" si="8"/>
        <v>397.3527404894054</v>
      </c>
      <c r="N26" s="16">
        <f t="shared" si="9"/>
        <v>178.80873322023248</v>
      </c>
      <c r="O26" s="16">
        <f t="shared" si="10"/>
        <v>208.61018875693782</v>
      </c>
      <c r="P26" s="16">
        <f t="shared" si="11"/>
        <v>238.41164429364323</v>
      </c>
    </row>
  </sheetData>
  <sheetProtection password="C782" sheet="1" objects="1" scenarios="1" selectLockedCells="1"/>
  <mergeCells count="4">
    <mergeCell ref="N8:P8"/>
    <mergeCell ref="K8:M8"/>
    <mergeCell ref="K7:M7"/>
    <mergeCell ref="N7:P7"/>
  </mergeCells>
  <printOptions horizontalCentered="1" verticalCentered="1"/>
  <pageMargins left="0.75" right="0.75" top="1" bottom="1" header="0.5" footer="0.5"/>
  <pageSetup horizontalDpi="600" verticalDpi="600" orientation="landscape" r:id="rId3"/>
  <headerFooter alignWithMargins="0">
    <oddHeader xml:space="preserve">&amp;LSoil Loss (Removal) in Ball and Burlap Operations &amp;RSMALL TREES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E26"/>
  <sheetViews>
    <sheetView zoomScale="75" zoomScaleNormal="75" workbookViewId="0" topLeftCell="A1">
      <selection activeCell="K3" sqref="K3"/>
    </sheetView>
  </sheetViews>
  <sheetFormatPr defaultColWidth="9.140625" defaultRowHeight="12.75"/>
  <cols>
    <col min="1" max="1" width="13.28125" style="0" customWidth="1"/>
    <col min="3" max="4" width="9.140625" style="0" hidden="1" customWidth="1"/>
    <col min="5" max="5" width="12.421875" style="0" hidden="1" customWidth="1"/>
    <col min="6" max="6" width="9.140625" style="0" hidden="1" customWidth="1"/>
    <col min="7" max="7" width="12.140625" style="0" hidden="1" customWidth="1"/>
    <col min="8" max="8" width="11.00390625" style="0" hidden="1" customWidth="1"/>
    <col min="9" max="9" width="11.140625" style="0" hidden="1" customWidth="1"/>
    <col min="10" max="10" width="4.8515625" style="0" hidden="1" customWidth="1"/>
    <col min="11" max="12" width="11.421875" style="0" customWidth="1"/>
    <col min="13" max="13" width="11.57421875" style="0" customWidth="1"/>
    <col min="14" max="14" width="12.421875" style="0" bestFit="1" customWidth="1"/>
    <col min="15" max="15" width="11.140625" style="0" customWidth="1"/>
    <col min="16" max="16" width="13.14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1:25" ht="15">
      <c r="U2" s="47" t="s">
        <v>107</v>
      </c>
      <c r="V2" s="47"/>
      <c r="W2" s="47"/>
      <c r="X2" s="47"/>
      <c r="Y2" s="47"/>
    </row>
    <row r="3" spans="2:16" ht="14.25">
      <c r="B3" s="6"/>
      <c r="C3" s="6"/>
      <c r="D3" s="6"/>
      <c r="E3" s="6"/>
      <c r="F3" s="6"/>
      <c r="G3" s="6" t="s">
        <v>21</v>
      </c>
      <c r="H3" s="6"/>
      <c r="I3" s="6"/>
      <c r="J3" s="6"/>
      <c r="K3" s="64">
        <v>544</v>
      </c>
      <c r="L3" s="49" t="s">
        <v>185</v>
      </c>
      <c r="M3" s="49"/>
      <c r="N3" s="49"/>
      <c r="O3" s="6"/>
      <c r="P3" s="6"/>
    </row>
    <row r="4" spans="2:31" ht="14.25">
      <c r="B4" s="6"/>
      <c r="C4" s="6"/>
      <c r="D4" s="6"/>
      <c r="E4" s="6"/>
      <c r="F4" s="6"/>
      <c r="G4" s="6" t="s">
        <v>19</v>
      </c>
      <c r="H4" s="6"/>
      <c r="I4" s="6" t="s">
        <v>20</v>
      </c>
      <c r="J4" s="6"/>
      <c r="K4" s="6"/>
      <c r="L4" s="6"/>
      <c r="M4" s="6"/>
      <c r="N4" s="6"/>
      <c r="O4" s="6"/>
      <c r="P4" s="6"/>
      <c r="U4" s="6" t="s">
        <v>108</v>
      </c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14.25">
      <c r="B5" s="6"/>
      <c r="C5" s="6"/>
      <c r="D5" s="6"/>
      <c r="E5" s="6"/>
      <c r="F5" s="6"/>
      <c r="G5" s="6" t="s">
        <v>16</v>
      </c>
      <c r="H5" s="6" t="s">
        <v>17</v>
      </c>
      <c r="I5" s="6" t="s">
        <v>18</v>
      </c>
      <c r="J5" s="6"/>
      <c r="K5" s="6"/>
      <c r="L5" s="6"/>
      <c r="M5" s="6"/>
      <c r="N5" s="6"/>
      <c r="O5" s="6"/>
      <c r="P5" s="6"/>
      <c r="U5" s="6" t="s">
        <v>109</v>
      </c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">
      <c r="A6" s="32"/>
      <c r="B6" s="35"/>
      <c r="C6" s="8" t="s">
        <v>0</v>
      </c>
      <c r="D6" s="8" t="s">
        <v>0</v>
      </c>
      <c r="E6" s="8" t="s">
        <v>4</v>
      </c>
      <c r="F6" s="8" t="s">
        <v>6</v>
      </c>
      <c r="G6" s="8" t="s">
        <v>9</v>
      </c>
      <c r="H6" s="8" t="s">
        <v>9</v>
      </c>
      <c r="I6" s="8" t="s">
        <v>14</v>
      </c>
      <c r="J6" s="7"/>
      <c r="K6" s="69" t="s">
        <v>23</v>
      </c>
      <c r="L6" s="69"/>
      <c r="M6" s="69"/>
      <c r="N6" s="69" t="s">
        <v>23</v>
      </c>
      <c r="O6" s="69"/>
      <c r="P6" s="69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4.25">
      <c r="A7" s="33" t="s">
        <v>22</v>
      </c>
      <c r="B7" s="37" t="s">
        <v>0</v>
      </c>
      <c r="C7" s="10" t="s">
        <v>1</v>
      </c>
      <c r="D7" s="10" t="s">
        <v>4</v>
      </c>
      <c r="E7" s="10" t="s">
        <v>7</v>
      </c>
      <c r="F7" s="10" t="s">
        <v>0</v>
      </c>
      <c r="G7" s="10" t="s">
        <v>10</v>
      </c>
      <c r="H7" s="10" t="s">
        <v>13</v>
      </c>
      <c r="I7" s="10" t="s">
        <v>15</v>
      </c>
      <c r="J7" s="11"/>
      <c r="K7" s="78" t="s">
        <v>31</v>
      </c>
      <c r="L7" s="78"/>
      <c r="M7" s="78"/>
      <c r="N7" s="78" t="s">
        <v>32</v>
      </c>
      <c r="O7" s="78"/>
      <c r="P7" s="78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4.25">
      <c r="B8" s="37" t="s">
        <v>1</v>
      </c>
      <c r="C8" s="10" t="s">
        <v>3</v>
      </c>
      <c r="D8" s="10"/>
      <c r="E8" s="10" t="s">
        <v>8</v>
      </c>
      <c r="F8" s="10" t="s">
        <v>4</v>
      </c>
      <c r="G8" s="10" t="s">
        <v>11</v>
      </c>
      <c r="H8" s="10" t="s">
        <v>11</v>
      </c>
      <c r="I8" s="10" t="s">
        <v>11</v>
      </c>
      <c r="J8" s="11"/>
      <c r="K8" s="38" t="s">
        <v>10</v>
      </c>
      <c r="L8" s="38" t="s">
        <v>13</v>
      </c>
      <c r="M8" s="38" t="s">
        <v>15</v>
      </c>
      <c r="N8" s="38" t="s">
        <v>10</v>
      </c>
      <c r="O8" s="38" t="s">
        <v>13</v>
      </c>
      <c r="P8" s="38" t="s">
        <v>15</v>
      </c>
      <c r="U8" s="6" t="s">
        <v>202</v>
      </c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4.25">
      <c r="A9" s="50" t="s">
        <v>26</v>
      </c>
      <c r="B9" s="36" t="s">
        <v>2</v>
      </c>
      <c r="C9" s="15"/>
      <c r="D9" s="15" t="s">
        <v>5</v>
      </c>
      <c r="E9" s="20">
        <v>0.08</v>
      </c>
      <c r="F9" s="15" t="s">
        <v>5</v>
      </c>
      <c r="G9" s="15" t="s">
        <v>12</v>
      </c>
      <c r="H9" s="15" t="s">
        <v>12</v>
      </c>
      <c r="I9" s="15" t="s">
        <v>12</v>
      </c>
      <c r="J9" s="15"/>
      <c r="K9" s="36" t="s">
        <v>11</v>
      </c>
      <c r="L9" s="36" t="s">
        <v>11</v>
      </c>
      <c r="M9" s="36" t="s">
        <v>11</v>
      </c>
      <c r="N9" s="36" t="s">
        <v>11</v>
      </c>
      <c r="O9" s="36" t="s">
        <v>11</v>
      </c>
      <c r="P9" s="36" t="s">
        <v>11</v>
      </c>
      <c r="AB9" s="6"/>
      <c r="AC9" s="6"/>
      <c r="AD9" s="6"/>
      <c r="AE9" s="6"/>
    </row>
    <row r="10" spans="1:31" ht="14.25">
      <c r="A10" s="34"/>
      <c r="B10" s="37"/>
      <c r="C10" s="37"/>
      <c r="D10" s="37"/>
      <c r="E10" s="51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U10" s="46" t="s">
        <v>110</v>
      </c>
      <c r="V10" s="6"/>
      <c r="W10" s="6"/>
      <c r="X10" s="6"/>
      <c r="Y10" s="46" t="s">
        <v>87</v>
      </c>
      <c r="Z10" s="6"/>
      <c r="AA10" s="6"/>
      <c r="AB10" s="6"/>
      <c r="AC10" s="6"/>
      <c r="AD10" s="6"/>
      <c r="AE10" s="6"/>
    </row>
    <row r="11" spans="1:31" ht="14.25">
      <c r="A11" s="31" t="s">
        <v>331</v>
      </c>
      <c r="B11" s="19">
        <v>24</v>
      </c>
      <c r="C11" s="22">
        <f aca="true" t="shared" si="0" ref="C11:C19">B11/12</f>
        <v>2</v>
      </c>
      <c r="D11" s="22">
        <f aca="true" t="shared" si="1" ref="D11:D19">(4/3)*PI()*(C11/2)^3</f>
        <v>4.1887902047863905</v>
      </c>
      <c r="E11" s="22">
        <f>D11*0.08</f>
        <v>0.33510321638291124</v>
      </c>
      <c r="F11" s="22">
        <f aca="true" t="shared" si="2" ref="F11:F19">D11-E11</f>
        <v>3.8536869884034792</v>
      </c>
      <c r="G11" s="22">
        <f aca="true" t="shared" si="3" ref="G11:G19">F11*1.2*62.4</f>
        <v>288.5640816916525</v>
      </c>
      <c r="H11" s="22">
        <f aca="true" t="shared" si="4" ref="H11:H19">F11*1.4*62.4</f>
        <v>336.6580953069279</v>
      </c>
      <c r="I11" s="22">
        <f aca="true" t="shared" si="5" ref="I11:I19">F11*1.6*62.4</f>
        <v>384.7521089222034</v>
      </c>
      <c r="J11" s="22"/>
      <c r="K11" s="22">
        <f aca="true" t="shared" si="6" ref="K11:K19">G11*$K$3/3/2000</f>
        <v>26.163143406709832</v>
      </c>
      <c r="L11" s="22">
        <f aca="true" t="shared" si="7" ref="L11:L19">H11*$K$3/3/2000</f>
        <v>30.52366730782813</v>
      </c>
      <c r="M11" s="22">
        <f aca="true" t="shared" si="8" ref="M11:M19">I11*$K$3/3/2000</f>
        <v>34.88419120894644</v>
      </c>
      <c r="N11" s="22">
        <f aca="true" t="shared" si="9" ref="N11:N19">G11*$K$3/5/2000</f>
        <v>15.697886044025898</v>
      </c>
      <c r="O11" s="22">
        <f aca="true" t="shared" si="10" ref="O11:O19">H11*$K$3/5/2000</f>
        <v>18.31420038469688</v>
      </c>
      <c r="P11" s="22">
        <f aca="true" t="shared" si="11" ref="P11:P19">I11*$K$3/5/2000</f>
        <v>20.930514725367868</v>
      </c>
      <c r="U11" s="46" t="s">
        <v>111</v>
      </c>
      <c r="V11" s="6"/>
      <c r="W11" s="6"/>
      <c r="X11" s="6"/>
      <c r="Y11" s="46" t="s">
        <v>120</v>
      </c>
      <c r="Z11" s="6"/>
      <c r="AA11" s="6"/>
      <c r="AB11" s="6"/>
      <c r="AC11" s="6"/>
      <c r="AD11" s="6"/>
      <c r="AE11" s="6"/>
    </row>
    <row r="12" spans="1:31" ht="14.25">
      <c r="A12" s="29" t="s">
        <v>330</v>
      </c>
      <c r="B12" s="10">
        <v>28</v>
      </c>
      <c r="C12" s="13">
        <f t="shared" si="0"/>
        <v>2.3333333333333335</v>
      </c>
      <c r="D12" s="13">
        <f t="shared" si="1"/>
        <v>6.651643704822836</v>
      </c>
      <c r="E12" s="22">
        <f aca="true" t="shared" si="12" ref="E12:E19">D12*0.08</f>
        <v>0.5321314963858269</v>
      </c>
      <c r="F12" s="13">
        <f t="shared" si="2"/>
        <v>6.119512208437008</v>
      </c>
      <c r="G12" s="13">
        <f t="shared" si="3"/>
        <v>458.22907416776314</v>
      </c>
      <c r="H12" s="13">
        <f t="shared" si="4"/>
        <v>534.600586529057</v>
      </c>
      <c r="I12" s="13">
        <f t="shared" si="5"/>
        <v>610.9720988903509</v>
      </c>
      <c r="J12" s="13"/>
      <c r="K12" s="13">
        <f t="shared" si="6"/>
        <v>41.54610272454386</v>
      </c>
      <c r="L12" s="13">
        <f t="shared" si="7"/>
        <v>48.47045317863449</v>
      </c>
      <c r="M12" s="13">
        <f t="shared" si="8"/>
        <v>55.39480363272515</v>
      </c>
      <c r="N12" s="13">
        <f t="shared" si="9"/>
        <v>24.927661634726316</v>
      </c>
      <c r="O12" s="13">
        <f t="shared" si="10"/>
        <v>29.0822719071807</v>
      </c>
      <c r="P12" s="13">
        <f t="shared" si="11"/>
        <v>33.23688217963509</v>
      </c>
      <c r="U12" s="46" t="s">
        <v>112</v>
      </c>
      <c r="V12" s="6"/>
      <c r="W12" s="6"/>
      <c r="X12" s="6"/>
      <c r="Y12" s="46" t="s">
        <v>121</v>
      </c>
      <c r="Z12" s="6"/>
      <c r="AA12" s="6"/>
      <c r="AB12" s="6"/>
      <c r="AC12" s="6"/>
      <c r="AD12" s="6"/>
      <c r="AE12" s="6"/>
    </row>
    <row r="13" spans="1:31" ht="14.25">
      <c r="A13" s="29" t="s">
        <v>329</v>
      </c>
      <c r="B13" s="10">
        <v>32</v>
      </c>
      <c r="C13" s="13">
        <f t="shared" si="0"/>
        <v>2.6666666666666665</v>
      </c>
      <c r="D13" s="13">
        <f t="shared" si="1"/>
        <v>9.928984189123296</v>
      </c>
      <c r="E13" s="22">
        <f t="shared" si="12"/>
        <v>0.7943187351298637</v>
      </c>
      <c r="F13" s="13">
        <f t="shared" si="2"/>
        <v>9.134665453993433</v>
      </c>
      <c r="G13" s="13">
        <f t="shared" si="3"/>
        <v>684.0037491950283</v>
      </c>
      <c r="H13" s="13">
        <f t="shared" si="4"/>
        <v>798.0043740608662</v>
      </c>
      <c r="I13" s="13">
        <f t="shared" si="5"/>
        <v>912.0049989267044</v>
      </c>
      <c r="J13" s="11"/>
      <c r="K13" s="13">
        <f t="shared" si="6"/>
        <v>62.01633992701589</v>
      </c>
      <c r="L13" s="13">
        <f t="shared" si="7"/>
        <v>72.35239658151853</v>
      </c>
      <c r="M13" s="13">
        <f t="shared" si="8"/>
        <v>82.6884532360212</v>
      </c>
      <c r="N13" s="13">
        <f t="shared" si="9"/>
        <v>37.209803956209534</v>
      </c>
      <c r="O13" s="13">
        <f t="shared" si="10"/>
        <v>43.41143794891112</v>
      </c>
      <c r="P13" s="13">
        <f t="shared" si="11"/>
        <v>49.613071941612716</v>
      </c>
      <c r="U13" s="46" t="s">
        <v>113</v>
      </c>
      <c r="V13" s="6"/>
      <c r="W13" s="6"/>
      <c r="X13" s="6"/>
      <c r="Y13" s="46" t="s">
        <v>122</v>
      </c>
      <c r="Z13" s="6"/>
      <c r="AA13" s="6"/>
      <c r="AB13" s="6"/>
      <c r="AC13" s="6"/>
      <c r="AD13" s="6"/>
      <c r="AE13" s="6"/>
    </row>
    <row r="14" spans="1:31" ht="14.25">
      <c r="A14" s="29" t="s">
        <v>328</v>
      </c>
      <c r="B14" s="10">
        <v>36</v>
      </c>
      <c r="C14" s="13">
        <f t="shared" si="0"/>
        <v>3</v>
      </c>
      <c r="D14" s="13">
        <f t="shared" si="1"/>
        <v>14.137166941154067</v>
      </c>
      <c r="E14" s="22">
        <f t="shared" si="12"/>
        <v>1.1309733552923253</v>
      </c>
      <c r="F14" s="13">
        <f t="shared" si="2"/>
        <v>13.006193585861741</v>
      </c>
      <c r="G14" s="13">
        <f t="shared" si="3"/>
        <v>973.9037757093271</v>
      </c>
      <c r="H14" s="13">
        <f t="shared" si="4"/>
        <v>1136.2210716608815</v>
      </c>
      <c r="I14" s="13">
        <f t="shared" si="5"/>
        <v>1298.5383676124363</v>
      </c>
      <c r="J14" s="11"/>
      <c r="K14" s="13">
        <f t="shared" si="6"/>
        <v>88.30060899764565</v>
      </c>
      <c r="L14" s="13">
        <f t="shared" si="7"/>
        <v>103.01737716391993</v>
      </c>
      <c r="M14" s="13">
        <f t="shared" si="8"/>
        <v>117.73414533019422</v>
      </c>
      <c r="N14" s="13">
        <f t="shared" si="9"/>
        <v>52.98036539858739</v>
      </c>
      <c r="O14" s="13">
        <f t="shared" si="10"/>
        <v>61.810426298351956</v>
      </c>
      <c r="P14" s="13">
        <f t="shared" si="11"/>
        <v>70.64048719811653</v>
      </c>
      <c r="U14" s="46" t="s">
        <v>114</v>
      </c>
      <c r="V14" s="6"/>
      <c r="W14" s="6"/>
      <c r="X14" s="6"/>
      <c r="Y14" s="46" t="s">
        <v>92</v>
      </c>
      <c r="Z14" s="6"/>
      <c r="AA14" s="6"/>
      <c r="AB14" s="6"/>
      <c r="AC14" s="6"/>
      <c r="AD14" s="6"/>
      <c r="AE14" s="6"/>
    </row>
    <row r="15" spans="1:31" ht="14.25">
      <c r="A15" s="29" t="s">
        <v>327</v>
      </c>
      <c r="B15" s="10">
        <v>40</v>
      </c>
      <c r="C15" s="13">
        <f t="shared" si="0"/>
        <v>3.3333333333333335</v>
      </c>
      <c r="D15" s="13">
        <f t="shared" si="1"/>
        <v>19.392547244381444</v>
      </c>
      <c r="E15" s="22">
        <f t="shared" si="12"/>
        <v>1.5514037795505156</v>
      </c>
      <c r="F15" s="13">
        <f t="shared" si="2"/>
        <v>17.841143464830928</v>
      </c>
      <c r="G15" s="13">
        <f t="shared" si="3"/>
        <v>1335.9448226465397</v>
      </c>
      <c r="H15" s="13">
        <f t="shared" si="4"/>
        <v>1558.6022930876297</v>
      </c>
      <c r="I15" s="13">
        <f t="shared" si="5"/>
        <v>1781.2597635287198</v>
      </c>
      <c r="J15" s="11"/>
      <c r="K15" s="13">
        <f t="shared" si="6"/>
        <v>121.12566391995293</v>
      </c>
      <c r="L15" s="13">
        <f t="shared" si="7"/>
        <v>141.31327457327842</v>
      </c>
      <c r="M15" s="13">
        <f t="shared" si="8"/>
        <v>161.5008852266039</v>
      </c>
      <c r="N15" s="13">
        <f t="shared" si="9"/>
        <v>72.67539835197177</v>
      </c>
      <c r="O15" s="13">
        <f t="shared" si="10"/>
        <v>84.78796474396705</v>
      </c>
      <c r="P15" s="13">
        <f t="shared" si="11"/>
        <v>96.90053113596235</v>
      </c>
      <c r="U15" s="46" t="s">
        <v>115</v>
      </c>
      <c r="V15" s="6"/>
      <c r="W15" s="6"/>
      <c r="X15" s="6"/>
      <c r="Y15" s="46" t="s">
        <v>123</v>
      </c>
      <c r="Z15" s="6"/>
      <c r="AA15" s="6"/>
      <c r="AB15" s="6"/>
      <c r="AC15" s="6"/>
      <c r="AD15" s="6"/>
      <c r="AE15" s="6"/>
    </row>
    <row r="16" spans="1:31" ht="14.25">
      <c r="A16" s="29" t="s">
        <v>348</v>
      </c>
      <c r="B16" s="10">
        <v>44</v>
      </c>
      <c r="C16" s="13">
        <f t="shared" si="0"/>
        <v>3.6666666666666665</v>
      </c>
      <c r="D16" s="13">
        <f t="shared" si="1"/>
        <v>25.81148038227169</v>
      </c>
      <c r="E16" s="22">
        <f t="shared" si="12"/>
        <v>2.064918430581735</v>
      </c>
      <c r="F16" s="13">
        <f t="shared" si="2"/>
        <v>23.746561951689955</v>
      </c>
      <c r="G16" s="13">
        <f t="shared" si="3"/>
        <v>1778.1425589425437</v>
      </c>
      <c r="H16" s="13">
        <f t="shared" si="4"/>
        <v>2074.499652099634</v>
      </c>
      <c r="I16" s="13">
        <f t="shared" si="5"/>
        <v>2370.856745256725</v>
      </c>
      <c r="J16" s="11"/>
      <c r="K16" s="13">
        <f t="shared" si="6"/>
        <v>161.2182586774573</v>
      </c>
      <c r="L16" s="13">
        <f t="shared" si="7"/>
        <v>188.0879684570335</v>
      </c>
      <c r="M16" s="13">
        <f t="shared" si="8"/>
        <v>214.9576782366097</v>
      </c>
      <c r="N16" s="13">
        <f t="shared" si="9"/>
        <v>96.73095520647438</v>
      </c>
      <c r="O16" s="13">
        <f t="shared" si="10"/>
        <v>112.8527810742201</v>
      </c>
      <c r="P16" s="13">
        <f t="shared" si="11"/>
        <v>128.97460694196582</v>
      </c>
      <c r="U16" s="46" t="s">
        <v>294</v>
      </c>
      <c r="V16" s="6"/>
      <c r="W16" s="6"/>
      <c r="X16" s="6"/>
      <c r="Y16" s="46" t="s">
        <v>124</v>
      </c>
      <c r="Z16" s="6"/>
      <c r="AA16" s="6"/>
      <c r="AB16" s="6"/>
      <c r="AC16" s="6"/>
      <c r="AD16" s="6"/>
      <c r="AE16" s="6"/>
    </row>
    <row r="17" spans="1:31" ht="14.25">
      <c r="A17" s="29" t="s">
        <v>347</v>
      </c>
      <c r="B17" s="10">
        <v>52</v>
      </c>
      <c r="C17" s="13">
        <f t="shared" si="0"/>
        <v>4.333333333333333</v>
      </c>
      <c r="D17" s="13">
        <f t="shared" si="1"/>
        <v>42.60542629590601</v>
      </c>
      <c r="E17" s="22">
        <f t="shared" si="12"/>
        <v>3.4084341036724806</v>
      </c>
      <c r="F17" s="13">
        <f t="shared" si="2"/>
        <v>39.19699219223352</v>
      </c>
      <c r="G17" s="13">
        <f t="shared" si="3"/>
        <v>2935.0707753544457</v>
      </c>
      <c r="H17" s="13">
        <f t="shared" si="4"/>
        <v>3424.2492379135206</v>
      </c>
      <c r="I17" s="13">
        <f t="shared" si="5"/>
        <v>3913.427700472595</v>
      </c>
      <c r="J17" s="11"/>
      <c r="K17" s="13">
        <f t="shared" si="6"/>
        <v>266.1130836321364</v>
      </c>
      <c r="L17" s="13">
        <f t="shared" si="7"/>
        <v>310.46526423749253</v>
      </c>
      <c r="M17" s="13">
        <f t="shared" si="8"/>
        <v>354.81744484284866</v>
      </c>
      <c r="N17" s="13">
        <f t="shared" si="9"/>
        <v>159.66785017928186</v>
      </c>
      <c r="O17" s="13">
        <f t="shared" si="10"/>
        <v>186.2791585424955</v>
      </c>
      <c r="P17" s="13">
        <f t="shared" si="11"/>
        <v>212.8904669057092</v>
      </c>
      <c r="U17" s="46" t="s">
        <v>116</v>
      </c>
      <c r="V17" s="6"/>
      <c r="W17" s="6"/>
      <c r="X17" s="6"/>
      <c r="Y17" s="46" t="s">
        <v>125</v>
      </c>
      <c r="Z17" s="6"/>
      <c r="AA17" s="6"/>
      <c r="AB17" s="6"/>
      <c r="AC17" s="6"/>
      <c r="AD17" s="6"/>
      <c r="AE17" s="6"/>
    </row>
    <row r="18" spans="1:31" ht="14.25">
      <c r="A18" s="29" t="s">
        <v>351</v>
      </c>
      <c r="B18" s="10">
        <v>60</v>
      </c>
      <c r="C18" s="13">
        <f t="shared" si="0"/>
        <v>5</v>
      </c>
      <c r="D18" s="13">
        <f t="shared" si="1"/>
        <v>65.44984694978736</v>
      </c>
      <c r="E18" s="22">
        <f t="shared" si="12"/>
        <v>5.235987755982989</v>
      </c>
      <c r="F18" s="13">
        <f t="shared" si="2"/>
        <v>60.21385919380437</v>
      </c>
      <c r="G18" s="13">
        <f t="shared" si="3"/>
        <v>4508.813776432071</v>
      </c>
      <c r="H18" s="13">
        <f t="shared" si="4"/>
        <v>5260.282739170749</v>
      </c>
      <c r="I18" s="13">
        <f t="shared" si="5"/>
        <v>6011.751701909428</v>
      </c>
      <c r="J18" s="11"/>
      <c r="K18" s="13">
        <f t="shared" si="6"/>
        <v>408.7991157298411</v>
      </c>
      <c r="L18" s="13">
        <f t="shared" si="7"/>
        <v>476.93230168481455</v>
      </c>
      <c r="M18" s="13">
        <f t="shared" si="8"/>
        <v>545.0654876397882</v>
      </c>
      <c r="N18" s="13">
        <f t="shared" si="9"/>
        <v>245.27946943790465</v>
      </c>
      <c r="O18" s="13">
        <f t="shared" si="10"/>
        <v>286.15938101088875</v>
      </c>
      <c r="P18" s="13">
        <f t="shared" si="11"/>
        <v>327.0392925838729</v>
      </c>
      <c r="U18" s="46" t="s">
        <v>117</v>
      </c>
      <c r="V18" s="6"/>
      <c r="W18" s="6"/>
      <c r="X18" s="6"/>
      <c r="Y18" s="46" t="s">
        <v>126</v>
      </c>
      <c r="Z18" s="6"/>
      <c r="AA18" s="6"/>
      <c r="AB18" s="6"/>
      <c r="AC18" s="6"/>
      <c r="AD18" s="6"/>
      <c r="AE18" s="6"/>
    </row>
    <row r="19" spans="1:31" ht="14.25">
      <c r="A19" s="30" t="s">
        <v>352</v>
      </c>
      <c r="B19" s="15">
        <v>66</v>
      </c>
      <c r="C19" s="16">
        <f t="shared" si="0"/>
        <v>5.5</v>
      </c>
      <c r="D19" s="16">
        <f t="shared" si="1"/>
        <v>87.11374629016697</v>
      </c>
      <c r="E19" s="22">
        <f t="shared" si="12"/>
        <v>6.969099703213358</v>
      </c>
      <c r="F19" s="16">
        <f t="shared" si="2"/>
        <v>80.14464658695361</v>
      </c>
      <c r="G19" s="16">
        <f t="shared" si="3"/>
        <v>6001.231136431086</v>
      </c>
      <c r="H19" s="16">
        <f t="shared" si="4"/>
        <v>7001.436325836267</v>
      </c>
      <c r="I19" s="16">
        <f t="shared" si="5"/>
        <v>8001.641515241449</v>
      </c>
      <c r="J19" s="17"/>
      <c r="K19" s="16">
        <f t="shared" si="6"/>
        <v>544.1116230364185</v>
      </c>
      <c r="L19" s="16">
        <f t="shared" si="7"/>
        <v>634.7968935424882</v>
      </c>
      <c r="M19" s="16">
        <f t="shared" si="8"/>
        <v>725.482164048558</v>
      </c>
      <c r="N19" s="16">
        <f t="shared" si="9"/>
        <v>326.46697382185107</v>
      </c>
      <c r="O19" s="16">
        <f t="shared" si="10"/>
        <v>380.878136125493</v>
      </c>
      <c r="P19" s="16">
        <f t="shared" si="11"/>
        <v>435.2892984291349</v>
      </c>
      <c r="U19" s="46" t="s">
        <v>118</v>
      </c>
      <c r="V19" s="6"/>
      <c r="W19" s="6"/>
      <c r="X19" s="6"/>
      <c r="Y19" s="46" t="s">
        <v>127</v>
      </c>
      <c r="Z19" s="6"/>
      <c r="AA19" s="6"/>
      <c r="AB19" s="6"/>
      <c r="AC19" s="6"/>
      <c r="AD19" s="6"/>
      <c r="AE19" s="6"/>
    </row>
    <row r="20" spans="21:31" ht="14.25">
      <c r="U20" s="46" t="s">
        <v>119</v>
      </c>
      <c r="V20" s="6"/>
      <c r="W20" s="6"/>
      <c r="X20" s="6"/>
      <c r="Y20" s="46" t="s">
        <v>128</v>
      </c>
      <c r="Z20" s="6"/>
      <c r="AA20" s="6"/>
      <c r="AB20" s="6"/>
      <c r="AC20" s="6"/>
      <c r="AD20" s="6"/>
      <c r="AE20" s="6"/>
    </row>
    <row r="21" spans="21:31" ht="14.25"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1:31" ht="14.25"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1:31" ht="14.25"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1:31" ht="14.25"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1:31" ht="14.25"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1:31" ht="14.25"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</sheetData>
  <sheetProtection password="C782" sheet="1" objects="1" scenarios="1" selectLockedCells="1"/>
  <mergeCells count="4">
    <mergeCell ref="K6:M6"/>
    <mergeCell ref="N6:P6"/>
    <mergeCell ref="K7:M7"/>
    <mergeCell ref="N7:P7"/>
  </mergeCells>
  <printOptions horizontalCentered="1" verticalCentered="1"/>
  <pageMargins left="0.75" right="0.75" top="1" bottom="1" header="0.5" footer="0.5"/>
  <pageSetup horizontalDpi="600" verticalDpi="600" orientation="landscape" r:id="rId3"/>
  <headerFooter alignWithMargins="0">
    <oddHeader>&amp;LSoil Loss (Removal) in Ball and Burlap Operations &amp;RMULTI STEM TREES and SHRUB FORM TREES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C34"/>
  <sheetViews>
    <sheetView zoomScale="75" zoomScaleNormal="75" workbookViewId="0" topLeftCell="A1">
      <selection activeCell="K3" sqref="K3"/>
    </sheetView>
  </sheetViews>
  <sheetFormatPr defaultColWidth="9.140625" defaultRowHeight="12.75"/>
  <cols>
    <col min="1" max="1" width="13.28125" style="0" customWidth="1"/>
    <col min="3" max="4" width="9.140625" style="0" hidden="1" customWidth="1"/>
    <col min="5" max="5" width="12.421875" style="0" hidden="1" customWidth="1"/>
    <col min="6" max="10" width="9.140625" style="0" hidden="1" customWidth="1"/>
    <col min="11" max="11" width="11.7109375" style="0" customWidth="1"/>
    <col min="12" max="12" width="11.28125" style="0" customWidth="1"/>
    <col min="13" max="13" width="11.421875" style="0" customWidth="1"/>
    <col min="14" max="14" width="13.00390625" style="0" customWidth="1"/>
    <col min="15" max="15" width="11.57421875" style="0" customWidth="1"/>
    <col min="16" max="16" width="13.281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1:23" ht="15">
      <c r="U2" s="47" t="s">
        <v>129</v>
      </c>
      <c r="V2" s="47"/>
      <c r="W2" s="47"/>
    </row>
    <row r="3" spans="1:29" ht="14.25">
      <c r="A3" s="6"/>
      <c r="B3" s="6"/>
      <c r="C3" s="6"/>
      <c r="D3" s="6"/>
      <c r="E3" s="6"/>
      <c r="F3" s="6"/>
      <c r="G3" s="6" t="s">
        <v>21</v>
      </c>
      <c r="H3" s="6"/>
      <c r="I3" s="6"/>
      <c r="J3" s="6"/>
      <c r="K3" s="64">
        <v>1088</v>
      </c>
      <c r="L3" s="49" t="s">
        <v>185</v>
      </c>
      <c r="M3" s="49"/>
      <c r="N3" s="49"/>
      <c r="O3" s="6"/>
      <c r="P3" s="6"/>
      <c r="U3" s="6" t="s">
        <v>130</v>
      </c>
      <c r="V3" s="6"/>
      <c r="W3" s="6"/>
      <c r="X3" s="6"/>
      <c r="Y3" s="6"/>
      <c r="Z3" s="6"/>
      <c r="AA3" s="6"/>
      <c r="AB3" s="6"/>
      <c r="AC3" s="6"/>
    </row>
    <row r="4" spans="1:29" ht="14.25">
      <c r="A4" s="6"/>
      <c r="B4" s="6"/>
      <c r="C4" s="6"/>
      <c r="D4" s="6"/>
      <c r="E4" s="6"/>
      <c r="F4" s="6"/>
      <c r="G4" s="6" t="s">
        <v>19</v>
      </c>
      <c r="H4" s="6"/>
      <c r="I4" s="6" t="s">
        <v>20</v>
      </c>
      <c r="J4" s="6"/>
      <c r="K4" s="6"/>
      <c r="L4" s="6"/>
      <c r="M4" s="6"/>
      <c r="N4" s="6"/>
      <c r="O4" s="6"/>
      <c r="P4" s="6"/>
      <c r="U4" s="6"/>
      <c r="V4" s="6"/>
      <c r="W4" s="6"/>
      <c r="X4" s="6"/>
      <c r="Y4" s="6"/>
      <c r="Z4" s="6"/>
      <c r="AA4" s="6"/>
      <c r="AB4" s="6"/>
      <c r="AC4" s="6"/>
    </row>
    <row r="5" spans="1:29" ht="14.25">
      <c r="A5" s="6"/>
      <c r="B5" s="6"/>
      <c r="C5" s="6"/>
      <c r="D5" s="6"/>
      <c r="E5" s="6"/>
      <c r="F5" s="6"/>
      <c r="G5" s="6" t="s">
        <v>16</v>
      </c>
      <c r="H5" s="6" t="s">
        <v>17</v>
      </c>
      <c r="I5" s="6" t="s">
        <v>18</v>
      </c>
      <c r="J5" s="6"/>
      <c r="K5" s="6"/>
      <c r="L5" s="6"/>
      <c r="M5" s="6"/>
      <c r="N5" s="6"/>
      <c r="O5" s="6"/>
      <c r="P5" s="6"/>
      <c r="U5" s="6" t="s">
        <v>202</v>
      </c>
      <c r="V5" s="6"/>
      <c r="W5" s="6"/>
      <c r="X5" s="6"/>
      <c r="Y5" s="6"/>
      <c r="Z5" s="6"/>
      <c r="AA5" s="6"/>
      <c r="AB5" s="6"/>
      <c r="AC5" s="6"/>
    </row>
    <row r="6" spans="1:29" ht="15">
      <c r="A6" s="35"/>
      <c r="B6" s="35"/>
      <c r="C6" s="41" t="s">
        <v>0</v>
      </c>
      <c r="D6" s="41" t="s">
        <v>0</v>
      </c>
      <c r="E6" s="41" t="s">
        <v>4</v>
      </c>
      <c r="F6" s="41" t="s">
        <v>6</v>
      </c>
      <c r="G6" s="41" t="s">
        <v>9</v>
      </c>
      <c r="H6" s="41" t="s">
        <v>9</v>
      </c>
      <c r="I6" s="41" t="s">
        <v>14</v>
      </c>
      <c r="J6" s="40"/>
      <c r="K6" s="76" t="s">
        <v>23</v>
      </c>
      <c r="L6" s="76"/>
      <c r="M6" s="76"/>
      <c r="N6" s="75" t="s">
        <v>23</v>
      </c>
      <c r="O6" s="76"/>
      <c r="P6" s="77"/>
      <c r="U6" s="6"/>
      <c r="V6" s="6"/>
      <c r="W6" s="6"/>
      <c r="X6" s="6"/>
      <c r="Y6" s="6"/>
      <c r="Z6" s="6"/>
      <c r="AA6" s="6"/>
      <c r="AB6" s="6"/>
      <c r="AC6" s="6"/>
    </row>
    <row r="7" spans="1:29" ht="15">
      <c r="A7" s="39" t="s">
        <v>22</v>
      </c>
      <c r="B7" s="37" t="s">
        <v>0</v>
      </c>
      <c r="C7" s="25" t="s">
        <v>1</v>
      </c>
      <c r="D7" s="25" t="s">
        <v>4</v>
      </c>
      <c r="E7" s="25" t="s">
        <v>7</v>
      </c>
      <c r="F7" s="25" t="s">
        <v>0</v>
      </c>
      <c r="G7" s="25" t="s">
        <v>10</v>
      </c>
      <c r="H7" s="25" t="s">
        <v>13</v>
      </c>
      <c r="I7" s="25" t="s">
        <v>15</v>
      </c>
      <c r="J7" s="6"/>
      <c r="K7" s="71" t="s">
        <v>31</v>
      </c>
      <c r="L7" s="71"/>
      <c r="M7" s="71"/>
      <c r="N7" s="70" t="s">
        <v>32</v>
      </c>
      <c r="O7" s="71"/>
      <c r="P7" s="79"/>
      <c r="U7" s="6" t="s">
        <v>295</v>
      </c>
      <c r="V7" s="6"/>
      <c r="W7" s="6"/>
      <c r="X7" s="6"/>
      <c r="Y7" s="6"/>
      <c r="Z7" s="6" t="s">
        <v>140</v>
      </c>
      <c r="AA7" s="6"/>
      <c r="AB7" s="6"/>
      <c r="AC7" s="6"/>
    </row>
    <row r="8" spans="2:29" ht="14.25">
      <c r="B8" s="37" t="s">
        <v>1</v>
      </c>
      <c r="C8" s="25" t="s">
        <v>3</v>
      </c>
      <c r="D8" s="25"/>
      <c r="E8" s="25" t="s">
        <v>8</v>
      </c>
      <c r="F8" s="25" t="s">
        <v>4</v>
      </c>
      <c r="G8" s="25" t="s">
        <v>11</v>
      </c>
      <c r="H8" s="25" t="s">
        <v>11</v>
      </c>
      <c r="I8" s="25" t="s">
        <v>11</v>
      </c>
      <c r="J8" s="6"/>
      <c r="K8" s="38" t="s">
        <v>10</v>
      </c>
      <c r="L8" s="38" t="s">
        <v>13</v>
      </c>
      <c r="M8" s="38" t="s">
        <v>15</v>
      </c>
      <c r="N8" s="38" t="s">
        <v>10</v>
      </c>
      <c r="O8" s="38" t="s">
        <v>13</v>
      </c>
      <c r="P8" s="38" t="s">
        <v>15</v>
      </c>
      <c r="U8" s="6" t="s">
        <v>131</v>
      </c>
      <c r="V8" s="6"/>
      <c r="W8" s="6"/>
      <c r="X8" s="6"/>
      <c r="Y8" s="6"/>
      <c r="Z8" s="6" t="s">
        <v>141</v>
      </c>
      <c r="AA8" s="6"/>
      <c r="AB8" s="6"/>
      <c r="AC8" s="6"/>
    </row>
    <row r="9" spans="1:29" ht="14.25">
      <c r="A9" s="37" t="s">
        <v>25</v>
      </c>
      <c r="B9" s="36" t="s">
        <v>2</v>
      </c>
      <c r="C9" s="26"/>
      <c r="D9" s="26" t="s">
        <v>5</v>
      </c>
      <c r="E9" s="27">
        <v>0.08</v>
      </c>
      <c r="F9" s="26" t="s">
        <v>5</v>
      </c>
      <c r="G9" s="26" t="s">
        <v>12</v>
      </c>
      <c r="H9" s="26" t="s">
        <v>12</v>
      </c>
      <c r="I9" s="26" t="s">
        <v>12</v>
      </c>
      <c r="J9" s="26"/>
      <c r="K9" s="36" t="s">
        <v>11</v>
      </c>
      <c r="L9" s="36" t="s">
        <v>11</v>
      </c>
      <c r="M9" s="36" t="s">
        <v>11</v>
      </c>
      <c r="N9" s="36" t="s">
        <v>11</v>
      </c>
      <c r="O9" s="36" t="s">
        <v>11</v>
      </c>
      <c r="P9" s="36" t="s">
        <v>11</v>
      </c>
      <c r="U9" s="6" t="s">
        <v>132</v>
      </c>
      <c r="V9" s="6"/>
      <c r="W9" s="6"/>
      <c r="X9" s="6"/>
      <c r="Y9" s="6"/>
      <c r="Z9" s="6" t="s">
        <v>142</v>
      </c>
      <c r="AA9" s="6"/>
      <c r="AB9" s="6"/>
      <c r="AC9" s="6"/>
    </row>
    <row r="10" spans="1:29" ht="14.25">
      <c r="A10" s="8"/>
      <c r="B10" s="7"/>
      <c r="C10" s="6"/>
      <c r="D10" s="6"/>
      <c r="E10" s="25" t="s">
        <v>5</v>
      </c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U10" s="6" t="s">
        <v>133</v>
      </c>
      <c r="V10" s="6"/>
      <c r="W10" s="6"/>
      <c r="X10" s="6"/>
      <c r="Y10" s="6"/>
      <c r="Z10" s="6" t="s">
        <v>296</v>
      </c>
      <c r="AA10" s="6"/>
      <c r="AB10" s="6"/>
      <c r="AC10" s="6"/>
    </row>
    <row r="11" spans="1:29" ht="14.25">
      <c r="A11" s="10" t="s">
        <v>350</v>
      </c>
      <c r="B11" s="10">
        <v>3</v>
      </c>
      <c r="C11" s="28">
        <f aca="true" t="shared" si="0" ref="C11:C17">B11/12</f>
        <v>0.25</v>
      </c>
      <c r="D11" s="28">
        <f aca="true" t="shared" si="1" ref="D11:D17">(4/3)*PI()*(C11/2)^3</f>
        <v>0.008181230868723419</v>
      </c>
      <c r="E11" s="28">
        <f>D11*0.08</f>
        <v>0.0006544984694978735</v>
      </c>
      <c r="F11" s="28">
        <f aca="true" t="shared" si="2" ref="F11:F17">D11-E11</f>
        <v>0.007526732399225545</v>
      </c>
      <c r="G11" s="28">
        <f aca="true" t="shared" si="3" ref="G11:G17">F11*1.2*62.4</f>
        <v>0.5636017220540088</v>
      </c>
      <c r="H11" s="28">
        <f aca="true" t="shared" si="4" ref="H11:H17">F11*1.4*62.4</f>
        <v>0.6575353423963436</v>
      </c>
      <c r="I11" s="28">
        <f aca="true" t="shared" si="5" ref="I11:I17">F11*1.6*62.4</f>
        <v>0.7514689627386785</v>
      </c>
      <c r="J11" s="28"/>
      <c r="K11" s="13">
        <f aca="true" t="shared" si="6" ref="K11:M17">G11*$K$3/3/2000</f>
        <v>0.10219977893246028</v>
      </c>
      <c r="L11" s="13">
        <f t="shared" si="6"/>
        <v>0.11923307542120364</v>
      </c>
      <c r="M11" s="13">
        <f t="shared" si="6"/>
        <v>0.13626637190994703</v>
      </c>
      <c r="N11" s="13">
        <f aca="true" t="shared" si="7" ref="N11:P17">G11*$K$3/5/2000</f>
        <v>0.061319867359476164</v>
      </c>
      <c r="O11" s="13">
        <f t="shared" si="7"/>
        <v>0.07153984525272218</v>
      </c>
      <c r="P11" s="13">
        <f t="shared" si="7"/>
        <v>0.08175982314596823</v>
      </c>
      <c r="U11" s="6" t="s">
        <v>134</v>
      </c>
      <c r="V11" s="6"/>
      <c r="W11" s="6"/>
      <c r="X11" s="6"/>
      <c r="Y11" s="6"/>
      <c r="Z11" s="6" t="s">
        <v>297</v>
      </c>
      <c r="AA11" s="6"/>
      <c r="AB11" s="6"/>
      <c r="AC11" s="6"/>
    </row>
    <row r="12" spans="1:29" ht="14.25">
      <c r="A12" s="10" t="s">
        <v>344</v>
      </c>
      <c r="B12" s="10">
        <v>4</v>
      </c>
      <c r="C12" s="28">
        <f t="shared" si="0"/>
        <v>0.3333333333333333</v>
      </c>
      <c r="D12" s="28">
        <f t="shared" si="1"/>
        <v>0.019392547244381438</v>
      </c>
      <c r="E12" s="28">
        <f aca="true" t="shared" si="8" ref="E12:E17">D12*0.08</f>
        <v>0.001551403779550515</v>
      </c>
      <c r="F12" s="28">
        <f t="shared" si="2"/>
        <v>0.017841143464830924</v>
      </c>
      <c r="G12" s="28">
        <f t="shared" si="3"/>
        <v>1.3359448226465396</v>
      </c>
      <c r="H12" s="28">
        <f t="shared" si="4"/>
        <v>1.5586022930876293</v>
      </c>
      <c r="I12" s="28">
        <f t="shared" si="5"/>
        <v>1.7812597635287195</v>
      </c>
      <c r="J12" s="28"/>
      <c r="K12" s="13">
        <f t="shared" si="6"/>
        <v>0.24225132783990583</v>
      </c>
      <c r="L12" s="13">
        <f t="shared" si="6"/>
        <v>0.28262654914655677</v>
      </c>
      <c r="M12" s="13">
        <f t="shared" si="6"/>
        <v>0.3230017704532078</v>
      </c>
      <c r="N12" s="13">
        <f t="shared" si="7"/>
        <v>0.1453507967039435</v>
      </c>
      <c r="O12" s="13">
        <f t="shared" si="7"/>
        <v>0.16957592948793407</v>
      </c>
      <c r="P12" s="13">
        <f t="shared" si="7"/>
        <v>0.19380106227192467</v>
      </c>
      <c r="U12" s="6" t="s">
        <v>135</v>
      </c>
      <c r="V12" s="6"/>
      <c r="W12" s="6"/>
      <c r="X12" s="6"/>
      <c r="Y12" s="6"/>
      <c r="Z12" s="6" t="s">
        <v>298</v>
      </c>
      <c r="AA12" s="6"/>
      <c r="AB12" s="6"/>
      <c r="AC12" s="6"/>
    </row>
    <row r="13" spans="1:29" ht="14.25">
      <c r="A13" s="10" t="s">
        <v>322</v>
      </c>
      <c r="B13" s="10">
        <v>5</v>
      </c>
      <c r="C13" s="28">
        <f t="shared" si="0"/>
        <v>0.4166666666666667</v>
      </c>
      <c r="D13" s="28">
        <f t="shared" si="1"/>
        <v>0.03787606883668251</v>
      </c>
      <c r="E13" s="28">
        <f t="shared" si="8"/>
        <v>0.0030300855069346007</v>
      </c>
      <c r="F13" s="28">
        <f t="shared" si="2"/>
        <v>0.03484598332974791</v>
      </c>
      <c r="G13" s="28">
        <f t="shared" si="3"/>
        <v>2.609267231731523</v>
      </c>
      <c r="H13" s="28">
        <f t="shared" si="4"/>
        <v>3.044145103686777</v>
      </c>
      <c r="I13" s="28">
        <f t="shared" si="5"/>
        <v>3.479022975642031</v>
      </c>
      <c r="J13" s="28"/>
      <c r="K13" s="13">
        <f t="shared" si="6"/>
        <v>0.4731471246873161</v>
      </c>
      <c r="L13" s="13">
        <f t="shared" si="6"/>
        <v>0.5520049788018688</v>
      </c>
      <c r="M13" s="13">
        <f t="shared" si="6"/>
        <v>0.6308628329164215</v>
      </c>
      <c r="N13" s="13">
        <f t="shared" si="7"/>
        <v>0.2838882748123897</v>
      </c>
      <c r="O13" s="13">
        <f t="shared" si="7"/>
        <v>0.3312029872811213</v>
      </c>
      <c r="P13" s="13">
        <f t="shared" si="7"/>
        <v>0.37851769974985294</v>
      </c>
      <c r="U13" s="6" t="s">
        <v>136</v>
      </c>
      <c r="V13" s="6"/>
      <c r="W13" s="6"/>
      <c r="X13" s="6"/>
      <c r="Y13" s="6"/>
      <c r="Z13" s="6" t="s">
        <v>143</v>
      </c>
      <c r="AA13" s="6"/>
      <c r="AB13" s="6"/>
      <c r="AC13" s="6"/>
    </row>
    <row r="14" spans="1:29" ht="14.25">
      <c r="A14" s="10" t="s">
        <v>323</v>
      </c>
      <c r="B14" s="10">
        <v>7</v>
      </c>
      <c r="C14" s="28">
        <f t="shared" si="0"/>
        <v>0.5833333333333334</v>
      </c>
      <c r="D14" s="28">
        <f t="shared" si="1"/>
        <v>0.1039319328878568</v>
      </c>
      <c r="E14" s="28">
        <f t="shared" si="8"/>
        <v>0.008314554631028545</v>
      </c>
      <c r="F14" s="28">
        <f t="shared" si="2"/>
        <v>0.09561737825682826</v>
      </c>
      <c r="G14" s="28">
        <f t="shared" si="3"/>
        <v>7.159829283871299</v>
      </c>
      <c r="H14" s="28">
        <f t="shared" si="4"/>
        <v>8.353134164516515</v>
      </c>
      <c r="I14" s="28">
        <f t="shared" si="5"/>
        <v>9.546439045161733</v>
      </c>
      <c r="J14" s="28"/>
      <c r="K14" s="13">
        <f t="shared" si="6"/>
        <v>1.2983157101419955</v>
      </c>
      <c r="L14" s="13">
        <f t="shared" si="6"/>
        <v>1.514701661832328</v>
      </c>
      <c r="M14" s="13">
        <f t="shared" si="6"/>
        <v>1.731087613522661</v>
      </c>
      <c r="N14" s="13">
        <f t="shared" si="7"/>
        <v>0.7789894260851974</v>
      </c>
      <c r="O14" s="13">
        <f t="shared" si="7"/>
        <v>0.9088209970993969</v>
      </c>
      <c r="P14" s="13">
        <f t="shared" si="7"/>
        <v>1.0386525681135965</v>
      </c>
      <c r="U14" s="6" t="s">
        <v>137</v>
      </c>
      <c r="V14" s="6"/>
      <c r="W14" s="6"/>
      <c r="X14" s="6"/>
      <c r="Y14" s="6"/>
      <c r="Z14" s="6" t="s">
        <v>144</v>
      </c>
      <c r="AA14" s="6"/>
      <c r="AB14" s="6"/>
      <c r="AC14" s="6"/>
    </row>
    <row r="15" spans="1:29" ht="14.25">
      <c r="A15" s="10" t="s">
        <v>324</v>
      </c>
      <c r="B15" s="10">
        <v>9</v>
      </c>
      <c r="C15" s="28">
        <f t="shared" si="0"/>
        <v>0.75</v>
      </c>
      <c r="D15" s="28">
        <f t="shared" si="1"/>
        <v>0.2208932334555323</v>
      </c>
      <c r="E15" s="28">
        <f t="shared" si="8"/>
        <v>0.017671458676442584</v>
      </c>
      <c r="F15" s="28">
        <f t="shared" si="2"/>
        <v>0.2032217747790897</v>
      </c>
      <c r="G15" s="28">
        <f t="shared" si="3"/>
        <v>15.217246495458236</v>
      </c>
      <c r="H15" s="28">
        <f t="shared" si="4"/>
        <v>17.753454244701274</v>
      </c>
      <c r="I15" s="28">
        <f t="shared" si="5"/>
        <v>20.289661993944318</v>
      </c>
      <c r="J15" s="28"/>
      <c r="K15" s="13">
        <f t="shared" si="6"/>
        <v>2.7593940311764267</v>
      </c>
      <c r="L15" s="13">
        <f t="shared" si="6"/>
        <v>3.219293036372498</v>
      </c>
      <c r="M15" s="13">
        <f t="shared" si="6"/>
        <v>3.6791920415685695</v>
      </c>
      <c r="N15" s="13">
        <f t="shared" si="7"/>
        <v>1.6556364187058559</v>
      </c>
      <c r="O15" s="13">
        <f t="shared" si="7"/>
        <v>1.9315758218234986</v>
      </c>
      <c r="P15" s="13">
        <f t="shared" si="7"/>
        <v>2.2075152249411416</v>
      </c>
      <c r="U15" s="6" t="s">
        <v>138</v>
      </c>
      <c r="V15" s="6"/>
      <c r="W15" s="6"/>
      <c r="X15" s="6"/>
      <c r="Y15" s="6"/>
      <c r="Z15" s="6" t="s">
        <v>145</v>
      </c>
      <c r="AA15" s="6"/>
      <c r="AB15" s="6"/>
      <c r="AC15" s="6"/>
    </row>
    <row r="16" spans="1:29" ht="14.25">
      <c r="A16" s="10" t="s">
        <v>325</v>
      </c>
      <c r="B16" s="10">
        <v>11</v>
      </c>
      <c r="C16" s="28">
        <f t="shared" si="0"/>
        <v>0.9166666666666666</v>
      </c>
      <c r="D16" s="28">
        <f t="shared" si="1"/>
        <v>0.40330438097299515</v>
      </c>
      <c r="E16" s="28">
        <f t="shared" si="8"/>
        <v>0.03226435047783961</v>
      </c>
      <c r="F16" s="28">
        <f t="shared" si="2"/>
        <v>0.37104003049515555</v>
      </c>
      <c r="G16" s="28">
        <f t="shared" si="3"/>
        <v>27.783477483477245</v>
      </c>
      <c r="H16" s="28">
        <f t="shared" si="4"/>
        <v>32.414057064056784</v>
      </c>
      <c r="I16" s="28">
        <f t="shared" si="5"/>
        <v>37.04463664463633</v>
      </c>
      <c r="J16" s="28"/>
      <c r="K16" s="13">
        <f t="shared" si="6"/>
        <v>5.038070583670541</v>
      </c>
      <c r="L16" s="13">
        <f t="shared" si="6"/>
        <v>5.877749014282297</v>
      </c>
      <c r="M16" s="13">
        <f t="shared" si="6"/>
        <v>6.717427444894053</v>
      </c>
      <c r="N16" s="13">
        <f t="shared" si="7"/>
        <v>3.0228423502023243</v>
      </c>
      <c r="O16" s="13">
        <f t="shared" si="7"/>
        <v>3.5266494085693783</v>
      </c>
      <c r="P16" s="13">
        <f t="shared" si="7"/>
        <v>4.030456466936432</v>
      </c>
      <c r="U16" s="6" t="s">
        <v>139</v>
      </c>
      <c r="V16" s="6"/>
      <c r="W16" s="6"/>
      <c r="X16" s="6"/>
      <c r="Y16" s="6"/>
      <c r="Z16" s="6"/>
      <c r="AA16" s="6"/>
      <c r="AB16" s="6"/>
      <c r="AC16" s="6"/>
    </row>
    <row r="17" spans="1:29" ht="14.25">
      <c r="A17" s="15" t="s">
        <v>326</v>
      </c>
      <c r="B17" s="15">
        <v>13</v>
      </c>
      <c r="C17" s="28">
        <f t="shared" si="0"/>
        <v>1.0833333333333333</v>
      </c>
      <c r="D17" s="28">
        <f t="shared" si="1"/>
        <v>0.6657097858735314</v>
      </c>
      <c r="E17" s="28">
        <f t="shared" si="8"/>
        <v>0.05325678286988251</v>
      </c>
      <c r="F17" s="28">
        <f t="shared" si="2"/>
        <v>0.6124530030036488</v>
      </c>
      <c r="G17" s="28">
        <f t="shared" si="3"/>
        <v>45.860480864913214</v>
      </c>
      <c r="H17" s="28">
        <f t="shared" si="4"/>
        <v>53.50389434239876</v>
      </c>
      <c r="I17" s="28">
        <f t="shared" si="5"/>
        <v>61.1473078198843</v>
      </c>
      <c r="J17" s="28"/>
      <c r="K17" s="16">
        <f t="shared" si="6"/>
        <v>8.316033863504263</v>
      </c>
      <c r="L17" s="16">
        <f t="shared" si="6"/>
        <v>9.702039507421642</v>
      </c>
      <c r="M17" s="16">
        <f t="shared" si="6"/>
        <v>11.08804515133902</v>
      </c>
      <c r="N17" s="16">
        <f t="shared" si="7"/>
        <v>4.989620318102558</v>
      </c>
      <c r="O17" s="16">
        <f t="shared" si="7"/>
        <v>5.821223704452985</v>
      </c>
      <c r="P17" s="16">
        <f t="shared" si="7"/>
        <v>6.652827090803412</v>
      </c>
      <c r="U17" s="6"/>
      <c r="V17" s="6"/>
      <c r="W17" s="6"/>
      <c r="X17" s="6"/>
      <c r="Y17" s="6"/>
      <c r="Z17" s="6"/>
      <c r="AA17" s="6"/>
      <c r="AB17" s="6"/>
      <c r="AC17" s="6"/>
    </row>
    <row r="18" spans="1:29" ht="14.2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U18" s="6"/>
      <c r="V18" s="6"/>
      <c r="W18" s="6"/>
      <c r="X18" s="6"/>
      <c r="Y18" s="6"/>
      <c r="Z18" s="6"/>
      <c r="AA18" s="6"/>
      <c r="AB18" s="6"/>
      <c r="AC18" s="6"/>
    </row>
    <row r="19" spans="1:29" ht="1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U19" s="48" t="s">
        <v>146</v>
      </c>
      <c r="V19" s="48"/>
      <c r="W19" s="48"/>
      <c r="X19" s="6"/>
      <c r="Y19" s="6"/>
      <c r="Z19" s="6"/>
      <c r="AA19" s="6"/>
      <c r="AB19" s="6"/>
      <c r="AC19" s="6"/>
    </row>
    <row r="20" spans="1:29" ht="14.2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U20" s="6" t="s">
        <v>147</v>
      </c>
      <c r="V20" s="6"/>
      <c r="W20" s="6"/>
      <c r="X20" s="6"/>
      <c r="Y20" s="6"/>
      <c r="Z20" s="6"/>
      <c r="AA20" s="6"/>
      <c r="AB20" s="6"/>
      <c r="AC20" s="6"/>
    </row>
    <row r="21" spans="1:29" ht="14.2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U21" s="6" t="s">
        <v>148</v>
      </c>
      <c r="V21" s="6"/>
      <c r="W21" s="6"/>
      <c r="X21" s="6"/>
      <c r="Y21" s="6"/>
      <c r="Z21" s="6"/>
      <c r="AA21" s="6"/>
      <c r="AB21" s="6"/>
      <c r="AC21" s="6"/>
    </row>
    <row r="22" spans="1:29" ht="14.2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U22" s="6"/>
      <c r="V22" s="6"/>
      <c r="W22" s="6"/>
      <c r="X22" s="6"/>
      <c r="Y22" s="6"/>
      <c r="Z22" s="6"/>
      <c r="AA22" s="6"/>
      <c r="AB22" s="6"/>
      <c r="AC22" s="6"/>
    </row>
    <row r="23" spans="1:29" ht="14.2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U23" s="6" t="s">
        <v>202</v>
      </c>
      <c r="V23" s="6"/>
      <c r="W23" s="6"/>
      <c r="X23" s="6"/>
      <c r="Y23" s="6"/>
      <c r="Z23" s="6"/>
      <c r="AA23" s="6"/>
      <c r="AB23" s="6"/>
      <c r="AC23" s="6"/>
    </row>
    <row r="24" spans="1:29" ht="14.2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U24" s="6"/>
      <c r="V24" s="6"/>
      <c r="W24" s="6"/>
      <c r="X24" s="6"/>
      <c r="Y24" s="6"/>
      <c r="Z24" s="6"/>
      <c r="AA24" s="6"/>
      <c r="AB24" s="6"/>
      <c r="AC24" s="6"/>
    </row>
    <row r="25" spans="1:29" ht="14.2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U25" s="46" t="s">
        <v>149</v>
      </c>
      <c r="V25" s="6"/>
      <c r="W25" s="6"/>
      <c r="X25" s="6"/>
      <c r="Y25" s="6"/>
      <c r="Z25" s="6"/>
      <c r="AA25" s="6"/>
      <c r="AB25" s="6"/>
      <c r="AC25" s="6"/>
    </row>
    <row r="26" spans="1:29" ht="14.2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U26" s="46" t="s">
        <v>150</v>
      </c>
      <c r="V26" s="6"/>
      <c r="W26" s="6"/>
      <c r="X26" s="6"/>
      <c r="Y26" s="6"/>
      <c r="Z26" s="6"/>
      <c r="AA26" s="6"/>
      <c r="AB26" s="6"/>
      <c r="AC26" s="6"/>
    </row>
    <row r="27" spans="1:29" ht="14.2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U27" s="46" t="s">
        <v>151</v>
      </c>
      <c r="V27" s="6"/>
      <c r="W27" s="6"/>
      <c r="X27" s="6"/>
      <c r="Y27" s="6"/>
      <c r="Z27" s="6"/>
      <c r="AA27" s="6"/>
      <c r="AB27" s="6"/>
      <c r="AC27" s="6"/>
    </row>
    <row r="28" spans="1:29" ht="14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U28" s="46" t="s">
        <v>152</v>
      </c>
      <c r="V28" s="6"/>
      <c r="W28" s="6"/>
      <c r="X28" s="6"/>
      <c r="Y28" s="6"/>
      <c r="Z28" s="6"/>
      <c r="AA28" s="6"/>
      <c r="AB28" s="6"/>
      <c r="AC28" s="6"/>
    </row>
    <row r="29" spans="1:29" ht="14.2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U29" s="46" t="s">
        <v>153</v>
      </c>
      <c r="V29" s="6"/>
      <c r="W29" s="6"/>
      <c r="X29" s="6"/>
      <c r="Y29" s="6"/>
      <c r="Z29" s="6"/>
      <c r="AA29" s="6"/>
      <c r="AB29" s="6"/>
      <c r="AC29" s="6"/>
    </row>
    <row r="30" spans="1:21" ht="14.2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U30" s="46" t="s">
        <v>154</v>
      </c>
    </row>
    <row r="31" spans="2:16" ht="12.7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2.7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2.7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 password="C782" sheet="1" objects="1" scenarios="1" selectLockedCells="1"/>
  <mergeCells count="4">
    <mergeCell ref="K6:M6"/>
    <mergeCell ref="N6:P6"/>
    <mergeCell ref="K7:M7"/>
    <mergeCell ref="N7:P7"/>
  </mergeCells>
  <printOptions horizontalCentered="1" verticalCentered="1"/>
  <pageMargins left="0.75" right="0.75" top="1" bottom="1" header="0.5" footer="0.5"/>
  <pageSetup horizontalDpi="600" verticalDpi="600" orientation="landscape" r:id="rId3"/>
  <headerFooter alignWithMargins="0">
    <oddHeader>&amp;LSoil Loss (Removal) in Ball and Burlap Operations&amp;RDWARF and TENDER DECIDUOUS SHRUBS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E29"/>
  <sheetViews>
    <sheetView zoomScale="75" zoomScaleNormal="75" workbookViewId="0" topLeftCell="A1">
      <selection activeCell="K3" sqref="K3"/>
    </sheetView>
  </sheetViews>
  <sheetFormatPr defaultColWidth="9.140625" defaultRowHeight="12.75"/>
  <cols>
    <col min="1" max="1" width="13.28125" style="0" customWidth="1"/>
    <col min="3" max="4" width="9.140625" style="0" hidden="1" customWidth="1"/>
    <col min="5" max="5" width="12.421875" style="0" hidden="1" customWidth="1"/>
    <col min="6" max="6" width="9.140625" style="0" hidden="1" customWidth="1"/>
    <col min="7" max="7" width="13.28125" style="0" hidden="1" customWidth="1"/>
    <col min="8" max="8" width="11.7109375" style="0" hidden="1" customWidth="1"/>
    <col min="9" max="9" width="11.28125" style="0" hidden="1" customWidth="1"/>
    <col min="10" max="10" width="9.140625" style="0" hidden="1" customWidth="1"/>
    <col min="11" max="12" width="11.7109375" style="0" customWidth="1"/>
    <col min="13" max="13" width="11.57421875" style="0" customWidth="1"/>
    <col min="14" max="14" width="12.421875" style="0" bestFit="1" customWidth="1"/>
    <col min="15" max="15" width="11.421875" style="0" customWidth="1"/>
    <col min="16" max="16" width="12.421875" style="0" bestFit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1:31" ht="15">
      <c r="U2" s="47" t="s">
        <v>161</v>
      </c>
      <c r="V2" s="47"/>
      <c r="W2" s="47"/>
      <c r="X2" s="47"/>
      <c r="Y2" s="6"/>
      <c r="Z2" s="6"/>
      <c r="AA2" s="6"/>
      <c r="AB2" s="6"/>
      <c r="AC2" s="6"/>
      <c r="AD2" s="6"/>
      <c r="AE2" s="6"/>
    </row>
    <row r="3" spans="1:31" ht="14.25">
      <c r="A3" s="6"/>
      <c r="B3" s="6"/>
      <c r="C3" s="6"/>
      <c r="D3" s="6"/>
      <c r="E3" s="6"/>
      <c r="F3" s="6"/>
      <c r="G3" s="6" t="s">
        <v>21</v>
      </c>
      <c r="H3" s="6"/>
      <c r="I3" s="6"/>
      <c r="J3" s="6"/>
      <c r="K3" s="64">
        <v>726</v>
      </c>
      <c r="L3" s="49" t="s">
        <v>185</v>
      </c>
      <c r="M3" s="49"/>
      <c r="N3" s="49"/>
      <c r="O3" s="6"/>
      <c r="P3" s="6"/>
      <c r="U3" s="6" t="s">
        <v>162</v>
      </c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4.25">
      <c r="A4" s="6"/>
      <c r="B4" s="6"/>
      <c r="C4" s="6"/>
      <c r="D4" s="6"/>
      <c r="E4" s="6"/>
      <c r="F4" s="6"/>
      <c r="G4" s="6" t="s">
        <v>19</v>
      </c>
      <c r="H4" s="6"/>
      <c r="I4" s="6" t="s">
        <v>20</v>
      </c>
      <c r="J4" s="6"/>
      <c r="K4" s="6"/>
      <c r="L4" s="6"/>
      <c r="M4" s="6"/>
      <c r="N4" s="6"/>
      <c r="O4" s="6"/>
      <c r="P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4.25">
      <c r="A5" s="6"/>
      <c r="B5" s="6"/>
      <c r="C5" s="6"/>
      <c r="D5" s="6"/>
      <c r="E5" s="6"/>
      <c r="F5" s="6"/>
      <c r="G5" s="6" t="s">
        <v>16</v>
      </c>
      <c r="H5" s="6" t="s">
        <v>17</v>
      </c>
      <c r="I5" s="6" t="s">
        <v>18</v>
      </c>
      <c r="J5" s="6"/>
      <c r="K5" s="6"/>
      <c r="L5" s="6"/>
      <c r="M5" s="6"/>
      <c r="N5" s="6"/>
      <c r="O5" s="6"/>
      <c r="P5" s="6"/>
      <c r="U5" s="6" t="s">
        <v>202</v>
      </c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">
      <c r="A6" s="35"/>
      <c r="B6" s="35"/>
      <c r="C6" s="38" t="s">
        <v>0</v>
      </c>
      <c r="D6" s="38" t="s">
        <v>0</v>
      </c>
      <c r="E6" s="38" t="s">
        <v>4</v>
      </c>
      <c r="F6" s="38" t="s">
        <v>6</v>
      </c>
      <c r="G6" s="38" t="s">
        <v>9</v>
      </c>
      <c r="H6" s="38" t="s">
        <v>9</v>
      </c>
      <c r="I6" s="38" t="s">
        <v>14</v>
      </c>
      <c r="J6" s="35"/>
      <c r="K6" s="69" t="s">
        <v>23</v>
      </c>
      <c r="L6" s="69"/>
      <c r="M6" s="69"/>
      <c r="N6" s="69" t="s">
        <v>23</v>
      </c>
      <c r="O6" s="69"/>
      <c r="P6" s="69"/>
      <c r="Y6" s="6"/>
      <c r="Z6" s="6"/>
      <c r="AA6" s="6"/>
      <c r="AB6" s="6"/>
      <c r="AC6" s="6"/>
      <c r="AD6" s="6"/>
      <c r="AE6" s="6"/>
    </row>
    <row r="7" spans="1:31" ht="15">
      <c r="A7" s="39" t="s">
        <v>22</v>
      </c>
      <c r="B7" s="37" t="s">
        <v>0</v>
      </c>
      <c r="C7" s="37" t="s">
        <v>1</v>
      </c>
      <c r="D7" s="37" t="s">
        <v>4</v>
      </c>
      <c r="E7" s="37" t="s">
        <v>7</v>
      </c>
      <c r="F7" s="37" t="s">
        <v>0</v>
      </c>
      <c r="G7" s="37" t="s">
        <v>10</v>
      </c>
      <c r="H7" s="37" t="s">
        <v>13</v>
      </c>
      <c r="I7" s="37" t="s">
        <v>15</v>
      </c>
      <c r="J7" s="42"/>
      <c r="K7" s="70" t="s">
        <v>31</v>
      </c>
      <c r="L7" s="71"/>
      <c r="M7" s="71"/>
      <c r="N7" s="70" t="s">
        <v>32</v>
      </c>
      <c r="O7" s="71"/>
      <c r="P7" s="79"/>
      <c r="U7" s="46" t="s">
        <v>163</v>
      </c>
      <c r="V7" s="6"/>
      <c r="W7" s="6"/>
      <c r="X7" s="6"/>
      <c r="Y7" s="46" t="s">
        <v>175</v>
      </c>
      <c r="Z7" s="6"/>
      <c r="AD7" s="6"/>
      <c r="AE7" s="6"/>
    </row>
    <row r="8" spans="2:31" ht="14.25">
      <c r="B8" s="37" t="s">
        <v>1</v>
      </c>
      <c r="C8" s="37" t="s">
        <v>3</v>
      </c>
      <c r="D8" s="37"/>
      <c r="E8" s="37" t="s">
        <v>8</v>
      </c>
      <c r="F8" s="37" t="s">
        <v>4</v>
      </c>
      <c r="G8" s="37" t="s">
        <v>11</v>
      </c>
      <c r="H8" s="37" t="s">
        <v>11</v>
      </c>
      <c r="I8" s="37" t="s">
        <v>11</v>
      </c>
      <c r="J8" s="42"/>
      <c r="K8" s="37" t="s">
        <v>10</v>
      </c>
      <c r="L8" s="37" t="s">
        <v>13</v>
      </c>
      <c r="M8" s="37" t="s">
        <v>15</v>
      </c>
      <c r="N8" s="37" t="s">
        <v>10</v>
      </c>
      <c r="O8" s="37" t="s">
        <v>13</v>
      </c>
      <c r="P8" s="37" t="s">
        <v>15</v>
      </c>
      <c r="U8" s="46" t="s">
        <v>164</v>
      </c>
      <c r="V8" s="6"/>
      <c r="W8" s="6"/>
      <c r="X8" s="6"/>
      <c r="Y8" s="46" t="s">
        <v>176</v>
      </c>
      <c r="Z8" s="6"/>
      <c r="AA8" s="6"/>
      <c r="AB8" s="6"/>
      <c r="AD8" s="6"/>
      <c r="AE8" s="6"/>
    </row>
    <row r="9" spans="1:31" ht="14.25">
      <c r="A9" s="36" t="s">
        <v>25</v>
      </c>
      <c r="B9" s="36" t="s">
        <v>2</v>
      </c>
      <c r="C9" s="36"/>
      <c r="D9" s="36" t="s">
        <v>5</v>
      </c>
      <c r="E9" s="43">
        <v>0.08</v>
      </c>
      <c r="F9" s="36" t="s">
        <v>5</v>
      </c>
      <c r="G9" s="36" t="s">
        <v>12</v>
      </c>
      <c r="H9" s="36" t="s">
        <v>12</v>
      </c>
      <c r="I9" s="36" t="s">
        <v>12</v>
      </c>
      <c r="J9" s="36"/>
      <c r="K9" s="36" t="s">
        <v>11</v>
      </c>
      <c r="L9" s="36" t="s">
        <v>11</v>
      </c>
      <c r="M9" s="36" t="s">
        <v>11</v>
      </c>
      <c r="N9" s="36" t="s">
        <v>11</v>
      </c>
      <c r="O9" s="36" t="s">
        <v>11</v>
      </c>
      <c r="P9" s="36" t="s">
        <v>11</v>
      </c>
      <c r="U9" s="46" t="s">
        <v>165</v>
      </c>
      <c r="V9" s="6"/>
      <c r="W9" s="6"/>
      <c r="X9" s="6"/>
      <c r="Y9" s="46" t="s">
        <v>177</v>
      </c>
      <c r="Z9" s="6"/>
      <c r="AA9" s="6"/>
      <c r="AB9" s="6"/>
      <c r="AD9" s="6"/>
      <c r="AE9" s="6"/>
    </row>
    <row r="10" spans="1:31" ht="14.25">
      <c r="A10" s="42"/>
      <c r="B10" s="42"/>
      <c r="C10" s="42"/>
      <c r="D10" s="42"/>
      <c r="E10" s="37" t="s">
        <v>5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U10" s="46" t="s">
        <v>166</v>
      </c>
      <c r="V10" s="6"/>
      <c r="W10" s="6"/>
      <c r="X10" s="6"/>
      <c r="Y10" s="46" t="s">
        <v>178</v>
      </c>
      <c r="Z10" s="6"/>
      <c r="AA10" s="6"/>
      <c r="AB10" s="6"/>
      <c r="AD10" s="6"/>
      <c r="AE10" s="6"/>
    </row>
    <row r="11" spans="1:31" ht="14.25">
      <c r="A11" s="10" t="s">
        <v>322</v>
      </c>
      <c r="B11" s="10">
        <v>8</v>
      </c>
      <c r="C11" s="13">
        <f aca="true" t="shared" si="0" ref="C11:C20">B11/12</f>
        <v>0.6666666666666666</v>
      </c>
      <c r="D11" s="13">
        <f aca="true" t="shared" si="1" ref="D11:D20">(4/3)*PI()*(C11/2)^3</f>
        <v>0.1551403779550515</v>
      </c>
      <c r="E11" s="13">
        <f>D11*0.08</f>
        <v>0.01241123023640412</v>
      </c>
      <c r="F11" s="13">
        <f aca="true" t="shared" si="2" ref="F11:F20">D11-E11</f>
        <v>0.1427291477186474</v>
      </c>
      <c r="G11" s="13">
        <f aca="true" t="shared" si="3" ref="G11:G20">F11*1.2*62.4</f>
        <v>10.687558581172317</v>
      </c>
      <c r="H11" s="13">
        <f aca="true" t="shared" si="4" ref="H11:H20">F11*1.4*62.4</f>
        <v>12.468818344701035</v>
      </c>
      <c r="I11" s="13">
        <f aca="true" t="shared" si="5" ref="I11:I20">F11*1.6*62.4</f>
        <v>14.250078108229756</v>
      </c>
      <c r="J11" s="13"/>
      <c r="K11" s="13">
        <f aca="true" t="shared" si="6" ref="K11:K20">G11*$K$3/3/2000</f>
        <v>1.2931945883218503</v>
      </c>
      <c r="L11" s="13">
        <f aca="true" t="shared" si="7" ref="L11:L20">H11*$K$3/3/2000</f>
        <v>1.5087270197088254</v>
      </c>
      <c r="M11" s="13">
        <f aca="true" t="shared" si="8" ref="M11:M20">I11*$K$3/3/2000</f>
        <v>1.7242594510958007</v>
      </c>
      <c r="N11" s="13">
        <f aca="true" t="shared" si="9" ref="N11:N20">G11*$K$3/5/2000</f>
        <v>0.7759167529931102</v>
      </c>
      <c r="O11" s="13">
        <f aca="true" t="shared" si="10" ref="O11:O20">H11*$K$3/5/2000</f>
        <v>0.9052362118252952</v>
      </c>
      <c r="P11" s="13">
        <f aca="true" t="shared" si="11" ref="P11:P20">I11*$K$3/5/2000</f>
        <v>1.0345556706574803</v>
      </c>
      <c r="U11" s="46" t="s">
        <v>167</v>
      </c>
      <c r="V11" s="6"/>
      <c r="W11" s="6"/>
      <c r="X11" s="6"/>
      <c r="Y11" s="46" t="s">
        <v>179</v>
      </c>
      <c r="Z11" s="6"/>
      <c r="AA11" s="6"/>
      <c r="AB11" s="6"/>
      <c r="AD11" s="6"/>
      <c r="AE11" s="6"/>
    </row>
    <row r="12" spans="1:31" ht="14.25">
      <c r="A12" s="10" t="s">
        <v>324</v>
      </c>
      <c r="B12" s="10">
        <v>10</v>
      </c>
      <c r="C12" s="13">
        <f t="shared" si="0"/>
        <v>0.8333333333333334</v>
      </c>
      <c r="D12" s="13">
        <f t="shared" si="1"/>
        <v>0.30300855069346005</v>
      </c>
      <c r="E12" s="13">
        <f aca="true" t="shared" si="12" ref="E12:E20">D12*0.08</f>
        <v>0.024240684055476806</v>
      </c>
      <c r="F12" s="13">
        <f t="shared" si="2"/>
        <v>0.27876786663798325</v>
      </c>
      <c r="G12" s="13">
        <f t="shared" si="3"/>
        <v>20.874137853852183</v>
      </c>
      <c r="H12" s="13">
        <f t="shared" si="4"/>
        <v>24.353160829494215</v>
      </c>
      <c r="I12" s="13">
        <f t="shared" si="5"/>
        <v>27.832183805136246</v>
      </c>
      <c r="J12" s="13"/>
      <c r="K12" s="13">
        <f t="shared" si="6"/>
        <v>2.525770680316114</v>
      </c>
      <c r="L12" s="13">
        <f t="shared" si="7"/>
        <v>2.9467324603688</v>
      </c>
      <c r="M12" s="13">
        <f t="shared" si="8"/>
        <v>3.367694240421486</v>
      </c>
      <c r="N12" s="13">
        <f t="shared" si="9"/>
        <v>1.5154624081896686</v>
      </c>
      <c r="O12" s="13">
        <f t="shared" si="10"/>
        <v>1.7680394762212799</v>
      </c>
      <c r="P12" s="13">
        <f t="shared" si="11"/>
        <v>2.0206165442528916</v>
      </c>
      <c r="U12" s="46" t="s">
        <v>168</v>
      </c>
      <c r="V12" s="6"/>
      <c r="W12" s="6"/>
      <c r="X12" s="6"/>
      <c r="Y12" s="46" t="s">
        <v>180</v>
      </c>
      <c r="Z12" s="6"/>
      <c r="AA12" s="6"/>
      <c r="AB12" s="6"/>
      <c r="AD12" s="6"/>
      <c r="AE12" s="6"/>
    </row>
    <row r="13" spans="1:31" ht="14.25">
      <c r="A13" s="10" t="s">
        <v>349</v>
      </c>
      <c r="B13" s="10">
        <v>12</v>
      </c>
      <c r="C13" s="13">
        <f t="shared" si="0"/>
        <v>1</v>
      </c>
      <c r="D13" s="13">
        <f t="shared" si="1"/>
        <v>0.5235987755982988</v>
      </c>
      <c r="E13" s="13">
        <f t="shared" si="12"/>
        <v>0.041887902047863905</v>
      </c>
      <c r="F13" s="13">
        <f t="shared" si="2"/>
        <v>0.4817108735504349</v>
      </c>
      <c r="G13" s="13">
        <f t="shared" si="3"/>
        <v>36.070510211456565</v>
      </c>
      <c r="H13" s="13">
        <f t="shared" si="4"/>
        <v>42.08226191336599</v>
      </c>
      <c r="I13" s="13">
        <f t="shared" si="5"/>
        <v>48.09401361527542</v>
      </c>
      <c r="J13" s="13"/>
      <c r="K13" s="13">
        <f t="shared" si="6"/>
        <v>4.364531735586245</v>
      </c>
      <c r="L13" s="13">
        <f t="shared" si="7"/>
        <v>5.0919536915172845</v>
      </c>
      <c r="M13" s="13">
        <f t="shared" si="8"/>
        <v>5.819375647448326</v>
      </c>
      <c r="N13" s="13">
        <f t="shared" si="9"/>
        <v>2.6187190413517465</v>
      </c>
      <c r="O13" s="13">
        <f t="shared" si="10"/>
        <v>3.0551722149103706</v>
      </c>
      <c r="P13" s="13">
        <f t="shared" si="11"/>
        <v>3.4916253884689956</v>
      </c>
      <c r="U13" s="46" t="s">
        <v>169</v>
      </c>
      <c r="V13" s="6"/>
      <c r="W13" s="6"/>
      <c r="X13" s="6"/>
      <c r="Y13" s="46" t="s">
        <v>181</v>
      </c>
      <c r="Z13" s="6"/>
      <c r="AA13" s="6"/>
      <c r="AB13" s="6"/>
      <c r="AD13" s="6"/>
      <c r="AE13" s="6"/>
    </row>
    <row r="14" spans="1:31" ht="14.25">
      <c r="A14" s="10" t="s">
        <v>332</v>
      </c>
      <c r="B14" s="10">
        <v>16</v>
      </c>
      <c r="C14" s="13">
        <f t="shared" si="0"/>
        <v>1.3333333333333333</v>
      </c>
      <c r="D14" s="13">
        <f t="shared" si="1"/>
        <v>1.241123023640412</v>
      </c>
      <c r="E14" s="13">
        <f t="shared" si="12"/>
        <v>0.09928984189123297</v>
      </c>
      <c r="F14" s="13">
        <f t="shared" si="2"/>
        <v>1.1418331817491791</v>
      </c>
      <c r="G14" s="13">
        <f t="shared" si="3"/>
        <v>85.50046864937853</v>
      </c>
      <c r="H14" s="13">
        <f t="shared" si="4"/>
        <v>99.75054675760828</v>
      </c>
      <c r="I14" s="13">
        <f t="shared" si="5"/>
        <v>114.00062486583805</v>
      </c>
      <c r="J14" s="13"/>
      <c r="K14" s="13">
        <f t="shared" si="6"/>
        <v>10.345556706574802</v>
      </c>
      <c r="L14" s="13">
        <f t="shared" si="7"/>
        <v>12.069816157670603</v>
      </c>
      <c r="M14" s="13">
        <f t="shared" si="8"/>
        <v>13.794075608766406</v>
      </c>
      <c r="N14" s="13">
        <f t="shared" si="9"/>
        <v>6.207334023944882</v>
      </c>
      <c r="O14" s="13">
        <f t="shared" si="10"/>
        <v>7.241889694602362</v>
      </c>
      <c r="P14" s="13">
        <f t="shared" si="11"/>
        <v>8.276445365259843</v>
      </c>
      <c r="U14" s="46" t="s">
        <v>170</v>
      </c>
      <c r="V14" s="6"/>
      <c r="W14" s="6"/>
      <c r="X14" s="6"/>
      <c r="Y14" s="46" t="s">
        <v>125</v>
      </c>
      <c r="Z14" s="6"/>
      <c r="AA14" s="6"/>
      <c r="AB14" s="6"/>
      <c r="AD14" s="6"/>
      <c r="AE14" s="6"/>
    </row>
    <row r="15" spans="1:31" ht="14.25">
      <c r="A15" s="10" t="s">
        <v>331</v>
      </c>
      <c r="B15" s="10">
        <v>20</v>
      </c>
      <c r="C15" s="13">
        <f t="shared" si="0"/>
        <v>1.6666666666666667</v>
      </c>
      <c r="D15" s="13">
        <f t="shared" si="1"/>
        <v>2.4240684055476804</v>
      </c>
      <c r="E15" s="13">
        <f t="shared" si="12"/>
        <v>0.19392547244381445</v>
      </c>
      <c r="F15" s="13">
        <f t="shared" si="2"/>
        <v>2.230142933103866</v>
      </c>
      <c r="G15" s="13">
        <f t="shared" si="3"/>
        <v>166.99310283081746</v>
      </c>
      <c r="H15" s="13">
        <f t="shared" si="4"/>
        <v>194.82528663595372</v>
      </c>
      <c r="I15" s="13">
        <f t="shared" si="5"/>
        <v>222.65747044108997</v>
      </c>
      <c r="J15" s="13"/>
      <c r="K15" s="13">
        <f t="shared" si="6"/>
        <v>20.206165442528913</v>
      </c>
      <c r="L15" s="13">
        <f t="shared" si="7"/>
        <v>23.5738596829504</v>
      </c>
      <c r="M15" s="13">
        <f t="shared" si="8"/>
        <v>26.941553923371888</v>
      </c>
      <c r="N15" s="13">
        <f t="shared" si="9"/>
        <v>12.123699265517349</v>
      </c>
      <c r="O15" s="13">
        <f t="shared" si="10"/>
        <v>14.144315809770239</v>
      </c>
      <c r="P15" s="13">
        <f t="shared" si="11"/>
        <v>16.164932354023133</v>
      </c>
      <c r="U15" s="46" t="s">
        <v>171</v>
      </c>
      <c r="V15" s="6"/>
      <c r="W15" s="6"/>
      <c r="X15" s="6"/>
      <c r="Y15" s="46" t="s">
        <v>182</v>
      </c>
      <c r="Z15" s="6"/>
      <c r="AA15" s="6"/>
      <c r="AB15" s="6"/>
      <c r="AD15" s="6"/>
      <c r="AE15" s="6"/>
    </row>
    <row r="16" spans="1:31" ht="14.25">
      <c r="A16" s="10" t="s">
        <v>330</v>
      </c>
      <c r="B16" s="10">
        <v>24</v>
      </c>
      <c r="C16" s="13">
        <f t="shared" si="0"/>
        <v>2</v>
      </c>
      <c r="D16" s="13">
        <f t="shared" si="1"/>
        <v>4.1887902047863905</v>
      </c>
      <c r="E16" s="13">
        <f t="shared" si="12"/>
        <v>0.33510321638291124</v>
      </c>
      <c r="F16" s="13">
        <f t="shared" si="2"/>
        <v>3.8536869884034792</v>
      </c>
      <c r="G16" s="13">
        <f t="shared" si="3"/>
        <v>288.5640816916525</v>
      </c>
      <c r="H16" s="13">
        <f t="shared" si="4"/>
        <v>336.6580953069279</v>
      </c>
      <c r="I16" s="13">
        <f t="shared" si="5"/>
        <v>384.7521089222034</v>
      </c>
      <c r="J16" s="13"/>
      <c r="K16" s="13">
        <f t="shared" si="6"/>
        <v>34.91625388468996</v>
      </c>
      <c r="L16" s="13">
        <f t="shared" si="7"/>
        <v>40.735629532138276</v>
      </c>
      <c r="M16" s="13">
        <f t="shared" si="8"/>
        <v>46.55500517958661</v>
      </c>
      <c r="N16" s="13">
        <f t="shared" si="9"/>
        <v>20.949752330813972</v>
      </c>
      <c r="O16" s="13">
        <f t="shared" si="10"/>
        <v>24.441377719282965</v>
      </c>
      <c r="P16" s="13">
        <f t="shared" si="11"/>
        <v>27.933003107751965</v>
      </c>
      <c r="U16" s="46" t="s">
        <v>172</v>
      </c>
      <c r="V16" s="6"/>
      <c r="W16" s="6"/>
      <c r="X16" s="6"/>
      <c r="Y16" s="46" t="s">
        <v>183</v>
      </c>
      <c r="Z16" s="6"/>
      <c r="AA16" s="6"/>
      <c r="AB16" s="6"/>
      <c r="AD16" s="6"/>
      <c r="AE16" s="6"/>
    </row>
    <row r="17" spans="1:31" ht="14.25">
      <c r="A17" s="10" t="s">
        <v>329</v>
      </c>
      <c r="B17" s="10">
        <v>30</v>
      </c>
      <c r="C17" s="13">
        <f t="shared" si="0"/>
        <v>2.5</v>
      </c>
      <c r="D17" s="13">
        <f t="shared" si="1"/>
        <v>8.18123086872342</v>
      </c>
      <c r="E17" s="13">
        <f t="shared" si="12"/>
        <v>0.6544984694978736</v>
      </c>
      <c r="F17" s="13">
        <f t="shared" si="2"/>
        <v>7.526732399225546</v>
      </c>
      <c r="G17" s="13">
        <f t="shared" si="3"/>
        <v>563.6017220540089</v>
      </c>
      <c r="H17" s="13">
        <f t="shared" si="4"/>
        <v>657.5353423963436</v>
      </c>
      <c r="I17" s="13">
        <f t="shared" si="5"/>
        <v>751.4689627386786</v>
      </c>
      <c r="J17" s="13"/>
      <c r="K17" s="13">
        <f t="shared" si="6"/>
        <v>68.19580836853507</v>
      </c>
      <c r="L17" s="13">
        <f t="shared" si="7"/>
        <v>79.56177642995758</v>
      </c>
      <c r="M17" s="13">
        <f t="shared" si="8"/>
        <v>90.9277444913801</v>
      </c>
      <c r="N17" s="13">
        <f t="shared" si="9"/>
        <v>40.917485021121045</v>
      </c>
      <c r="O17" s="13">
        <f t="shared" si="10"/>
        <v>47.73706585797454</v>
      </c>
      <c r="P17" s="13">
        <f t="shared" si="11"/>
        <v>54.55664669482806</v>
      </c>
      <c r="U17" s="46" t="s">
        <v>173</v>
      </c>
      <c r="V17" s="6"/>
      <c r="W17" s="6"/>
      <c r="X17" s="6"/>
      <c r="Y17" s="46" t="s">
        <v>184</v>
      </c>
      <c r="Z17" s="6"/>
      <c r="AA17" s="6"/>
      <c r="AB17" s="6"/>
      <c r="AC17" s="6"/>
      <c r="AD17" s="6"/>
      <c r="AE17" s="6"/>
    </row>
    <row r="18" spans="1:31" ht="14.25">
      <c r="A18" s="10" t="s">
        <v>327</v>
      </c>
      <c r="B18" s="10">
        <v>36</v>
      </c>
      <c r="C18" s="13">
        <f t="shared" si="0"/>
        <v>3</v>
      </c>
      <c r="D18" s="13">
        <f t="shared" si="1"/>
        <v>14.137166941154067</v>
      </c>
      <c r="E18" s="13">
        <f t="shared" si="12"/>
        <v>1.1309733552923253</v>
      </c>
      <c r="F18" s="13">
        <f t="shared" si="2"/>
        <v>13.006193585861741</v>
      </c>
      <c r="G18" s="13">
        <f t="shared" si="3"/>
        <v>973.9037757093271</v>
      </c>
      <c r="H18" s="13">
        <f t="shared" si="4"/>
        <v>1136.2210716608815</v>
      </c>
      <c r="I18" s="13">
        <f t="shared" si="5"/>
        <v>1298.5383676124363</v>
      </c>
      <c r="J18" s="11"/>
      <c r="K18" s="13">
        <f t="shared" si="6"/>
        <v>117.84235686082859</v>
      </c>
      <c r="L18" s="13">
        <f t="shared" si="7"/>
        <v>137.48274967096668</v>
      </c>
      <c r="M18" s="13">
        <f t="shared" si="8"/>
        <v>157.1231424811048</v>
      </c>
      <c r="N18" s="13">
        <f t="shared" si="9"/>
        <v>70.70541411649715</v>
      </c>
      <c r="O18" s="13">
        <f t="shared" si="10"/>
        <v>82.48964980257999</v>
      </c>
      <c r="P18" s="13">
        <f t="shared" si="11"/>
        <v>94.27388548866288</v>
      </c>
      <c r="U18" s="46" t="s">
        <v>174</v>
      </c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4.25">
      <c r="A19" s="10" t="s">
        <v>348</v>
      </c>
      <c r="B19" s="10">
        <v>44</v>
      </c>
      <c r="C19" s="13">
        <f t="shared" si="0"/>
        <v>3.6666666666666665</v>
      </c>
      <c r="D19" s="13">
        <f t="shared" si="1"/>
        <v>25.81148038227169</v>
      </c>
      <c r="E19" s="13">
        <f t="shared" si="12"/>
        <v>2.064918430581735</v>
      </c>
      <c r="F19" s="13">
        <f t="shared" si="2"/>
        <v>23.746561951689955</v>
      </c>
      <c r="G19" s="13">
        <f t="shared" si="3"/>
        <v>1778.1425589425437</v>
      </c>
      <c r="H19" s="13">
        <f t="shared" si="4"/>
        <v>2074.499652099634</v>
      </c>
      <c r="I19" s="13">
        <f t="shared" si="5"/>
        <v>2370.856745256725</v>
      </c>
      <c r="J19" s="11"/>
      <c r="K19" s="13">
        <f t="shared" si="6"/>
        <v>215.1552496320478</v>
      </c>
      <c r="L19" s="13">
        <f t="shared" si="7"/>
        <v>251.01445790405575</v>
      </c>
      <c r="M19" s="13">
        <f t="shared" si="8"/>
        <v>286.8736661760637</v>
      </c>
      <c r="N19" s="13">
        <f t="shared" si="9"/>
        <v>129.0931497792287</v>
      </c>
      <c r="O19" s="13">
        <f t="shared" si="10"/>
        <v>150.60867474243344</v>
      </c>
      <c r="P19" s="13">
        <f t="shared" si="11"/>
        <v>172.12419970563823</v>
      </c>
      <c r="W19" s="6"/>
      <c r="X19" s="6"/>
      <c r="Y19" s="6"/>
      <c r="Z19" s="6"/>
      <c r="AA19" s="6"/>
      <c r="AB19" s="6"/>
      <c r="AC19" s="6"/>
      <c r="AD19" s="6"/>
      <c r="AE19" s="6"/>
    </row>
    <row r="20" spans="1:31" ht="14.25">
      <c r="A20" s="15" t="s">
        <v>347</v>
      </c>
      <c r="B20" s="15">
        <v>52</v>
      </c>
      <c r="C20" s="16">
        <f t="shared" si="0"/>
        <v>4.333333333333333</v>
      </c>
      <c r="D20" s="16">
        <f t="shared" si="1"/>
        <v>42.60542629590601</v>
      </c>
      <c r="E20" s="13">
        <f t="shared" si="12"/>
        <v>3.4084341036724806</v>
      </c>
      <c r="F20" s="16">
        <f t="shared" si="2"/>
        <v>39.19699219223352</v>
      </c>
      <c r="G20" s="16">
        <f t="shared" si="3"/>
        <v>2935.0707753544457</v>
      </c>
      <c r="H20" s="16">
        <f t="shared" si="4"/>
        <v>3424.2492379135206</v>
      </c>
      <c r="I20" s="16">
        <f t="shared" si="5"/>
        <v>3913.427700472595</v>
      </c>
      <c r="J20" s="17"/>
      <c r="K20" s="16">
        <f t="shared" si="6"/>
        <v>355.143563817888</v>
      </c>
      <c r="L20" s="16">
        <f t="shared" si="7"/>
        <v>414.33415778753596</v>
      </c>
      <c r="M20" s="16">
        <f t="shared" si="8"/>
        <v>473.524751757184</v>
      </c>
      <c r="N20" s="16">
        <f t="shared" si="9"/>
        <v>213.08613829073278</v>
      </c>
      <c r="O20" s="16">
        <f t="shared" si="10"/>
        <v>248.60049467252156</v>
      </c>
      <c r="P20" s="16">
        <f t="shared" si="11"/>
        <v>284.1148510543104</v>
      </c>
      <c r="Y20" s="6"/>
      <c r="Z20" s="6"/>
      <c r="AA20" s="6"/>
      <c r="AB20" s="6"/>
      <c r="AC20" s="6"/>
      <c r="AD20" s="6"/>
      <c r="AE20" s="6"/>
    </row>
    <row r="21" spans="25:31" ht="14.25">
      <c r="Y21" s="6"/>
      <c r="Z21" s="6"/>
      <c r="AA21" s="6"/>
      <c r="AB21" s="6"/>
      <c r="AC21" s="6"/>
      <c r="AD21" s="6"/>
      <c r="AE21" s="6"/>
    </row>
    <row r="22" spans="25:31" ht="14.25">
      <c r="Y22" s="6"/>
      <c r="Z22" s="6"/>
      <c r="AA22" s="6"/>
      <c r="AB22" s="6"/>
      <c r="AC22" s="6"/>
      <c r="AD22" s="6"/>
      <c r="AE22" s="6"/>
    </row>
    <row r="23" spans="25:31" ht="14.25">
      <c r="Y23" s="6"/>
      <c r="Z23" s="6"/>
      <c r="AA23" s="6"/>
      <c r="AB23" s="6"/>
      <c r="AC23" s="6"/>
      <c r="AD23" s="6"/>
      <c r="AE23" s="6"/>
    </row>
    <row r="24" spans="25:31" ht="14.25">
      <c r="Y24" s="6"/>
      <c r="Z24" s="6"/>
      <c r="AA24" s="6"/>
      <c r="AB24" s="6"/>
      <c r="AC24" s="6"/>
      <c r="AD24" s="6"/>
      <c r="AE24" s="6"/>
    </row>
    <row r="25" spans="25:31" ht="14.25">
      <c r="Y25" s="6"/>
      <c r="Z25" s="6"/>
      <c r="AA25" s="6"/>
      <c r="AB25" s="6"/>
      <c r="AC25" s="6"/>
      <c r="AD25" s="6"/>
      <c r="AE25" s="6"/>
    </row>
    <row r="26" spans="25:31" ht="14.25">
      <c r="Y26" s="6"/>
      <c r="Z26" s="6"/>
      <c r="AA26" s="6"/>
      <c r="AB26" s="6"/>
      <c r="AC26" s="6"/>
      <c r="AD26" s="6"/>
      <c r="AE26" s="6"/>
    </row>
    <row r="27" spans="25:31" ht="14.25">
      <c r="Y27" s="6"/>
      <c r="Z27" s="6"/>
      <c r="AA27" s="6"/>
      <c r="AB27" s="6"/>
      <c r="AC27" s="6"/>
      <c r="AD27" s="6"/>
      <c r="AE27" s="6"/>
    </row>
    <row r="28" spans="25:31" ht="14.25">
      <c r="Y28" s="6"/>
      <c r="Z28" s="6"/>
      <c r="AA28" s="6"/>
      <c r="AB28" s="6"/>
      <c r="AC28" s="6"/>
      <c r="AD28" s="6"/>
      <c r="AE28" s="6"/>
    </row>
    <row r="29" spans="21:31" ht="14.25"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</sheetData>
  <sheetProtection password="C782" sheet="1" objects="1" scenarios="1" selectLockedCells="1"/>
  <mergeCells count="4">
    <mergeCell ref="K6:M6"/>
    <mergeCell ref="N6:P6"/>
    <mergeCell ref="N7:P7"/>
    <mergeCell ref="K7:M7"/>
  </mergeCells>
  <printOptions horizontalCentered="1" verticalCentered="1"/>
  <pageMargins left="0.75" right="0.75" top="1" bottom="1" header="0.5" footer="0.5"/>
  <pageSetup horizontalDpi="600" verticalDpi="600" orientation="landscape" r:id="rId3"/>
  <headerFooter alignWithMargins="0">
    <oddHeader>&amp;LSoil Loss (Removal) in Ball and Burlap Operations&amp;RINTERMEDIATE to TALL DECIDUOUS SHRUBS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AB29"/>
  <sheetViews>
    <sheetView zoomScale="75" zoomScaleNormal="75" workbookViewId="0" topLeftCell="A2">
      <selection activeCell="K3" sqref="K3"/>
    </sheetView>
  </sheetViews>
  <sheetFormatPr defaultColWidth="9.140625" defaultRowHeight="12.75"/>
  <cols>
    <col min="1" max="1" width="13.28125" style="1" customWidth="1"/>
    <col min="3" max="4" width="9.140625" style="0" hidden="1" customWidth="1"/>
    <col min="5" max="5" width="12.421875" style="0" hidden="1" customWidth="1"/>
    <col min="6" max="6" width="9.140625" style="0" hidden="1" customWidth="1"/>
    <col min="7" max="7" width="13.140625" style="0" hidden="1" customWidth="1"/>
    <col min="8" max="8" width="11.7109375" style="0" hidden="1" customWidth="1"/>
    <col min="9" max="9" width="12.8515625" style="0" hidden="1" customWidth="1"/>
    <col min="10" max="10" width="9.140625" style="0" hidden="1" customWidth="1"/>
    <col min="11" max="11" width="11.421875" style="0" customWidth="1"/>
    <col min="12" max="12" width="11.8515625" style="0" customWidth="1"/>
    <col min="13" max="13" width="12.00390625" style="0" customWidth="1"/>
    <col min="14" max="14" width="12.421875" style="0" bestFit="1" customWidth="1"/>
    <col min="15" max="15" width="11.57421875" style="0" customWidth="1"/>
    <col min="16" max="16" width="12.421875" style="0" bestFit="1" customWidth="1"/>
    <col min="17" max="17" width="11.421875" style="0" customWidth="1"/>
    <col min="18" max="18" width="11.8515625" style="0" customWidth="1"/>
    <col min="19" max="19" width="12.140625" style="0" customWidth="1"/>
  </cols>
  <sheetData>
    <row r="1" spans="1:12" ht="12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2.75">
      <c r="V2" t="s">
        <v>200</v>
      </c>
    </row>
    <row r="3" spans="1:16" ht="14.25">
      <c r="A3" s="25"/>
      <c r="B3" s="6"/>
      <c r="C3" s="6"/>
      <c r="D3" s="6"/>
      <c r="E3" s="6"/>
      <c r="F3" s="6"/>
      <c r="G3" s="6" t="s">
        <v>21</v>
      </c>
      <c r="H3" s="6"/>
      <c r="I3" s="6"/>
      <c r="J3" s="6"/>
      <c r="K3" s="64">
        <v>726</v>
      </c>
      <c r="L3" s="49" t="s">
        <v>186</v>
      </c>
      <c r="M3" s="49"/>
      <c r="N3" s="49"/>
      <c r="O3" s="6"/>
      <c r="P3" s="6"/>
    </row>
    <row r="4" spans="1:22" ht="14.25">
      <c r="A4" s="25"/>
      <c r="B4" s="6"/>
      <c r="C4" s="6"/>
      <c r="D4" s="6"/>
      <c r="E4" s="6"/>
      <c r="F4" s="6"/>
      <c r="G4" s="6" t="s">
        <v>19</v>
      </c>
      <c r="H4" s="6"/>
      <c r="I4" s="6" t="s">
        <v>20</v>
      </c>
      <c r="J4" s="6"/>
      <c r="K4" s="6"/>
      <c r="L4" s="6"/>
      <c r="M4" s="6"/>
      <c r="N4" s="6"/>
      <c r="O4" s="6"/>
      <c r="P4" s="6"/>
      <c r="V4" s="6" t="s">
        <v>201</v>
      </c>
    </row>
    <row r="5" spans="1:16" ht="14.25">
      <c r="A5" s="25"/>
      <c r="B5" s="6"/>
      <c r="C5" s="6"/>
      <c r="D5" s="6"/>
      <c r="E5" s="6"/>
      <c r="F5" s="6"/>
      <c r="G5" s="6" t="s">
        <v>16</v>
      </c>
      <c r="H5" s="6" t="s">
        <v>17</v>
      </c>
      <c r="I5" s="6" t="s">
        <v>18</v>
      </c>
      <c r="J5" s="6"/>
      <c r="K5" s="6"/>
      <c r="L5" s="6"/>
      <c r="M5" s="6"/>
      <c r="N5" s="6"/>
      <c r="O5" s="6"/>
      <c r="P5" s="6"/>
    </row>
    <row r="6" spans="1:28" ht="15">
      <c r="A6" s="38"/>
      <c r="B6" s="35"/>
      <c r="C6" s="38" t="s">
        <v>0</v>
      </c>
      <c r="D6" s="38" t="s">
        <v>0</v>
      </c>
      <c r="E6" s="38" t="s">
        <v>4</v>
      </c>
      <c r="F6" s="38" t="s">
        <v>6</v>
      </c>
      <c r="G6" s="38" t="s">
        <v>9</v>
      </c>
      <c r="H6" s="38" t="s">
        <v>9</v>
      </c>
      <c r="I6" s="38" t="s">
        <v>14</v>
      </c>
      <c r="J6" s="35"/>
      <c r="K6" s="69" t="s">
        <v>23</v>
      </c>
      <c r="L6" s="69"/>
      <c r="M6" s="69"/>
      <c r="N6" s="69" t="s">
        <v>23</v>
      </c>
      <c r="O6" s="69"/>
      <c r="P6" s="69"/>
      <c r="Q6" s="120" t="s">
        <v>23</v>
      </c>
      <c r="R6" s="121"/>
      <c r="S6" s="122"/>
      <c r="V6" s="46" t="s">
        <v>187</v>
      </c>
      <c r="AB6" s="46" t="s">
        <v>210</v>
      </c>
    </row>
    <row r="7" spans="1:28" ht="15">
      <c r="A7" s="39" t="s">
        <v>22</v>
      </c>
      <c r="B7" s="37" t="s">
        <v>0</v>
      </c>
      <c r="C7" s="37" t="s">
        <v>1</v>
      </c>
      <c r="D7" s="37" t="s">
        <v>4</v>
      </c>
      <c r="E7" s="37" t="s">
        <v>7</v>
      </c>
      <c r="F7" s="37" t="s">
        <v>0</v>
      </c>
      <c r="G7" s="37" t="s">
        <v>10</v>
      </c>
      <c r="H7" s="37" t="s">
        <v>13</v>
      </c>
      <c r="I7" s="37" t="s">
        <v>15</v>
      </c>
      <c r="J7" s="42"/>
      <c r="K7" s="70" t="s">
        <v>31</v>
      </c>
      <c r="L7" s="71"/>
      <c r="M7" s="79"/>
      <c r="N7" s="70" t="s">
        <v>32</v>
      </c>
      <c r="O7" s="71"/>
      <c r="P7" s="79"/>
      <c r="Q7" s="70" t="s">
        <v>376</v>
      </c>
      <c r="R7" s="71"/>
      <c r="S7" s="79"/>
      <c r="V7" s="46" t="s">
        <v>188</v>
      </c>
      <c r="AB7" s="46" t="s">
        <v>299</v>
      </c>
    </row>
    <row r="8" spans="2:28" ht="14.25">
      <c r="B8" s="37" t="s">
        <v>1</v>
      </c>
      <c r="C8" s="37" t="s">
        <v>3</v>
      </c>
      <c r="D8" s="37"/>
      <c r="E8" s="37" t="s">
        <v>8</v>
      </c>
      <c r="F8" s="37" t="s">
        <v>4</v>
      </c>
      <c r="G8" s="37" t="s">
        <v>11</v>
      </c>
      <c r="H8" s="37" t="s">
        <v>11</v>
      </c>
      <c r="I8" s="37" t="s">
        <v>11</v>
      </c>
      <c r="J8" s="42"/>
      <c r="K8" s="37" t="s">
        <v>10</v>
      </c>
      <c r="L8" s="37" t="s">
        <v>13</v>
      </c>
      <c r="M8" s="37" t="s">
        <v>15</v>
      </c>
      <c r="N8" s="37" t="s">
        <v>10</v>
      </c>
      <c r="O8" s="37" t="s">
        <v>13</v>
      </c>
      <c r="P8" s="37" t="s">
        <v>15</v>
      </c>
      <c r="Q8" s="38" t="s">
        <v>10</v>
      </c>
      <c r="R8" s="38" t="s">
        <v>13</v>
      </c>
      <c r="S8" s="38" t="s">
        <v>15</v>
      </c>
      <c r="V8" s="46" t="s">
        <v>300</v>
      </c>
      <c r="AB8" s="46" t="s">
        <v>211</v>
      </c>
    </row>
    <row r="9" spans="1:28" ht="14.25">
      <c r="A9" s="36" t="s">
        <v>26</v>
      </c>
      <c r="B9" s="36" t="s">
        <v>2</v>
      </c>
      <c r="C9" s="36"/>
      <c r="D9" s="36" t="s">
        <v>5</v>
      </c>
      <c r="E9" s="43">
        <v>0.1</v>
      </c>
      <c r="F9" s="36" t="s">
        <v>5</v>
      </c>
      <c r="G9" s="36" t="s">
        <v>12</v>
      </c>
      <c r="H9" s="36" t="s">
        <v>12</v>
      </c>
      <c r="I9" s="36" t="s">
        <v>12</v>
      </c>
      <c r="J9" s="36"/>
      <c r="K9" s="36" t="s">
        <v>11</v>
      </c>
      <c r="L9" s="36" t="s">
        <v>11</v>
      </c>
      <c r="M9" s="36" t="s">
        <v>11</v>
      </c>
      <c r="N9" s="36" t="s">
        <v>11</v>
      </c>
      <c r="O9" s="36" t="s">
        <v>11</v>
      </c>
      <c r="P9" s="36" t="s">
        <v>11</v>
      </c>
      <c r="Q9" s="36" t="s">
        <v>11</v>
      </c>
      <c r="R9" s="36" t="s">
        <v>11</v>
      </c>
      <c r="S9" s="36" t="s">
        <v>11</v>
      </c>
      <c r="V9" s="46" t="s">
        <v>189</v>
      </c>
      <c r="AB9" s="46" t="s">
        <v>212</v>
      </c>
    </row>
    <row r="10" spans="1:28" ht="14.25">
      <c r="A10" s="37"/>
      <c r="B10" s="42"/>
      <c r="C10" s="42"/>
      <c r="D10" s="42"/>
      <c r="E10" s="37" t="s">
        <v>5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123"/>
      <c r="R10" s="123"/>
      <c r="S10" s="123"/>
      <c r="V10" s="46" t="s">
        <v>190</v>
      </c>
      <c r="AB10" s="46" t="s">
        <v>213</v>
      </c>
    </row>
    <row r="11" spans="1:28" ht="14.25">
      <c r="A11" s="10" t="s">
        <v>344</v>
      </c>
      <c r="B11" s="10">
        <v>8</v>
      </c>
      <c r="C11" s="13">
        <f aca="true" t="shared" si="0" ref="C11:C20">B11/12</f>
        <v>0.6666666666666666</v>
      </c>
      <c r="D11" s="13">
        <f aca="true" t="shared" si="1" ref="D11:D20">(4/3)*PI()*(C11/2)^3</f>
        <v>0.1551403779550515</v>
      </c>
      <c r="E11" s="13">
        <f>D11*0.1</f>
        <v>0.015514037795505151</v>
      </c>
      <c r="F11" s="13">
        <f aca="true" t="shared" si="2" ref="F11:F20">D11-E11</f>
        <v>0.13962634015954636</v>
      </c>
      <c r="G11" s="13">
        <f aca="true" t="shared" si="3" ref="G11:G20">F11*1.2*62.4</f>
        <v>10.45522035114683</v>
      </c>
      <c r="H11" s="13">
        <f aca="true" t="shared" si="4" ref="H11:H20">F11*1.4*62.4</f>
        <v>12.19775707633797</v>
      </c>
      <c r="I11" s="13">
        <f aca="true" t="shared" si="5" ref="I11:I20">F11*1.6*62.4</f>
        <v>13.940293801529108</v>
      </c>
      <c r="J11" s="13"/>
      <c r="K11" s="13">
        <f aca="true" t="shared" si="6" ref="K11:K20">G11*$K$3/3/2000</f>
        <v>1.2650816624887664</v>
      </c>
      <c r="L11" s="13">
        <f aca="true" t="shared" si="7" ref="L11:L20">H11*$K$3/3/2000</f>
        <v>1.4759286062368944</v>
      </c>
      <c r="M11" s="13">
        <f aca="true" t="shared" si="8" ref="M11:M20">I11*$K$3/3/2000</f>
        <v>1.686775549985022</v>
      </c>
      <c r="N11" s="13">
        <f aca="true" t="shared" si="9" ref="N11:N20">G11*$K$3/5/2000</f>
        <v>0.7590489974932599</v>
      </c>
      <c r="O11" s="13">
        <f aca="true" t="shared" si="10" ref="O11:O20">H11*$K$3/5/2000</f>
        <v>0.8855571637421366</v>
      </c>
      <c r="P11" s="13">
        <f aca="true" t="shared" si="11" ref="P11:P20">I11*$K$3/5/2000</f>
        <v>1.0120653299910134</v>
      </c>
      <c r="Q11" s="13">
        <f>G11*$K$3/7/2000</f>
        <v>0.5421778553523285</v>
      </c>
      <c r="R11" s="13">
        <f>H11*$K$3/7/2000</f>
        <v>0.6325408312443833</v>
      </c>
      <c r="S11" s="13">
        <f>I11*$K$3/7/2000</f>
        <v>0.7229038071364381</v>
      </c>
      <c r="V11" s="46" t="s">
        <v>191</v>
      </c>
      <c r="AB11" s="46" t="s">
        <v>214</v>
      </c>
    </row>
    <row r="12" spans="1:28" ht="14.25">
      <c r="A12" s="10" t="s">
        <v>322</v>
      </c>
      <c r="B12" s="10">
        <v>10</v>
      </c>
      <c r="C12" s="13">
        <f t="shared" si="0"/>
        <v>0.8333333333333334</v>
      </c>
      <c r="D12" s="13">
        <f t="shared" si="1"/>
        <v>0.30300855069346005</v>
      </c>
      <c r="E12" s="13">
        <f aca="true" t="shared" si="12" ref="E12:E20">D12*0.1</f>
        <v>0.030300855069346006</v>
      </c>
      <c r="F12" s="13">
        <f t="shared" si="2"/>
        <v>0.27270769562411407</v>
      </c>
      <c r="G12" s="13">
        <f t="shared" si="3"/>
        <v>20.42035224833366</v>
      </c>
      <c r="H12" s="13">
        <f t="shared" si="4"/>
        <v>23.8237442897226</v>
      </c>
      <c r="I12" s="13">
        <f t="shared" si="5"/>
        <v>27.227136331111552</v>
      </c>
      <c r="J12" s="13"/>
      <c r="K12" s="13">
        <f t="shared" si="6"/>
        <v>2.470862622048373</v>
      </c>
      <c r="L12" s="13">
        <f t="shared" si="7"/>
        <v>2.882673059056435</v>
      </c>
      <c r="M12" s="13">
        <f t="shared" si="8"/>
        <v>3.294483496064498</v>
      </c>
      <c r="N12" s="13">
        <f t="shared" si="9"/>
        <v>1.4825175732290239</v>
      </c>
      <c r="O12" s="13">
        <f t="shared" si="10"/>
        <v>1.729603835433861</v>
      </c>
      <c r="P12" s="13">
        <f t="shared" si="11"/>
        <v>1.9766900976386987</v>
      </c>
      <c r="Q12" s="13">
        <f aca="true" t="shared" si="13" ref="Q12:Q20">G12*$K$3/7/2000</f>
        <v>1.058941123735017</v>
      </c>
      <c r="R12" s="13">
        <f aca="true" t="shared" si="14" ref="R12:R20">H12*$K$3/7/2000</f>
        <v>1.2354313110241864</v>
      </c>
      <c r="S12" s="13">
        <f aca="true" t="shared" si="15" ref="S12:S20">I12*$K$3/7/2000</f>
        <v>1.4119214983133563</v>
      </c>
      <c r="V12" s="46" t="s">
        <v>192</v>
      </c>
      <c r="AB12" s="46" t="s">
        <v>301</v>
      </c>
    </row>
    <row r="13" spans="1:28" ht="14.25">
      <c r="A13" s="10" t="s">
        <v>323</v>
      </c>
      <c r="B13" s="10">
        <v>12</v>
      </c>
      <c r="C13" s="13">
        <f t="shared" si="0"/>
        <v>1</v>
      </c>
      <c r="D13" s="13">
        <f t="shared" si="1"/>
        <v>0.5235987755982988</v>
      </c>
      <c r="E13" s="13">
        <f t="shared" si="12"/>
        <v>0.05235987755982988</v>
      </c>
      <c r="F13" s="13">
        <f t="shared" si="2"/>
        <v>0.4712388980384689</v>
      </c>
      <c r="G13" s="13">
        <f t="shared" si="3"/>
        <v>35.28636868512055</v>
      </c>
      <c r="H13" s="13">
        <f t="shared" si="4"/>
        <v>41.167430132640646</v>
      </c>
      <c r="I13" s="13">
        <f t="shared" si="5"/>
        <v>47.048491580160736</v>
      </c>
      <c r="J13" s="13"/>
      <c r="K13" s="13">
        <f t="shared" si="6"/>
        <v>4.269650610899586</v>
      </c>
      <c r="L13" s="13">
        <f t="shared" si="7"/>
        <v>4.9812590460495185</v>
      </c>
      <c r="M13" s="13">
        <f t="shared" si="8"/>
        <v>5.692867481199449</v>
      </c>
      <c r="N13" s="13">
        <f t="shared" si="9"/>
        <v>2.561790366539752</v>
      </c>
      <c r="O13" s="13">
        <f t="shared" si="10"/>
        <v>2.988755427629711</v>
      </c>
      <c r="P13" s="13">
        <f t="shared" si="11"/>
        <v>3.415720488719669</v>
      </c>
      <c r="Q13" s="13">
        <f t="shared" si="13"/>
        <v>1.8298502618141086</v>
      </c>
      <c r="R13" s="13">
        <f t="shared" si="14"/>
        <v>2.1348253054497937</v>
      </c>
      <c r="S13" s="13">
        <f t="shared" si="15"/>
        <v>2.439800349085478</v>
      </c>
      <c r="V13" s="46" t="s">
        <v>193</v>
      </c>
      <c r="AB13" s="46" t="s">
        <v>215</v>
      </c>
    </row>
    <row r="14" spans="1:28" ht="14.25">
      <c r="A14" s="10" t="s">
        <v>324</v>
      </c>
      <c r="B14" s="10">
        <v>14</v>
      </c>
      <c r="C14" s="13">
        <f t="shared" si="0"/>
        <v>1.1666666666666667</v>
      </c>
      <c r="D14" s="13">
        <f t="shared" si="1"/>
        <v>0.8314554631028545</v>
      </c>
      <c r="E14" s="13">
        <f t="shared" si="12"/>
        <v>0.08314554631028545</v>
      </c>
      <c r="F14" s="13">
        <f t="shared" si="2"/>
        <v>0.748309916792569</v>
      </c>
      <c r="G14" s="13">
        <f t="shared" si="3"/>
        <v>56.03344656942756</v>
      </c>
      <c r="H14" s="13">
        <f t="shared" si="4"/>
        <v>65.37235433099882</v>
      </c>
      <c r="I14" s="13">
        <f t="shared" si="5"/>
        <v>74.71126209257008</v>
      </c>
      <c r="J14" s="13"/>
      <c r="K14" s="13">
        <f t="shared" si="6"/>
        <v>6.7800470349007345</v>
      </c>
      <c r="L14" s="13">
        <f t="shared" si="7"/>
        <v>7.910054874050856</v>
      </c>
      <c r="M14" s="13">
        <f t="shared" si="8"/>
        <v>9.04006271320098</v>
      </c>
      <c r="N14" s="13">
        <f t="shared" si="9"/>
        <v>4.068028220940441</v>
      </c>
      <c r="O14" s="13">
        <f t="shared" si="10"/>
        <v>4.746032924430514</v>
      </c>
      <c r="P14" s="13">
        <f t="shared" si="11"/>
        <v>5.424037627920588</v>
      </c>
      <c r="Q14" s="13">
        <f t="shared" si="13"/>
        <v>2.9057344435288863</v>
      </c>
      <c r="R14" s="13">
        <f t="shared" si="14"/>
        <v>3.3900235174503672</v>
      </c>
      <c r="S14" s="13">
        <f t="shared" si="15"/>
        <v>3.874312591371848</v>
      </c>
      <c r="V14" s="46" t="s">
        <v>194</v>
      </c>
      <c r="AB14" s="46" t="s">
        <v>216</v>
      </c>
    </row>
    <row r="15" spans="1:28" ht="14.25">
      <c r="A15" s="10" t="s">
        <v>325</v>
      </c>
      <c r="B15" s="10">
        <v>16</v>
      </c>
      <c r="C15" s="13">
        <f t="shared" si="0"/>
        <v>1.3333333333333333</v>
      </c>
      <c r="D15" s="13">
        <f t="shared" si="1"/>
        <v>1.241123023640412</v>
      </c>
      <c r="E15" s="13">
        <f t="shared" si="12"/>
        <v>0.12411230236404121</v>
      </c>
      <c r="F15" s="13">
        <f t="shared" si="2"/>
        <v>1.117010721276371</v>
      </c>
      <c r="G15" s="13">
        <f t="shared" si="3"/>
        <v>83.64176280917464</v>
      </c>
      <c r="H15" s="13">
        <f t="shared" si="4"/>
        <v>97.58205661070376</v>
      </c>
      <c r="I15" s="13">
        <f t="shared" si="5"/>
        <v>111.52235041223287</v>
      </c>
      <c r="J15" s="13"/>
      <c r="K15" s="13">
        <f t="shared" si="6"/>
        <v>10.120653299910131</v>
      </c>
      <c r="L15" s="13">
        <f t="shared" si="7"/>
        <v>11.807428849895155</v>
      </c>
      <c r="M15" s="13">
        <f t="shared" si="8"/>
        <v>13.494204399880177</v>
      </c>
      <c r="N15" s="13">
        <f t="shared" si="9"/>
        <v>6.0723919799460795</v>
      </c>
      <c r="O15" s="13">
        <f t="shared" si="10"/>
        <v>7.084457309937092</v>
      </c>
      <c r="P15" s="13">
        <f t="shared" si="11"/>
        <v>8.096522639928107</v>
      </c>
      <c r="Q15" s="13">
        <f t="shared" si="13"/>
        <v>4.337422842818628</v>
      </c>
      <c r="R15" s="13">
        <f t="shared" si="14"/>
        <v>5.0603266499550665</v>
      </c>
      <c r="S15" s="13">
        <f t="shared" si="15"/>
        <v>5.783230457091505</v>
      </c>
      <c r="V15" s="46" t="s">
        <v>195</v>
      </c>
      <c r="AB15" s="46" t="s">
        <v>217</v>
      </c>
    </row>
    <row r="16" spans="1:28" ht="14.25">
      <c r="A16" s="10" t="s">
        <v>326</v>
      </c>
      <c r="B16" s="10">
        <v>18</v>
      </c>
      <c r="C16" s="13">
        <f t="shared" si="0"/>
        <v>1.5</v>
      </c>
      <c r="D16" s="13">
        <f t="shared" si="1"/>
        <v>1.7671458676442584</v>
      </c>
      <c r="E16" s="13">
        <f t="shared" si="12"/>
        <v>0.17671458676442586</v>
      </c>
      <c r="F16" s="13">
        <f t="shared" si="2"/>
        <v>1.5904312808798324</v>
      </c>
      <c r="G16" s="13">
        <f t="shared" si="3"/>
        <v>119.09149431228184</v>
      </c>
      <c r="H16" s="13">
        <f t="shared" si="4"/>
        <v>138.94007669766214</v>
      </c>
      <c r="I16" s="13">
        <f t="shared" si="5"/>
        <v>158.7886590830425</v>
      </c>
      <c r="J16" s="13"/>
      <c r="K16" s="13">
        <f t="shared" si="6"/>
        <v>14.4100708117861</v>
      </c>
      <c r="L16" s="13">
        <f t="shared" si="7"/>
        <v>16.811749280417118</v>
      </c>
      <c r="M16" s="13">
        <f t="shared" si="8"/>
        <v>19.213427749048144</v>
      </c>
      <c r="N16" s="13">
        <f t="shared" si="9"/>
        <v>8.64604248707166</v>
      </c>
      <c r="O16" s="13">
        <f t="shared" si="10"/>
        <v>10.08704956825027</v>
      </c>
      <c r="P16" s="13">
        <f t="shared" si="11"/>
        <v>11.528056649428885</v>
      </c>
      <c r="Q16" s="13">
        <f t="shared" si="13"/>
        <v>6.175744633622615</v>
      </c>
      <c r="R16" s="13">
        <f t="shared" si="14"/>
        <v>7.20503540589305</v>
      </c>
      <c r="S16" s="13">
        <f t="shared" si="15"/>
        <v>8.23432617816349</v>
      </c>
      <c r="V16" s="46" t="s">
        <v>302</v>
      </c>
      <c r="AB16" s="46" t="s">
        <v>218</v>
      </c>
    </row>
    <row r="17" spans="1:28" ht="14.25">
      <c r="A17" s="10" t="s">
        <v>345</v>
      </c>
      <c r="B17" s="10">
        <v>24</v>
      </c>
      <c r="C17" s="13">
        <f t="shared" si="0"/>
        <v>2</v>
      </c>
      <c r="D17" s="13">
        <f t="shared" si="1"/>
        <v>4.1887902047863905</v>
      </c>
      <c r="E17" s="13">
        <f t="shared" si="12"/>
        <v>0.41887902047863906</v>
      </c>
      <c r="F17" s="13">
        <f t="shared" si="2"/>
        <v>3.7699111843077513</v>
      </c>
      <c r="G17" s="13">
        <f t="shared" si="3"/>
        <v>282.2909494809644</v>
      </c>
      <c r="H17" s="13">
        <f t="shared" si="4"/>
        <v>329.33944106112517</v>
      </c>
      <c r="I17" s="13">
        <f t="shared" si="5"/>
        <v>376.3879326412859</v>
      </c>
      <c r="J17" s="13"/>
      <c r="K17" s="13">
        <f t="shared" si="6"/>
        <v>34.15720488719669</v>
      </c>
      <c r="L17" s="13">
        <f t="shared" si="7"/>
        <v>39.85007236839615</v>
      </c>
      <c r="M17" s="13">
        <f t="shared" si="8"/>
        <v>45.54293984959559</v>
      </c>
      <c r="N17" s="13">
        <f t="shared" si="9"/>
        <v>20.494322932318017</v>
      </c>
      <c r="O17" s="13">
        <f t="shared" si="10"/>
        <v>23.910043421037688</v>
      </c>
      <c r="P17" s="13">
        <f t="shared" si="11"/>
        <v>27.325763909757352</v>
      </c>
      <c r="Q17" s="13">
        <f t="shared" si="13"/>
        <v>14.638802094512869</v>
      </c>
      <c r="R17" s="13">
        <f t="shared" si="14"/>
        <v>17.07860244359835</v>
      </c>
      <c r="S17" s="13">
        <f t="shared" si="15"/>
        <v>19.518402792683823</v>
      </c>
      <c r="V17" s="46" t="s">
        <v>196</v>
      </c>
      <c r="AB17" s="46" t="s">
        <v>219</v>
      </c>
    </row>
    <row r="18" spans="1:28" ht="14.25">
      <c r="A18" s="10" t="s">
        <v>346</v>
      </c>
      <c r="B18" s="10">
        <v>26</v>
      </c>
      <c r="C18" s="13">
        <f t="shared" si="0"/>
        <v>2.1666666666666665</v>
      </c>
      <c r="D18" s="13">
        <f t="shared" si="1"/>
        <v>5.325678286988251</v>
      </c>
      <c r="E18" s="13">
        <f t="shared" si="12"/>
        <v>0.5325678286988251</v>
      </c>
      <c r="F18" s="13">
        <f t="shared" si="2"/>
        <v>4.7931104582894255</v>
      </c>
      <c r="G18" s="13">
        <f t="shared" si="3"/>
        <v>358.9081111167122</v>
      </c>
      <c r="H18" s="13">
        <f t="shared" si="4"/>
        <v>418.72612963616416</v>
      </c>
      <c r="I18" s="13">
        <f t="shared" si="5"/>
        <v>478.54414815561626</v>
      </c>
      <c r="J18" s="13"/>
      <c r="K18" s="13">
        <f t="shared" si="6"/>
        <v>43.427881445122175</v>
      </c>
      <c r="L18" s="13">
        <f t="shared" si="7"/>
        <v>50.66586168597586</v>
      </c>
      <c r="M18" s="13">
        <f t="shared" si="8"/>
        <v>57.90384192682957</v>
      </c>
      <c r="N18" s="13">
        <f t="shared" si="9"/>
        <v>26.056728867073303</v>
      </c>
      <c r="O18" s="13">
        <f t="shared" si="10"/>
        <v>30.39951701158552</v>
      </c>
      <c r="P18" s="13">
        <f t="shared" si="11"/>
        <v>34.74230515609774</v>
      </c>
      <c r="Q18" s="13">
        <f t="shared" si="13"/>
        <v>18.611949190766644</v>
      </c>
      <c r="R18" s="13">
        <f t="shared" si="14"/>
        <v>21.713940722561084</v>
      </c>
      <c r="S18" s="13">
        <f t="shared" si="15"/>
        <v>24.815932254355527</v>
      </c>
      <c r="V18" s="46" t="s">
        <v>197</v>
      </c>
      <c r="AB18" s="46" t="s">
        <v>220</v>
      </c>
    </row>
    <row r="19" spans="1:28" ht="14.25">
      <c r="A19" s="10" t="s">
        <v>331</v>
      </c>
      <c r="B19" s="10">
        <v>28</v>
      </c>
      <c r="C19" s="13">
        <f t="shared" si="0"/>
        <v>2.3333333333333335</v>
      </c>
      <c r="D19" s="13">
        <f t="shared" si="1"/>
        <v>6.651643704822836</v>
      </c>
      <c r="E19" s="13">
        <f t="shared" si="12"/>
        <v>0.6651643704822836</v>
      </c>
      <c r="F19" s="13">
        <f t="shared" si="2"/>
        <v>5.986479334340552</v>
      </c>
      <c r="G19" s="13">
        <f t="shared" si="3"/>
        <v>448.2675725554205</v>
      </c>
      <c r="H19" s="13">
        <f t="shared" si="4"/>
        <v>522.9788346479905</v>
      </c>
      <c r="I19" s="13">
        <f t="shared" si="5"/>
        <v>597.6900967405606</v>
      </c>
      <c r="J19" s="13"/>
      <c r="K19" s="13">
        <f t="shared" si="6"/>
        <v>54.240376279205876</v>
      </c>
      <c r="L19" s="13">
        <f t="shared" si="7"/>
        <v>63.28043899240685</v>
      </c>
      <c r="M19" s="13">
        <f t="shared" si="8"/>
        <v>72.32050170560784</v>
      </c>
      <c r="N19" s="13">
        <f t="shared" si="9"/>
        <v>32.54422576752353</v>
      </c>
      <c r="O19" s="13">
        <f t="shared" si="10"/>
        <v>37.96826339544411</v>
      </c>
      <c r="P19" s="13">
        <f t="shared" si="11"/>
        <v>43.3923010233647</v>
      </c>
      <c r="Q19" s="13">
        <f t="shared" si="13"/>
        <v>23.24587554823109</v>
      </c>
      <c r="R19" s="13">
        <f t="shared" si="14"/>
        <v>27.120188139602938</v>
      </c>
      <c r="S19" s="13">
        <f t="shared" si="15"/>
        <v>30.994500730974785</v>
      </c>
      <c r="V19" s="46" t="s">
        <v>198</v>
      </c>
      <c r="AB19" s="46" t="s">
        <v>221</v>
      </c>
    </row>
    <row r="20" spans="1:28" ht="14.25">
      <c r="A20" s="15" t="s">
        <v>330</v>
      </c>
      <c r="B20" s="15">
        <v>36</v>
      </c>
      <c r="C20" s="13">
        <f t="shared" si="0"/>
        <v>3</v>
      </c>
      <c r="D20" s="13">
        <f t="shared" si="1"/>
        <v>14.137166941154067</v>
      </c>
      <c r="E20" s="13">
        <f t="shared" si="12"/>
        <v>1.413716694115407</v>
      </c>
      <c r="F20" s="13">
        <f t="shared" si="2"/>
        <v>12.72345024703866</v>
      </c>
      <c r="G20" s="13">
        <f t="shared" si="3"/>
        <v>952.7319544982547</v>
      </c>
      <c r="H20" s="13">
        <f t="shared" si="4"/>
        <v>1111.520613581297</v>
      </c>
      <c r="I20" s="13">
        <f t="shared" si="5"/>
        <v>1270.30927266434</v>
      </c>
      <c r="J20" s="11"/>
      <c r="K20" s="16">
        <f t="shared" si="6"/>
        <v>115.2805664942888</v>
      </c>
      <c r="L20" s="16">
        <f t="shared" si="7"/>
        <v>134.49399424333694</v>
      </c>
      <c r="M20" s="16">
        <f t="shared" si="8"/>
        <v>153.70742199238515</v>
      </c>
      <c r="N20" s="16">
        <f t="shared" si="9"/>
        <v>69.16833989657329</v>
      </c>
      <c r="O20" s="16">
        <f t="shared" si="10"/>
        <v>80.69639654600216</v>
      </c>
      <c r="P20" s="16">
        <f t="shared" si="11"/>
        <v>92.22445319543108</v>
      </c>
      <c r="Q20" s="84">
        <f t="shared" si="13"/>
        <v>49.40595706898092</v>
      </c>
      <c r="R20" s="84">
        <f t="shared" si="14"/>
        <v>57.6402832471444</v>
      </c>
      <c r="S20" s="84">
        <f t="shared" si="15"/>
        <v>65.87460942530792</v>
      </c>
      <c r="V20" s="46" t="s">
        <v>199</v>
      </c>
      <c r="AB20" s="46" t="s">
        <v>222</v>
      </c>
    </row>
    <row r="21" spans="22:28" ht="14.25">
      <c r="V21" s="46" t="s">
        <v>203</v>
      </c>
      <c r="AB21" s="46" t="s">
        <v>223</v>
      </c>
    </row>
    <row r="22" spans="22:28" ht="14.25">
      <c r="V22" s="46" t="s">
        <v>303</v>
      </c>
      <c r="AB22" s="46" t="s">
        <v>224</v>
      </c>
    </row>
    <row r="23" spans="1:28" ht="14.25">
      <c r="A23" s="80" t="s">
        <v>357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V23" s="46" t="s">
        <v>304</v>
      </c>
      <c r="AB23" s="46" t="s">
        <v>358</v>
      </c>
    </row>
    <row r="24" spans="1:28" ht="14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V24" s="46" t="s">
        <v>204</v>
      </c>
      <c r="AB24" s="46" t="s">
        <v>225</v>
      </c>
    </row>
    <row r="25" spans="22:28" ht="14.25">
      <c r="V25" s="46" t="s">
        <v>205</v>
      </c>
      <c r="AB25" s="46" t="s">
        <v>229</v>
      </c>
    </row>
    <row r="26" spans="22:28" ht="14.25">
      <c r="V26" s="46" t="s">
        <v>206</v>
      </c>
      <c r="AB26" s="46" t="s">
        <v>226</v>
      </c>
    </row>
    <row r="27" spans="22:28" ht="14.25">
      <c r="V27" s="46" t="s">
        <v>207</v>
      </c>
      <c r="AB27" s="46" t="s">
        <v>228</v>
      </c>
    </row>
    <row r="28" spans="22:28" ht="14.25">
      <c r="V28" s="46" t="s">
        <v>208</v>
      </c>
      <c r="AB28" s="46" t="s">
        <v>227</v>
      </c>
    </row>
    <row r="29" ht="14.25">
      <c r="V29" s="46" t="s">
        <v>209</v>
      </c>
    </row>
  </sheetData>
  <sheetProtection password="C782" sheet="1" objects="1" scenarios="1" selectLockedCells="1"/>
  <mergeCells count="7">
    <mergeCell ref="Q6:S6"/>
    <mergeCell ref="Q7:S7"/>
    <mergeCell ref="A23:P24"/>
    <mergeCell ref="K6:M6"/>
    <mergeCell ref="N6:P6"/>
    <mergeCell ref="K7:M7"/>
    <mergeCell ref="N7:P7"/>
  </mergeCells>
  <printOptions horizontalCentered="1" verticalCentered="1"/>
  <pageMargins left="0.75" right="0.75" top="1" bottom="1" header="0.5" footer="0.5"/>
  <pageSetup horizontalDpi="600" verticalDpi="600" orientation="landscape" r:id="rId3"/>
  <headerFooter alignWithMargins="0">
    <oddHeader>&amp;LSoil Loss (removal) in Ball and Burlap Operations&amp;RSPREADING and COMPACT UPRIGHT CONIFEROUS and BROADLEAF EVERGREENS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AG30"/>
  <sheetViews>
    <sheetView zoomScale="75" zoomScaleNormal="75" workbookViewId="0" topLeftCell="A1">
      <selection activeCell="K3" sqref="K3"/>
    </sheetView>
  </sheetViews>
  <sheetFormatPr defaultColWidth="9.140625" defaultRowHeight="12.75"/>
  <cols>
    <col min="1" max="1" width="15.140625" style="1" customWidth="1"/>
    <col min="2" max="2" width="10.00390625" style="0" customWidth="1"/>
    <col min="3" max="4" width="9.140625" style="0" hidden="1" customWidth="1"/>
    <col min="5" max="5" width="12.421875" style="0" hidden="1" customWidth="1"/>
    <col min="6" max="6" width="9.140625" style="0" hidden="1" customWidth="1"/>
    <col min="7" max="7" width="11.57421875" style="0" hidden="1" customWidth="1"/>
    <col min="8" max="8" width="11.140625" style="0" hidden="1" customWidth="1"/>
    <col min="9" max="9" width="12.140625" style="0" hidden="1" customWidth="1"/>
    <col min="10" max="10" width="5.421875" style="0" hidden="1" customWidth="1"/>
    <col min="11" max="11" width="11.421875" style="0" customWidth="1"/>
    <col min="12" max="12" width="11.57421875" style="0" customWidth="1"/>
    <col min="13" max="13" width="11.421875" style="0" customWidth="1"/>
    <col min="14" max="14" width="12.421875" style="0" bestFit="1" customWidth="1"/>
    <col min="15" max="15" width="11.421875" style="0" customWidth="1"/>
    <col min="16" max="16" width="12.421875" style="0" bestFit="1" customWidth="1"/>
    <col min="17" max="17" width="11.00390625" style="0" customWidth="1"/>
    <col min="18" max="18" width="11.57421875" style="0" customWidth="1"/>
    <col min="19" max="19" width="12.00390625" style="0" customWidth="1"/>
  </cols>
  <sheetData>
    <row r="1" spans="1:12" ht="12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2:33" ht="15">
      <c r="V2" s="6" t="s">
        <v>202</v>
      </c>
      <c r="W2" s="6"/>
      <c r="X2" s="6"/>
      <c r="Y2" s="6"/>
      <c r="Z2" s="6"/>
      <c r="AA2" s="6"/>
      <c r="AB2" s="6"/>
      <c r="AC2" s="6"/>
      <c r="AD2" s="47"/>
      <c r="AE2" s="6"/>
      <c r="AF2" s="6"/>
      <c r="AG2" s="6"/>
    </row>
    <row r="3" spans="1:33" ht="14.25">
      <c r="A3" s="25"/>
      <c r="B3" s="6"/>
      <c r="C3" s="6"/>
      <c r="D3" s="6"/>
      <c r="E3" s="6"/>
      <c r="F3" s="6"/>
      <c r="G3" s="6" t="s">
        <v>21</v>
      </c>
      <c r="H3" s="6"/>
      <c r="I3" s="6"/>
      <c r="J3" s="6"/>
      <c r="K3" s="64">
        <v>544</v>
      </c>
      <c r="L3" s="49" t="s">
        <v>185</v>
      </c>
      <c r="M3" s="49"/>
      <c r="N3" s="49"/>
      <c r="O3" s="6"/>
      <c r="P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25">
      <c r="A4" s="25"/>
      <c r="B4" s="6"/>
      <c r="C4" s="6"/>
      <c r="D4" s="6"/>
      <c r="E4" s="6"/>
      <c r="F4" s="6"/>
      <c r="G4" s="6" t="s">
        <v>19</v>
      </c>
      <c r="H4" s="6"/>
      <c r="I4" s="6" t="s">
        <v>20</v>
      </c>
      <c r="J4" s="6"/>
      <c r="K4" s="6"/>
      <c r="L4" s="6"/>
      <c r="M4" s="6"/>
      <c r="N4" s="6"/>
      <c r="O4" s="6"/>
      <c r="P4" s="6"/>
      <c r="V4" s="6" t="s">
        <v>230</v>
      </c>
      <c r="W4" s="6"/>
      <c r="X4" s="6"/>
      <c r="Y4" s="6"/>
      <c r="Z4" s="6"/>
      <c r="AA4" s="46" t="s">
        <v>305</v>
      </c>
      <c r="AB4" s="6"/>
      <c r="AC4" s="6"/>
      <c r="AD4" s="6"/>
      <c r="AE4" s="6"/>
      <c r="AF4" s="6"/>
      <c r="AG4" s="6"/>
    </row>
    <row r="5" spans="1:33" ht="14.25">
      <c r="A5" s="25"/>
      <c r="B5" s="6"/>
      <c r="C5" s="6"/>
      <c r="D5" s="6"/>
      <c r="E5" s="6"/>
      <c r="F5" s="6"/>
      <c r="G5" s="6" t="s">
        <v>16</v>
      </c>
      <c r="H5" s="6" t="s">
        <v>17</v>
      </c>
      <c r="I5" s="6" t="s">
        <v>18</v>
      </c>
      <c r="J5" s="6"/>
      <c r="K5" s="6"/>
      <c r="L5" s="6"/>
      <c r="M5" s="6"/>
      <c r="N5" s="6"/>
      <c r="O5" s="6"/>
      <c r="P5" s="6"/>
      <c r="V5" s="6" t="s">
        <v>231</v>
      </c>
      <c r="W5" s="6"/>
      <c r="X5" s="6"/>
      <c r="Y5" s="6"/>
      <c r="Z5" s="6"/>
      <c r="AA5" s="46" t="s">
        <v>89</v>
      </c>
      <c r="AB5" s="6"/>
      <c r="AC5" s="6"/>
      <c r="AD5" s="6"/>
      <c r="AE5" s="6"/>
      <c r="AF5" s="6"/>
      <c r="AG5" s="6"/>
    </row>
    <row r="6" spans="1:29" ht="15">
      <c r="A6" s="38"/>
      <c r="B6" s="35"/>
      <c r="C6" s="38" t="s">
        <v>0</v>
      </c>
      <c r="D6" s="38" t="s">
        <v>0</v>
      </c>
      <c r="E6" s="38" t="s">
        <v>4</v>
      </c>
      <c r="F6" s="38" t="s">
        <v>6</v>
      </c>
      <c r="G6" s="38" t="s">
        <v>9</v>
      </c>
      <c r="H6" s="38" t="s">
        <v>9</v>
      </c>
      <c r="I6" s="38" t="s">
        <v>14</v>
      </c>
      <c r="J6" s="35"/>
      <c r="K6" s="69" t="s">
        <v>23</v>
      </c>
      <c r="L6" s="69"/>
      <c r="M6" s="69"/>
      <c r="N6" s="69" t="s">
        <v>23</v>
      </c>
      <c r="O6" s="69"/>
      <c r="P6" s="69"/>
      <c r="Q6" s="120" t="s">
        <v>23</v>
      </c>
      <c r="R6" s="124"/>
      <c r="S6" s="125"/>
      <c r="V6" s="6" t="s">
        <v>232</v>
      </c>
      <c r="W6" s="6"/>
      <c r="X6" s="6"/>
      <c r="Y6" s="6"/>
      <c r="Z6" s="6"/>
      <c r="AA6" s="46" t="s">
        <v>253</v>
      </c>
      <c r="AB6" s="6"/>
      <c r="AC6" s="6"/>
    </row>
    <row r="7" spans="1:29" ht="15">
      <c r="A7" s="39" t="s">
        <v>22</v>
      </c>
      <c r="B7" s="37" t="s">
        <v>0</v>
      </c>
      <c r="C7" s="37" t="s">
        <v>1</v>
      </c>
      <c r="D7" s="37" t="s">
        <v>4</v>
      </c>
      <c r="E7" s="37" t="s">
        <v>7</v>
      </c>
      <c r="F7" s="37" t="s">
        <v>0</v>
      </c>
      <c r="G7" s="37" t="s">
        <v>10</v>
      </c>
      <c r="H7" s="37" t="s">
        <v>13</v>
      </c>
      <c r="I7" s="37" t="s">
        <v>15</v>
      </c>
      <c r="J7" s="42"/>
      <c r="K7" s="82" t="s">
        <v>31</v>
      </c>
      <c r="L7" s="82"/>
      <c r="M7" s="82"/>
      <c r="N7" s="82" t="s">
        <v>32</v>
      </c>
      <c r="O7" s="82"/>
      <c r="P7" s="82"/>
      <c r="Q7" s="70" t="s">
        <v>376</v>
      </c>
      <c r="R7" s="72"/>
      <c r="S7" s="73"/>
      <c r="V7" s="6" t="s">
        <v>233</v>
      </c>
      <c r="W7" s="6"/>
      <c r="X7" s="6"/>
      <c r="Y7" s="6"/>
      <c r="Z7" s="6"/>
      <c r="AA7" s="46" t="s">
        <v>254</v>
      </c>
      <c r="AB7" s="6"/>
      <c r="AC7" s="6"/>
    </row>
    <row r="8" spans="1:29" ht="14.25">
      <c r="A8" s="37" t="s">
        <v>27</v>
      </c>
      <c r="B8" s="37" t="s">
        <v>1</v>
      </c>
      <c r="C8" s="37" t="s">
        <v>3</v>
      </c>
      <c r="D8" s="37"/>
      <c r="E8" s="37" t="s">
        <v>8</v>
      </c>
      <c r="F8" s="37" t="s">
        <v>4</v>
      </c>
      <c r="G8" s="37" t="s">
        <v>11</v>
      </c>
      <c r="H8" s="37" t="s">
        <v>11</v>
      </c>
      <c r="I8" s="37" t="s">
        <v>11</v>
      </c>
      <c r="J8" s="42"/>
      <c r="K8" s="38" t="s">
        <v>10</v>
      </c>
      <c r="L8" s="38" t="s">
        <v>13</v>
      </c>
      <c r="M8" s="38" t="s">
        <v>15</v>
      </c>
      <c r="N8" s="38" t="s">
        <v>10</v>
      </c>
      <c r="O8" s="38" t="s">
        <v>13</v>
      </c>
      <c r="P8" s="38" t="s">
        <v>15</v>
      </c>
      <c r="Q8" s="67" t="s">
        <v>10</v>
      </c>
      <c r="R8" s="67" t="s">
        <v>13</v>
      </c>
      <c r="S8" s="67" t="s">
        <v>15</v>
      </c>
      <c r="V8" s="6" t="s">
        <v>234</v>
      </c>
      <c r="W8" s="6"/>
      <c r="X8" s="6"/>
      <c r="Y8" s="6"/>
      <c r="Z8" s="6"/>
      <c r="AA8" s="46" t="s">
        <v>255</v>
      </c>
      <c r="AB8" s="6"/>
      <c r="AC8" s="6"/>
    </row>
    <row r="9" spans="1:30" ht="14.25">
      <c r="A9" s="36" t="s">
        <v>28</v>
      </c>
      <c r="B9" s="36" t="s">
        <v>2</v>
      </c>
      <c r="C9" s="36"/>
      <c r="D9" s="36" t="s">
        <v>5</v>
      </c>
      <c r="E9" s="43">
        <v>0.1</v>
      </c>
      <c r="F9" s="36" t="s">
        <v>5</v>
      </c>
      <c r="G9" s="36" t="s">
        <v>12</v>
      </c>
      <c r="H9" s="36" t="s">
        <v>12</v>
      </c>
      <c r="I9" s="36" t="s">
        <v>12</v>
      </c>
      <c r="J9" s="36"/>
      <c r="K9" s="36" t="s">
        <v>11</v>
      </c>
      <c r="L9" s="36" t="s">
        <v>11</v>
      </c>
      <c r="M9" s="36" t="s">
        <v>11</v>
      </c>
      <c r="N9" s="36" t="s">
        <v>11</v>
      </c>
      <c r="O9" s="36" t="s">
        <v>11</v>
      </c>
      <c r="P9" s="36" t="s">
        <v>11</v>
      </c>
      <c r="Q9" s="85" t="s">
        <v>11</v>
      </c>
      <c r="R9" s="85" t="s">
        <v>11</v>
      </c>
      <c r="S9" s="85" t="s">
        <v>11</v>
      </c>
      <c r="V9" s="6" t="s">
        <v>235</v>
      </c>
      <c r="W9" s="6"/>
      <c r="X9" s="6"/>
      <c r="Y9" s="6"/>
      <c r="Z9" s="6"/>
      <c r="AA9" s="46" t="s">
        <v>256</v>
      </c>
      <c r="AB9" s="6"/>
      <c r="AC9" s="6"/>
      <c r="AD9" s="6"/>
    </row>
    <row r="10" spans="1:30" ht="14.25">
      <c r="A10" s="8"/>
      <c r="B10" s="7"/>
      <c r="C10" s="7"/>
      <c r="D10" s="7"/>
      <c r="E10" s="8" t="s">
        <v>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128"/>
      <c r="S10" s="126"/>
      <c r="V10" s="6" t="s">
        <v>236</v>
      </c>
      <c r="W10" s="6"/>
      <c r="X10" s="6"/>
      <c r="Y10" s="6"/>
      <c r="Z10" s="6"/>
      <c r="AA10" s="46" t="s">
        <v>257</v>
      </c>
      <c r="AB10" s="6"/>
      <c r="AC10" s="6"/>
      <c r="AD10" s="6"/>
    </row>
    <row r="11" spans="1:33" ht="14.25">
      <c r="A11" s="10" t="s">
        <v>322</v>
      </c>
      <c r="B11" s="10">
        <v>8</v>
      </c>
      <c r="C11" s="13">
        <f aca="true" t="shared" si="0" ref="C11:C26">B11/12</f>
        <v>0.6666666666666666</v>
      </c>
      <c r="D11" s="13">
        <f aca="true" t="shared" si="1" ref="D11:D26">(4/3)*PI()*(C11/2)^3</f>
        <v>0.1551403779550515</v>
      </c>
      <c r="E11" s="13">
        <f>D11*0.1</f>
        <v>0.015514037795505151</v>
      </c>
      <c r="F11" s="13">
        <f aca="true" t="shared" si="2" ref="F11:F26">D11-E11</f>
        <v>0.13962634015954636</v>
      </c>
      <c r="G11" s="13">
        <f aca="true" t="shared" si="3" ref="G11:G26">F11*1.2*62.4</f>
        <v>10.45522035114683</v>
      </c>
      <c r="H11" s="13">
        <f aca="true" t="shared" si="4" ref="H11:H26">F11*1.4*62.4</f>
        <v>12.19775707633797</v>
      </c>
      <c r="I11" s="13">
        <f aca="true" t="shared" si="5" ref="I11:I26">F11*1.6*62.4</f>
        <v>13.940293801529108</v>
      </c>
      <c r="J11" s="13"/>
      <c r="K11" s="13">
        <f aca="true" t="shared" si="6" ref="K11:K26">G11*$K$3/3/2000</f>
        <v>0.9479399785039792</v>
      </c>
      <c r="L11" s="13">
        <f aca="true" t="shared" si="7" ref="L11:L26">H11*$K$3/3/2000</f>
        <v>1.1059299749213094</v>
      </c>
      <c r="M11" s="13">
        <f aca="true" t="shared" si="8" ref="M11:M26">I11*$K$3/3/2000</f>
        <v>1.263919971338639</v>
      </c>
      <c r="N11" s="13">
        <f aca="true" t="shared" si="9" ref="N11:N26">G11*$K$3/5/2000</f>
        <v>0.5687639871023875</v>
      </c>
      <c r="O11" s="13">
        <f aca="true" t="shared" si="10" ref="O11:O26">H11*$K$3/5/2000</f>
        <v>0.6635579849527855</v>
      </c>
      <c r="P11" s="13">
        <f aca="true" t="shared" si="11" ref="P11:P26">I11*$K$3/5/2000</f>
        <v>0.7583519828031834</v>
      </c>
      <c r="Q11" s="2">
        <f>G11*$K$3/7/2000</f>
        <v>0.40625999078741964</v>
      </c>
      <c r="R11" s="13">
        <f>H11*$K$3/7/2000</f>
        <v>0.47396998925198974</v>
      </c>
      <c r="S11" s="13">
        <f>I11*$K$3/7/2000</f>
        <v>0.5416799877165596</v>
      </c>
      <c r="V11" s="6" t="s">
        <v>237</v>
      </c>
      <c r="W11" s="6"/>
      <c r="X11" s="6"/>
      <c r="Y11" s="6"/>
      <c r="Z11" s="6"/>
      <c r="AA11" s="46" t="s">
        <v>258</v>
      </c>
      <c r="AB11" s="6"/>
      <c r="AC11" s="6"/>
      <c r="AD11" s="6"/>
      <c r="AE11" s="6"/>
      <c r="AF11" s="6"/>
      <c r="AG11" s="6"/>
    </row>
    <row r="12" spans="1:33" ht="14.25">
      <c r="A12" s="10" t="s">
        <v>323</v>
      </c>
      <c r="B12" s="10">
        <v>10</v>
      </c>
      <c r="C12" s="13">
        <f t="shared" si="0"/>
        <v>0.8333333333333334</v>
      </c>
      <c r="D12" s="13">
        <f t="shared" si="1"/>
        <v>0.30300855069346005</v>
      </c>
      <c r="E12" s="13">
        <f aca="true" t="shared" si="12" ref="E12:E26">D12*0.1</f>
        <v>0.030300855069346006</v>
      </c>
      <c r="F12" s="13">
        <f t="shared" si="2"/>
        <v>0.27270769562411407</v>
      </c>
      <c r="G12" s="13">
        <f t="shared" si="3"/>
        <v>20.42035224833366</v>
      </c>
      <c r="H12" s="13">
        <f t="shared" si="4"/>
        <v>23.8237442897226</v>
      </c>
      <c r="I12" s="13">
        <f t="shared" si="5"/>
        <v>27.227136331111552</v>
      </c>
      <c r="J12" s="13"/>
      <c r="K12" s="13">
        <f t="shared" si="6"/>
        <v>1.8514452705155853</v>
      </c>
      <c r="L12" s="13">
        <f t="shared" si="7"/>
        <v>2.1600194822681824</v>
      </c>
      <c r="M12" s="13">
        <f t="shared" si="8"/>
        <v>2.4685936940207807</v>
      </c>
      <c r="N12" s="13">
        <f t="shared" si="9"/>
        <v>1.110867162309351</v>
      </c>
      <c r="O12" s="13">
        <f t="shared" si="10"/>
        <v>1.2960116893609095</v>
      </c>
      <c r="P12" s="13">
        <f t="shared" si="11"/>
        <v>1.4811562164124685</v>
      </c>
      <c r="Q12" s="2">
        <f aca="true" t="shared" si="13" ref="Q12:Q26">G12*$K$3/7/2000</f>
        <v>0.7934765445066794</v>
      </c>
      <c r="R12" s="13">
        <f aca="true" t="shared" si="14" ref="R12:R26">H12*$K$3/7/2000</f>
        <v>0.9257226352577925</v>
      </c>
      <c r="S12" s="13">
        <f aca="true" t="shared" si="15" ref="S12:S26">I12*$K$3/7/2000</f>
        <v>1.0579687260089061</v>
      </c>
      <c r="V12" s="6" t="s">
        <v>238</v>
      </c>
      <c r="W12" s="6"/>
      <c r="X12" s="6"/>
      <c r="Y12" s="6"/>
      <c r="Z12" s="6"/>
      <c r="AA12" s="46" t="s">
        <v>259</v>
      </c>
      <c r="AB12" s="6"/>
      <c r="AC12" s="6"/>
      <c r="AD12" s="6"/>
      <c r="AE12" s="6"/>
      <c r="AF12" s="6"/>
      <c r="AG12" s="6"/>
    </row>
    <row r="13" spans="1:33" ht="14.25">
      <c r="A13" s="10" t="s">
        <v>335</v>
      </c>
      <c r="B13" s="10">
        <v>12</v>
      </c>
      <c r="C13" s="13">
        <f t="shared" si="0"/>
        <v>1</v>
      </c>
      <c r="D13" s="13">
        <f t="shared" si="1"/>
        <v>0.5235987755982988</v>
      </c>
      <c r="E13" s="13">
        <f t="shared" si="12"/>
        <v>0.05235987755982988</v>
      </c>
      <c r="F13" s="13">
        <f t="shared" si="2"/>
        <v>0.4712388980384689</v>
      </c>
      <c r="G13" s="13">
        <f t="shared" si="3"/>
        <v>35.28636868512055</v>
      </c>
      <c r="H13" s="13">
        <f t="shared" si="4"/>
        <v>41.167430132640646</v>
      </c>
      <c r="I13" s="13">
        <f t="shared" si="5"/>
        <v>47.048491580160736</v>
      </c>
      <c r="J13" s="13"/>
      <c r="K13" s="13">
        <f t="shared" si="6"/>
        <v>3.1992974274509303</v>
      </c>
      <c r="L13" s="13">
        <f t="shared" si="7"/>
        <v>3.7325136653594186</v>
      </c>
      <c r="M13" s="13">
        <f t="shared" si="8"/>
        <v>4.265729903267907</v>
      </c>
      <c r="N13" s="13">
        <f t="shared" si="9"/>
        <v>1.919578456470558</v>
      </c>
      <c r="O13" s="13">
        <f t="shared" si="10"/>
        <v>2.239508199215651</v>
      </c>
      <c r="P13" s="13">
        <f t="shared" si="11"/>
        <v>2.559437941960744</v>
      </c>
      <c r="Q13" s="2">
        <f t="shared" si="13"/>
        <v>1.3711274689075414</v>
      </c>
      <c r="R13" s="13">
        <f t="shared" si="14"/>
        <v>1.5996487137254651</v>
      </c>
      <c r="S13" s="13">
        <f t="shared" si="15"/>
        <v>1.8281699585433886</v>
      </c>
      <c r="V13" s="6" t="s">
        <v>239</v>
      </c>
      <c r="W13" s="6"/>
      <c r="X13" s="6"/>
      <c r="Y13" s="6"/>
      <c r="Z13" s="6"/>
      <c r="AA13" s="46" t="s">
        <v>260</v>
      </c>
      <c r="AB13" s="6"/>
      <c r="AC13" s="6"/>
      <c r="AD13" s="6"/>
      <c r="AE13" s="6"/>
      <c r="AF13" s="6"/>
      <c r="AG13" s="6"/>
    </row>
    <row r="14" spans="1:33" ht="14.25">
      <c r="A14" s="10" t="s">
        <v>336</v>
      </c>
      <c r="B14" s="10">
        <v>14</v>
      </c>
      <c r="C14" s="13">
        <f t="shared" si="0"/>
        <v>1.1666666666666667</v>
      </c>
      <c r="D14" s="13">
        <f t="shared" si="1"/>
        <v>0.8314554631028545</v>
      </c>
      <c r="E14" s="13">
        <f t="shared" si="12"/>
        <v>0.08314554631028545</v>
      </c>
      <c r="F14" s="13">
        <f t="shared" si="2"/>
        <v>0.748309916792569</v>
      </c>
      <c r="G14" s="13">
        <f t="shared" si="3"/>
        <v>56.03344656942756</v>
      </c>
      <c r="H14" s="13">
        <f t="shared" si="4"/>
        <v>65.37235433099882</v>
      </c>
      <c r="I14" s="13">
        <f t="shared" si="5"/>
        <v>74.71126209257008</v>
      </c>
      <c r="J14" s="13"/>
      <c r="K14" s="13">
        <f t="shared" si="6"/>
        <v>5.080365822294766</v>
      </c>
      <c r="L14" s="13">
        <f t="shared" si="7"/>
        <v>5.927093459343893</v>
      </c>
      <c r="M14" s="13">
        <f t="shared" si="8"/>
        <v>6.7738210963930205</v>
      </c>
      <c r="N14" s="13">
        <f t="shared" si="9"/>
        <v>3.04821949337686</v>
      </c>
      <c r="O14" s="13">
        <f t="shared" si="10"/>
        <v>3.5562560756063357</v>
      </c>
      <c r="P14" s="13">
        <f t="shared" si="11"/>
        <v>4.064292657835812</v>
      </c>
      <c r="Q14" s="2">
        <f t="shared" si="13"/>
        <v>2.1772996381263283</v>
      </c>
      <c r="R14" s="13">
        <f t="shared" si="14"/>
        <v>2.5401829111473826</v>
      </c>
      <c r="S14" s="13">
        <f t="shared" si="15"/>
        <v>2.9030661841684373</v>
      </c>
      <c r="V14" s="6" t="s">
        <v>240</v>
      </c>
      <c r="W14" s="6"/>
      <c r="X14" s="6"/>
      <c r="Y14" s="6"/>
      <c r="Z14" s="6"/>
      <c r="AA14" s="46" t="s">
        <v>261</v>
      </c>
      <c r="AB14" s="6"/>
      <c r="AC14" s="6"/>
      <c r="AD14" s="6"/>
      <c r="AE14" s="6"/>
      <c r="AF14" s="6"/>
      <c r="AG14" s="6"/>
    </row>
    <row r="15" spans="1:33" ht="14.25">
      <c r="A15" s="10" t="s">
        <v>326</v>
      </c>
      <c r="B15" s="10">
        <v>16</v>
      </c>
      <c r="C15" s="13">
        <f t="shared" si="0"/>
        <v>1.3333333333333333</v>
      </c>
      <c r="D15" s="13">
        <f t="shared" si="1"/>
        <v>1.241123023640412</v>
      </c>
      <c r="E15" s="13">
        <f t="shared" si="12"/>
        <v>0.12411230236404121</v>
      </c>
      <c r="F15" s="13">
        <f t="shared" si="2"/>
        <v>1.117010721276371</v>
      </c>
      <c r="G15" s="13">
        <f t="shared" si="3"/>
        <v>83.64176280917464</v>
      </c>
      <c r="H15" s="13">
        <f t="shared" si="4"/>
        <v>97.58205661070376</v>
      </c>
      <c r="I15" s="13">
        <f t="shared" si="5"/>
        <v>111.52235041223287</v>
      </c>
      <c r="J15" s="13"/>
      <c r="K15" s="13">
        <f t="shared" si="6"/>
        <v>7.583519828031833</v>
      </c>
      <c r="L15" s="13">
        <f t="shared" si="7"/>
        <v>8.847439799370475</v>
      </c>
      <c r="M15" s="13">
        <f t="shared" si="8"/>
        <v>10.111359770709113</v>
      </c>
      <c r="N15" s="13">
        <f t="shared" si="9"/>
        <v>4.5501118968191</v>
      </c>
      <c r="O15" s="13">
        <f t="shared" si="10"/>
        <v>5.308463879622284</v>
      </c>
      <c r="P15" s="13">
        <f t="shared" si="11"/>
        <v>6.066815862425467</v>
      </c>
      <c r="Q15" s="2">
        <f t="shared" si="13"/>
        <v>3.250079926299357</v>
      </c>
      <c r="R15" s="13">
        <f t="shared" si="14"/>
        <v>3.791759914015918</v>
      </c>
      <c r="S15" s="13">
        <f t="shared" si="15"/>
        <v>4.3334399017324765</v>
      </c>
      <c r="V15" s="6" t="s">
        <v>241</v>
      </c>
      <c r="W15" s="6"/>
      <c r="X15" s="6"/>
      <c r="Y15" s="6"/>
      <c r="Z15" s="6"/>
      <c r="AA15" s="46" t="s">
        <v>262</v>
      </c>
      <c r="AB15" s="6"/>
      <c r="AC15" s="6"/>
      <c r="AD15" s="6"/>
      <c r="AE15" s="6"/>
      <c r="AF15" s="6"/>
      <c r="AG15" s="6"/>
    </row>
    <row r="16" spans="1:33" ht="14.25">
      <c r="A16" s="10" t="s">
        <v>337</v>
      </c>
      <c r="B16" s="10">
        <v>18</v>
      </c>
      <c r="C16" s="13">
        <f t="shared" si="0"/>
        <v>1.5</v>
      </c>
      <c r="D16" s="13">
        <f t="shared" si="1"/>
        <v>1.7671458676442584</v>
      </c>
      <c r="E16" s="13">
        <f t="shared" si="12"/>
        <v>0.17671458676442586</v>
      </c>
      <c r="F16" s="13">
        <f t="shared" si="2"/>
        <v>1.5904312808798324</v>
      </c>
      <c r="G16" s="13">
        <f t="shared" si="3"/>
        <v>119.09149431228184</v>
      </c>
      <c r="H16" s="13">
        <f t="shared" si="4"/>
        <v>138.94007669766214</v>
      </c>
      <c r="I16" s="13">
        <f t="shared" si="5"/>
        <v>158.7886590830425</v>
      </c>
      <c r="J16" s="13"/>
      <c r="K16" s="13">
        <f t="shared" si="6"/>
        <v>10.797628817646887</v>
      </c>
      <c r="L16" s="13">
        <f t="shared" si="7"/>
        <v>12.597233620588035</v>
      </c>
      <c r="M16" s="13">
        <f t="shared" si="8"/>
        <v>14.396838423529188</v>
      </c>
      <c r="N16" s="13">
        <f t="shared" si="9"/>
        <v>6.478577290588132</v>
      </c>
      <c r="O16" s="13">
        <f t="shared" si="10"/>
        <v>7.55834017235282</v>
      </c>
      <c r="P16" s="13">
        <f t="shared" si="11"/>
        <v>8.638103054117511</v>
      </c>
      <c r="Q16" s="2">
        <f t="shared" si="13"/>
        <v>4.627555207562951</v>
      </c>
      <c r="R16" s="13">
        <f t="shared" si="14"/>
        <v>5.398814408823443</v>
      </c>
      <c r="S16" s="13">
        <f t="shared" si="15"/>
        <v>6.170073610083937</v>
      </c>
      <c r="V16" s="6" t="s">
        <v>242</v>
      </c>
      <c r="W16" s="6"/>
      <c r="X16" s="6"/>
      <c r="Y16" s="6"/>
      <c r="Z16" s="6"/>
      <c r="AA16" s="46" t="s">
        <v>263</v>
      </c>
      <c r="AB16" s="6"/>
      <c r="AC16" s="6"/>
      <c r="AD16" s="6"/>
      <c r="AE16" s="6"/>
      <c r="AF16" s="6"/>
      <c r="AG16" s="6"/>
    </row>
    <row r="17" spans="1:33" ht="14.25">
      <c r="A17" s="10" t="s">
        <v>331</v>
      </c>
      <c r="B17" s="10">
        <v>20</v>
      </c>
      <c r="C17" s="13">
        <f t="shared" si="0"/>
        <v>1.6666666666666667</v>
      </c>
      <c r="D17" s="13">
        <f t="shared" si="1"/>
        <v>2.4240684055476804</v>
      </c>
      <c r="E17" s="13">
        <f t="shared" si="12"/>
        <v>0.24240684055476805</v>
      </c>
      <c r="F17" s="13">
        <f t="shared" si="2"/>
        <v>2.1816615649929125</v>
      </c>
      <c r="G17" s="13">
        <f t="shared" si="3"/>
        <v>163.36281798666928</v>
      </c>
      <c r="H17" s="13">
        <f t="shared" si="4"/>
        <v>190.5899543177808</v>
      </c>
      <c r="I17" s="13">
        <f t="shared" si="5"/>
        <v>217.81709064889242</v>
      </c>
      <c r="J17" s="13"/>
      <c r="K17" s="13">
        <f t="shared" si="6"/>
        <v>14.811562164124682</v>
      </c>
      <c r="L17" s="13">
        <f t="shared" si="7"/>
        <v>17.28015585814546</v>
      </c>
      <c r="M17" s="13">
        <f t="shared" si="8"/>
        <v>19.748749552166245</v>
      </c>
      <c r="N17" s="13">
        <f t="shared" si="9"/>
        <v>8.886937298474807</v>
      </c>
      <c r="O17" s="13">
        <f t="shared" si="10"/>
        <v>10.368093514887276</v>
      </c>
      <c r="P17" s="13">
        <f t="shared" si="11"/>
        <v>11.849249731299748</v>
      </c>
      <c r="Q17" s="2">
        <f t="shared" si="13"/>
        <v>6.347812356053435</v>
      </c>
      <c r="R17" s="13">
        <f t="shared" si="14"/>
        <v>7.40578108206234</v>
      </c>
      <c r="S17" s="13">
        <f t="shared" si="15"/>
        <v>8.463749808071249</v>
      </c>
      <c r="V17" s="6" t="s">
        <v>243</v>
      </c>
      <c r="W17" s="6"/>
      <c r="X17" s="6"/>
      <c r="Y17" s="6"/>
      <c r="Z17" s="6"/>
      <c r="AA17" s="46" t="s">
        <v>264</v>
      </c>
      <c r="AB17" s="6"/>
      <c r="AC17" s="6"/>
      <c r="AD17" s="6"/>
      <c r="AE17" s="6"/>
      <c r="AF17" s="6"/>
      <c r="AG17" s="6"/>
    </row>
    <row r="18" spans="1:33" ht="14.25">
      <c r="A18" s="10" t="s">
        <v>338</v>
      </c>
      <c r="B18" s="10">
        <v>22</v>
      </c>
      <c r="C18" s="13">
        <f t="shared" si="0"/>
        <v>1.8333333333333333</v>
      </c>
      <c r="D18" s="13">
        <f t="shared" si="1"/>
        <v>3.226435047783961</v>
      </c>
      <c r="E18" s="13">
        <f t="shared" si="12"/>
        <v>0.32264350477839615</v>
      </c>
      <c r="F18" s="13">
        <f t="shared" si="2"/>
        <v>2.903791543005565</v>
      </c>
      <c r="G18" s="13">
        <f t="shared" si="3"/>
        <v>217.4359107402567</v>
      </c>
      <c r="H18" s="13">
        <f t="shared" si="4"/>
        <v>253.67522919696614</v>
      </c>
      <c r="I18" s="13">
        <f t="shared" si="5"/>
        <v>289.9145476536756</v>
      </c>
      <c r="J18" s="13"/>
      <c r="K18" s="13">
        <f t="shared" si="6"/>
        <v>19.71418924044994</v>
      </c>
      <c r="L18" s="13">
        <f t="shared" si="7"/>
        <v>22.999887447191597</v>
      </c>
      <c r="M18" s="13">
        <f t="shared" si="8"/>
        <v>26.285585653933257</v>
      </c>
      <c r="N18" s="13">
        <f t="shared" si="9"/>
        <v>11.828513544269965</v>
      </c>
      <c r="O18" s="13">
        <f t="shared" si="10"/>
        <v>13.799932468314957</v>
      </c>
      <c r="P18" s="13">
        <f t="shared" si="11"/>
        <v>15.771351392359954</v>
      </c>
      <c r="Q18" s="2">
        <f t="shared" si="13"/>
        <v>8.448938245907117</v>
      </c>
      <c r="R18" s="13">
        <f t="shared" si="14"/>
        <v>9.85709462022497</v>
      </c>
      <c r="S18" s="13">
        <f t="shared" si="15"/>
        <v>11.265250994542823</v>
      </c>
      <c r="V18" s="6" t="s">
        <v>244</v>
      </c>
      <c r="W18" s="6"/>
      <c r="X18" s="6"/>
      <c r="Y18" s="6"/>
      <c r="Z18" s="6"/>
      <c r="AA18" s="46" t="s">
        <v>306</v>
      </c>
      <c r="AB18" s="6"/>
      <c r="AC18" s="6"/>
      <c r="AD18" s="6"/>
      <c r="AE18" s="6"/>
      <c r="AF18" s="6"/>
      <c r="AG18" s="6"/>
    </row>
    <row r="19" spans="1:33" ht="14.25">
      <c r="A19" s="10" t="s">
        <v>329</v>
      </c>
      <c r="B19" s="10">
        <v>24</v>
      </c>
      <c r="C19" s="13">
        <f t="shared" si="0"/>
        <v>2</v>
      </c>
      <c r="D19" s="13">
        <f t="shared" si="1"/>
        <v>4.1887902047863905</v>
      </c>
      <c r="E19" s="13">
        <f t="shared" si="12"/>
        <v>0.41887902047863906</v>
      </c>
      <c r="F19" s="13">
        <f t="shared" si="2"/>
        <v>3.7699111843077513</v>
      </c>
      <c r="G19" s="13">
        <f t="shared" si="3"/>
        <v>282.2909494809644</v>
      </c>
      <c r="H19" s="13">
        <f t="shared" si="4"/>
        <v>329.33944106112517</v>
      </c>
      <c r="I19" s="13">
        <f t="shared" si="5"/>
        <v>376.3879326412859</v>
      </c>
      <c r="J19" s="13"/>
      <c r="K19" s="13">
        <f t="shared" si="6"/>
        <v>25.594379419607442</v>
      </c>
      <c r="L19" s="13">
        <f t="shared" si="7"/>
        <v>29.86010932287535</v>
      </c>
      <c r="M19" s="13">
        <f t="shared" si="8"/>
        <v>34.125839226143256</v>
      </c>
      <c r="N19" s="13">
        <f t="shared" si="9"/>
        <v>15.356627651764464</v>
      </c>
      <c r="O19" s="13">
        <f t="shared" si="10"/>
        <v>17.916065593725207</v>
      </c>
      <c r="P19" s="13">
        <f t="shared" si="11"/>
        <v>20.475503535685952</v>
      </c>
      <c r="Q19" s="2">
        <f t="shared" si="13"/>
        <v>10.969019751260332</v>
      </c>
      <c r="R19" s="13">
        <f t="shared" si="14"/>
        <v>12.797189709803721</v>
      </c>
      <c r="S19" s="13">
        <f t="shared" si="15"/>
        <v>14.625359668347109</v>
      </c>
      <c r="V19" s="6" t="s">
        <v>245</v>
      </c>
      <c r="W19" s="6"/>
      <c r="X19" s="6"/>
      <c r="Y19" s="6"/>
      <c r="Z19" s="6"/>
      <c r="AA19" s="46" t="s">
        <v>265</v>
      </c>
      <c r="AB19" s="6"/>
      <c r="AC19" s="6"/>
      <c r="AD19" s="6"/>
      <c r="AE19" s="6"/>
      <c r="AF19" s="6"/>
      <c r="AG19" s="6"/>
    </row>
    <row r="20" spans="1:33" ht="14.25">
      <c r="A20" s="10" t="s">
        <v>339</v>
      </c>
      <c r="B20" s="10">
        <v>26</v>
      </c>
      <c r="C20" s="13">
        <f t="shared" si="0"/>
        <v>2.1666666666666665</v>
      </c>
      <c r="D20" s="13">
        <f t="shared" si="1"/>
        <v>5.325678286988251</v>
      </c>
      <c r="E20" s="13">
        <f t="shared" si="12"/>
        <v>0.5325678286988251</v>
      </c>
      <c r="F20" s="13">
        <f t="shared" si="2"/>
        <v>4.7931104582894255</v>
      </c>
      <c r="G20" s="13">
        <f t="shared" si="3"/>
        <v>358.9081111167122</v>
      </c>
      <c r="H20" s="13">
        <f t="shared" si="4"/>
        <v>418.72612963616416</v>
      </c>
      <c r="I20" s="13">
        <f t="shared" si="5"/>
        <v>478.54414815561626</v>
      </c>
      <c r="J20" s="13"/>
      <c r="K20" s="13">
        <f t="shared" si="6"/>
        <v>32.541002074581904</v>
      </c>
      <c r="L20" s="13">
        <f t="shared" si="7"/>
        <v>37.964502420345546</v>
      </c>
      <c r="M20" s="13">
        <f t="shared" si="8"/>
        <v>43.38800276610921</v>
      </c>
      <c r="N20" s="13">
        <f t="shared" si="9"/>
        <v>19.524601244749146</v>
      </c>
      <c r="O20" s="13">
        <f t="shared" si="10"/>
        <v>22.77870145220733</v>
      </c>
      <c r="P20" s="13">
        <f t="shared" si="11"/>
        <v>26.032801659665527</v>
      </c>
      <c r="Q20" s="2">
        <f t="shared" si="13"/>
        <v>13.946143746249389</v>
      </c>
      <c r="R20" s="13">
        <f t="shared" si="14"/>
        <v>16.27050103729095</v>
      </c>
      <c r="S20" s="13">
        <f t="shared" si="15"/>
        <v>18.594858328332517</v>
      </c>
      <c r="V20" s="6" t="s">
        <v>246</v>
      </c>
      <c r="W20" s="6"/>
      <c r="X20" s="6"/>
      <c r="Y20" s="6"/>
      <c r="Z20" s="6"/>
      <c r="AA20" s="46" t="s">
        <v>266</v>
      </c>
      <c r="AB20" s="6"/>
      <c r="AC20" s="6"/>
      <c r="AD20" s="6"/>
      <c r="AE20" s="6"/>
      <c r="AF20" s="6"/>
      <c r="AG20" s="6"/>
    </row>
    <row r="21" spans="1:33" ht="14.25">
      <c r="A21" s="10" t="s">
        <v>340</v>
      </c>
      <c r="B21" s="10">
        <v>28</v>
      </c>
      <c r="C21" s="13">
        <f t="shared" si="0"/>
        <v>2.3333333333333335</v>
      </c>
      <c r="D21" s="13">
        <f t="shared" si="1"/>
        <v>6.651643704822836</v>
      </c>
      <c r="E21" s="13">
        <f t="shared" si="12"/>
        <v>0.6651643704822836</v>
      </c>
      <c r="F21" s="13">
        <f t="shared" si="2"/>
        <v>5.986479334340552</v>
      </c>
      <c r="G21" s="13">
        <f t="shared" si="3"/>
        <v>448.2675725554205</v>
      </c>
      <c r="H21" s="13">
        <f t="shared" si="4"/>
        <v>522.9788346479905</v>
      </c>
      <c r="I21" s="13">
        <f t="shared" si="5"/>
        <v>597.6900967405606</v>
      </c>
      <c r="J21" s="13"/>
      <c r="K21" s="13">
        <f t="shared" si="6"/>
        <v>40.64292657835813</v>
      </c>
      <c r="L21" s="13">
        <f t="shared" si="7"/>
        <v>47.41674767475114</v>
      </c>
      <c r="M21" s="13">
        <f t="shared" si="8"/>
        <v>54.190568771144164</v>
      </c>
      <c r="N21" s="13">
        <f t="shared" si="9"/>
        <v>24.38575594701488</v>
      </c>
      <c r="O21" s="13">
        <f t="shared" si="10"/>
        <v>28.450048604850686</v>
      </c>
      <c r="P21" s="13">
        <f t="shared" si="11"/>
        <v>32.51434126268649</v>
      </c>
      <c r="Q21" s="2">
        <f t="shared" si="13"/>
        <v>17.418397105010627</v>
      </c>
      <c r="R21" s="13">
        <f t="shared" si="14"/>
        <v>20.32146328917906</v>
      </c>
      <c r="S21" s="13">
        <f t="shared" si="15"/>
        <v>23.2245294733475</v>
      </c>
      <c r="V21" s="6" t="s">
        <v>247</v>
      </c>
      <c r="W21" s="6"/>
      <c r="X21" s="6"/>
      <c r="Y21" s="6"/>
      <c r="Z21" s="6"/>
      <c r="AA21" s="46" t="s">
        <v>267</v>
      </c>
      <c r="AB21" s="6"/>
      <c r="AC21" s="6"/>
      <c r="AD21" s="6"/>
      <c r="AE21" s="6"/>
      <c r="AF21" s="6"/>
      <c r="AG21" s="6"/>
    </row>
    <row r="22" spans="1:33" ht="14.25">
      <c r="A22" s="44" t="s">
        <v>341</v>
      </c>
      <c r="B22" s="10">
        <v>32</v>
      </c>
      <c r="C22" s="13">
        <f t="shared" si="0"/>
        <v>2.6666666666666665</v>
      </c>
      <c r="D22" s="13">
        <f t="shared" si="1"/>
        <v>9.928984189123296</v>
      </c>
      <c r="E22" s="13">
        <f t="shared" si="12"/>
        <v>0.9928984189123297</v>
      </c>
      <c r="F22" s="13">
        <f t="shared" si="2"/>
        <v>8.936085770210967</v>
      </c>
      <c r="G22" s="13">
        <f t="shared" si="3"/>
        <v>669.1341024733971</v>
      </c>
      <c r="H22" s="13">
        <f t="shared" si="4"/>
        <v>780.6564528856301</v>
      </c>
      <c r="I22" s="13">
        <f t="shared" si="5"/>
        <v>892.1788032978629</v>
      </c>
      <c r="J22" s="11"/>
      <c r="K22" s="13">
        <f t="shared" si="6"/>
        <v>60.668158624254666</v>
      </c>
      <c r="L22" s="13">
        <f t="shared" si="7"/>
        <v>70.7795183949638</v>
      </c>
      <c r="M22" s="13">
        <f t="shared" si="8"/>
        <v>80.8908781656729</v>
      </c>
      <c r="N22" s="13">
        <f t="shared" si="9"/>
        <v>36.4008951745528</v>
      </c>
      <c r="O22" s="13">
        <f t="shared" si="10"/>
        <v>42.46771103697827</v>
      </c>
      <c r="P22" s="13">
        <f t="shared" si="11"/>
        <v>48.53452689940374</v>
      </c>
      <c r="Q22" s="2">
        <f t="shared" si="13"/>
        <v>26.000639410394857</v>
      </c>
      <c r="R22" s="13">
        <f t="shared" si="14"/>
        <v>30.334079312127344</v>
      </c>
      <c r="S22" s="13">
        <f t="shared" si="15"/>
        <v>34.66751921385981</v>
      </c>
      <c r="V22" s="6" t="s">
        <v>248</v>
      </c>
      <c r="W22" s="6"/>
      <c r="X22" s="6"/>
      <c r="Y22" s="6"/>
      <c r="Z22" s="6"/>
      <c r="AA22" s="46" t="s">
        <v>307</v>
      </c>
      <c r="AB22" s="6"/>
      <c r="AC22" s="6"/>
      <c r="AD22" s="6"/>
      <c r="AE22" s="6"/>
      <c r="AF22" s="6"/>
      <c r="AG22" s="6"/>
    </row>
    <row r="23" spans="1:33" ht="14.25">
      <c r="A23" s="44" t="s">
        <v>342</v>
      </c>
      <c r="B23" s="10">
        <v>34</v>
      </c>
      <c r="C23" s="13">
        <f t="shared" si="0"/>
        <v>2.8333333333333335</v>
      </c>
      <c r="D23" s="13">
        <f t="shared" si="1"/>
        <v>11.909448076455751</v>
      </c>
      <c r="E23" s="13">
        <f t="shared" si="12"/>
        <v>1.190944807645575</v>
      </c>
      <c r="F23" s="13">
        <f t="shared" si="2"/>
        <v>10.718503268810176</v>
      </c>
      <c r="G23" s="13">
        <f t="shared" si="3"/>
        <v>802.601524768506</v>
      </c>
      <c r="H23" s="13">
        <f t="shared" si="4"/>
        <v>936.3684455632568</v>
      </c>
      <c r="I23" s="13">
        <f t="shared" si="5"/>
        <v>1070.135366358008</v>
      </c>
      <c r="J23" s="11"/>
      <c r="K23" s="13">
        <f t="shared" si="6"/>
        <v>72.76920491234455</v>
      </c>
      <c r="L23" s="13">
        <f t="shared" si="7"/>
        <v>84.89740573106862</v>
      </c>
      <c r="M23" s="13">
        <f t="shared" si="8"/>
        <v>97.02560654979274</v>
      </c>
      <c r="N23" s="13">
        <f t="shared" si="9"/>
        <v>43.66152294740673</v>
      </c>
      <c r="O23" s="13">
        <f t="shared" si="10"/>
        <v>50.93844343864117</v>
      </c>
      <c r="P23" s="13">
        <f t="shared" si="11"/>
        <v>58.215363929875636</v>
      </c>
      <c r="Q23" s="2">
        <f t="shared" si="13"/>
        <v>31.18680210529052</v>
      </c>
      <c r="R23" s="13">
        <f t="shared" si="14"/>
        <v>36.38460245617227</v>
      </c>
      <c r="S23" s="13">
        <f t="shared" si="15"/>
        <v>41.58240280705403</v>
      </c>
      <c r="V23" s="6" t="s">
        <v>249</v>
      </c>
      <c r="W23" s="6"/>
      <c r="X23" s="6"/>
      <c r="Y23" s="6"/>
      <c r="Z23" s="6"/>
      <c r="AA23" s="46" t="s">
        <v>268</v>
      </c>
      <c r="AB23" s="6"/>
      <c r="AC23" s="6"/>
      <c r="AD23" s="6"/>
      <c r="AE23" s="6"/>
      <c r="AF23" s="6"/>
      <c r="AG23" s="6"/>
    </row>
    <row r="24" spans="1:33" ht="14.25">
      <c r="A24" s="44" t="s">
        <v>319</v>
      </c>
      <c r="B24" s="10">
        <v>38</v>
      </c>
      <c r="C24" s="13">
        <f t="shared" si="0"/>
        <v>3.1666666666666665</v>
      </c>
      <c r="D24" s="13">
        <f t="shared" si="1"/>
        <v>16.626685193651532</v>
      </c>
      <c r="E24" s="13">
        <f t="shared" si="12"/>
        <v>1.6626685193651534</v>
      </c>
      <c r="F24" s="13">
        <f t="shared" si="2"/>
        <v>14.964016674286379</v>
      </c>
      <c r="G24" s="13">
        <f t="shared" si="3"/>
        <v>1120.505568570564</v>
      </c>
      <c r="H24" s="13">
        <f t="shared" si="4"/>
        <v>1307.256496665658</v>
      </c>
      <c r="I24" s="13">
        <f t="shared" si="5"/>
        <v>1494.0074247607522</v>
      </c>
      <c r="J24" s="11"/>
      <c r="K24" s="13">
        <f t="shared" si="6"/>
        <v>101.59250488373114</v>
      </c>
      <c r="L24" s="13">
        <f t="shared" si="7"/>
        <v>118.52458903101966</v>
      </c>
      <c r="M24" s="13">
        <f t="shared" si="8"/>
        <v>135.4566731783082</v>
      </c>
      <c r="N24" s="13">
        <f t="shared" si="9"/>
        <v>60.95550293023868</v>
      </c>
      <c r="O24" s="13">
        <f t="shared" si="10"/>
        <v>71.1147534186118</v>
      </c>
      <c r="P24" s="13">
        <f t="shared" si="11"/>
        <v>81.27400390698492</v>
      </c>
      <c r="Q24" s="2">
        <f t="shared" si="13"/>
        <v>43.539644950170484</v>
      </c>
      <c r="R24" s="13">
        <f t="shared" si="14"/>
        <v>50.79625244186557</v>
      </c>
      <c r="S24" s="13">
        <f t="shared" si="15"/>
        <v>58.052859933560654</v>
      </c>
      <c r="V24" s="46" t="s">
        <v>250</v>
      </c>
      <c r="W24" s="6"/>
      <c r="X24" s="6"/>
      <c r="Y24" s="6"/>
      <c r="Z24" s="6"/>
      <c r="AA24" s="46" t="s">
        <v>269</v>
      </c>
      <c r="AB24" s="6"/>
      <c r="AC24" s="6"/>
      <c r="AD24" s="6"/>
      <c r="AE24" s="6"/>
      <c r="AF24" s="6"/>
      <c r="AG24" s="6"/>
    </row>
    <row r="25" spans="1:33" ht="14.25">
      <c r="A25" s="44" t="s">
        <v>343</v>
      </c>
      <c r="B25" s="10">
        <v>42</v>
      </c>
      <c r="C25" s="13">
        <f t="shared" si="0"/>
        <v>3.5</v>
      </c>
      <c r="D25" s="13">
        <f t="shared" si="1"/>
        <v>22.44929750377706</v>
      </c>
      <c r="E25" s="13">
        <f t="shared" si="12"/>
        <v>2.244929750377706</v>
      </c>
      <c r="F25" s="13">
        <f t="shared" si="2"/>
        <v>20.204367753399353</v>
      </c>
      <c r="G25" s="13">
        <f t="shared" si="3"/>
        <v>1512.9030573745433</v>
      </c>
      <c r="H25" s="13">
        <f t="shared" si="4"/>
        <v>1765.0535669369672</v>
      </c>
      <c r="I25" s="13">
        <f t="shared" si="5"/>
        <v>2017.2040764993915</v>
      </c>
      <c r="J25" s="11"/>
      <c r="K25" s="13">
        <f t="shared" si="6"/>
        <v>137.1698772019586</v>
      </c>
      <c r="L25" s="13">
        <f t="shared" si="7"/>
        <v>160.03152340228505</v>
      </c>
      <c r="M25" s="13">
        <f t="shared" si="8"/>
        <v>182.8931696026115</v>
      </c>
      <c r="N25" s="13">
        <f t="shared" si="9"/>
        <v>82.30192632117516</v>
      </c>
      <c r="O25" s="13">
        <f t="shared" si="10"/>
        <v>96.018914041371</v>
      </c>
      <c r="P25" s="13">
        <f t="shared" si="11"/>
        <v>109.7359017615669</v>
      </c>
      <c r="Q25" s="2">
        <f t="shared" si="13"/>
        <v>58.78709022941083</v>
      </c>
      <c r="R25" s="13">
        <f t="shared" si="14"/>
        <v>68.5849386009793</v>
      </c>
      <c r="S25" s="13">
        <f t="shared" si="15"/>
        <v>78.38278697254778</v>
      </c>
      <c r="V25" s="46" t="s">
        <v>251</v>
      </c>
      <c r="W25" s="6"/>
      <c r="X25" s="6"/>
      <c r="Y25" s="6"/>
      <c r="Z25" s="6"/>
      <c r="AA25" s="46" t="s">
        <v>128</v>
      </c>
      <c r="AB25" s="6"/>
      <c r="AC25" s="6"/>
      <c r="AD25" s="6"/>
      <c r="AE25" s="6"/>
      <c r="AF25" s="6"/>
      <c r="AG25" s="6"/>
    </row>
    <row r="26" spans="1:33" ht="14.25">
      <c r="A26" s="45" t="s">
        <v>321</v>
      </c>
      <c r="B26" s="15">
        <v>48</v>
      </c>
      <c r="C26" s="16">
        <f t="shared" si="0"/>
        <v>4</v>
      </c>
      <c r="D26" s="16">
        <f t="shared" si="1"/>
        <v>33.510321638291124</v>
      </c>
      <c r="E26" s="16">
        <f t="shared" si="12"/>
        <v>3.3510321638291125</v>
      </c>
      <c r="F26" s="16">
        <f t="shared" si="2"/>
        <v>30.15928947446201</v>
      </c>
      <c r="G26" s="16">
        <f t="shared" si="3"/>
        <v>2258.327595847715</v>
      </c>
      <c r="H26" s="16">
        <f t="shared" si="4"/>
        <v>2634.7155284890014</v>
      </c>
      <c r="I26" s="16">
        <f t="shared" si="5"/>
        <v>3011.103461130287</v>
      </c>
      <c r="J26" s="11"/>
      <c r="K26" s="16">
        <f t="shared" si="6"/>
        <v>204.75503535685954</v>
      </c>
      <c r="L26" s="16">
        <f t="shared" si="7"/>
        <v>238.8808745830028</v>
      </c>
      <c r="M26" s="16">
        <f t="shared" si="8"/>
        <v>273.00671380914605</v>
      </c>
      <c r="N26" s="16">
        <f t="shared" si="9"/>
        <v>122.85302121411571</v>
      </c>
      <c r="O26" s="16">
        <f t="shared" si="10"/>
        <v>143.32852474980166</v>
      </c>
      <c r="P26" s="16">
        <f t="shared" si="11"/>
        <v>163.80402828548762</v>
      </c>
      <c r="Q26" s="127">
        <f t="shared" si="13"/>
        <v>87.75215801008265</v>
      </c>
      <c r="R26" s="16">
        <f t="shared" si="14"/>
        <v>102.37751767842977</v>
      </c>
      <c r="S26" s="16">
        <f t="shared" si="15"/>
        <v>117.00287734677687</v>
      </c>
      <c r="V26" s="46" t="s">
        <v>252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2:33" ht="14.25">
      <c r="V27" s="46"/>
      <c r="W27" s="6"/>
      <c r="X27" s="6"/>
      <c r="Y27" s="6"/>
      <c r="Z27" s="6"/>
      <c r="AA27" s="46"/>
      <c r="AB27" s="6"/>
      <c r="AC27" s="6"/>
      <c r="AD27" s="6"/>
      <c r="AE27" s="6"/>
      <c r="AF27" s="6"/>
      <c r="AG27" s="6"/>
    </row>
    <row r="28" spans="22:33" ht="14.25">
      <c r="V28" s="4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16" ht="12.75">
      <c r="A29" s="80" t="s">
        <v>357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2.7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</sheetData>
  <sheetProtection password="C782" sheet="1" objects="1" scenarios="1" selectLockedCells="1"/>
  <mergeCells count="7">
    <mergeCell ref="Q6:S6"/>
    <mergeCell ref="Q7:S7"/>
    <mergeCell ref="A29:P30"/>
    <mergeCell ref="K6:M6"/>
    <mergeCell ref="N6:P6"/>
    <mergeCell ref="N7:P7"/>
    <mergeCell ref="K7:M7"/>
  </mergeCells>
  <printOptions horizontalCentered="1" verticalCentered="1"/>
  <pageMargins left="0.75" right="0.75" top="1" bottom="1" header="0.5" footer="0.5"/>
  <pageSetup horizontalDpi="600" verticalDpi="600" orientation="landscape" r:id="rId3"/>
  <headerFooter alignWithMargins="0">
    <oddHeader>&amp;LSoil Loss (Removal) in Ball and Burlap Operations&amp;RPYRAMIDAL and BROAD UPRIGHT CONIFEROUS and BROADLEAF EVERGREENS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AF31"/>
  <sheetViews>
    <sheetView zoomScale="75" zoomScaleNormal="75" workbookViewId="0" topLeftCell="A1">
      <selection activeCell="K3" sqref="K3"/>
    </sheetView>
  </sheetViews>
  <sheetFormatPr defaultColWidth="9.140625" defaultRowHeight="12.75"/>
  <cols>
    <col min="1" max="1" width="15.7109375" style="1" customWidth="1"/>
    <col min="2" max="2" width="10.00390625" style="0" customWidth="1"/>
    <col min="3" max="4" width="9.140625" style="0" hidden="1" customWidth="1"/>
    <col min="5" max="5" width="12.421875" style="0" hidden="1" customWidth="1"/>
    <col min="6" max="6" width="9.140625" style="0" hidden="1" customWidth="1"/>
    <col min="7" max="7" width="11.28125" style="0" hidden="1" customWidth="1"/>
    <col min="8" max="8" width="12.140625" style="0" hidden="1" customWidth="1"/>
    <col min="9" max="9" width="13.28125" style="0" hidden="1" customWidth="1"/>
    <col min="10" max="10" width="7.28125" style="0" hidden="1" customWidth="1"/>
    <col min="11" max="12" width="11.57421875" style="0" customWidth="1"/>
    <col min="13" max="13" width="11.8515625" style="0" customWidth="1"/>
    <col min="14" max="14" width="12.421875" style="0" bestFit="1" customWidth="1"/>
    <col min="15" max="15" width="11.28125" style="0" customWidth="1"/>
    <col min="16" max="16" width="12.421875" style="0" bestFit="1" customWidth="1"/>
    <col min="17" max="17" width="11.00390625" style="0" customWidth="1"/>
    <col min="18" max="18" width="11.8515625" style="0" customWidth="1"/>
    <col min="19" max="19" width="12.28125" style="0" customWidth="1"/>
  </cols>
  <sheetData>
    <row r="1" spans="1:12" ht="12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2:32" ht="15">
      <c r="V2" s="47" t="s">
        <v>270</v>
      </c>
      <c r="W2" s="47"/>
      <c r="X2" s="47"/>
      <c r="Y2" s="47"/>
      <c r="Z2" s="47"/>
      <c r="AA2" s="47"/>
      <c r="AB2" s="6"/>
      <c r="AC2" s="6"/>
      <c r="AD2" s="6"/>
      <c r="AE2" s="6"/>
      <c r="AF2" s="6"/>
    </row>
    <row r="3" spans="1:32" ht="14.25">
      <c r="A3" s="25"/>
      <c r="B3" s="6"/>
      <c r="C3" s="6"/>
      <c r="D3" s="6"/>
      <c r="E3" s="6"/>
      <c r="F3" s="6"/>
      <c r="G3" s="6" t="s">
        <v>21</v>
      </c>
      <c r="H3" s="6"/>
      <c r="I3" s="6"/>
      <c r="J3" s="6"/>
      <c r="K3" s="64">
        <v>454</v>
      </c>
      <c r="L3" s="49" t="s">
        <v>185</v>
      </c>
      <c r="M3" s="49"/>
      <c r="N3" s="49"/>
      <c r="O3" s="6"/>
      <c r="P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4.25">
      <c r="A4" s="130"/>
      <c r="B4" s="86"/>
      <c r="C4" s="86"/>
      <c r="D4" s="86"/>
      <c r="E4" s="86"/>
      <c r="F4" s="86"/>
      <c r="G4" s="86" t="s">
        <v>19</v>
      </c>
      <c r="H4" s="86"/>
      <c r="I4" s="86" t="s">
        <v>20</v>
      </c>
      <c r="J4" s="86"/>
      <c r="K4" s="86"/>
      <c r="L4" s="86"/>
      <c r="M4" s="86"/>
      <c r="N4" s="86"/>
      <c r="O4" s="86"/>
      <c r="P4" s="86"/>
      <c r="Q4" s="131"/>
      <c r="R4" s="131"/>
      <c r="S4" s="131"/>
      <c r="V4" s="6" t="s">
        <v>202</v>
      </c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4.25">
      <c r="A5" s="130"/>
      <c r="B5" s="86"/>
      <c r="C5" s="86"/>
      <c r="D5" s="86"/>
      <c r="E5" s="86"/>
      <c r="F5" s="86"/>
      <c r="G5" s="86" t="s">
        <v>16</v>
      </c>
      <c r="H5" s="86" t="s">
        <v>17</v>
      </c>
      <c r="I5" s="86" t="s">
        <v>18</v>
      </c>
      <c r="J5" s="86"/>
      <c r="K5" s="86"/>
      <c r="L5" s="86"/>
      <c r="M5" s="86"/>
      <c r="N5" s="86"/>
      <c r="O5" s="86"/>
      <c r="P5" s="86"/>
      <c r="Q5" s="131"/>
      <c r="R5" s="131"/>
      <c r="S5" s="131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">
      <c r="A6" s="132"/>
      <c r="B6" s="133"/>
      <c r="C6" s="89" t="s">
        <v>0</v>
      </c>
      <c r="D6" s="89" t="s">
        <v>0</v>
      </c>
      <c r="E6" s="89" t="s">
        <v>4</v>
      </c>
      <c r="F6" s="89" t="s">
        <v>6</v>
      </c>
      <c r="G6" s="89" t="s">
        <v>9</v>
      </c>
      <c r="H6" s="89" t="s">
        <v>9</v>
      </c>
      <c r="I6" s="89" t="s">
        <v>14</v>
      </c>
      <c r="J6" s="88"/>
      <c r="K6" s="90" t="s">
        <v>23</v>
      </c>
      <c r="L6" s="90"/>
      <c r="M6" s="90"/>
      <c r="N6" s="90" t="s">
        <v>23</v>
      </c>
      <c r="O6" s="90"/>
      <c r="P6" s="90"/>
      <c r="Q6" s="134" t="s">
        <v>23</v>
      </c>
      <c r="R6" s="135"/>
      <c r="S6" s="136"/>
      <c r="V6" s="46" t="s">
        <v>271</v>
      </c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">
      <c r="A7" s="137" t="s">
        <v>22</v>
      </c>
      <c r="B7" s="138" t="s">
        <v>0</v>
      </c>
      <c r="C7" s="95" t="s">
        <v>1</v>
      </c>
      <c r="D7" s="95" t="s">
        <v>4</v>
      </c>
      <c r="E7" s="95" t="s">
        <v>7</v>
      </c>
      <c r="F7" s="95" t="s">
        <v>0</v>
      </c>
      <c r="G7" s="95" t="s">
        <v>10</v>
      </c>
      <c r="H7" s="95" t="s">
        <v>13</v>
      </c>
      <c r="I7" s="95" t="s">
        <v>15</v>
      </c>
      <c r="J7" s="96"/>
      <c r="K7" s="139" t="s">
        <v>34</v>
      </c>
      <c r="L7" s="139"/>
      <c r="M7" s="139"/>
      <c r="N7" s="139" t="s">
        <v>32</v>
      </c>
      <c r="O7" s="139"/>
      <c r="P7" s="139"/>
      <c r="Q7" s="97" t="s">
        <v>376</v>
      </c>
      <c r="R7" s="99"/>
      <c r="S7" s="100"/>
      <c r="V7" s="46" t="s">
        <v>272</v>
      </c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4.25">
      <c r="A8" s="138" t="s">
        <v>27</v>
      </c>
      <c r="B8" s="138" t="s">
        <v>1</v>
      </c>
      <c r="C8" s="95" t="s">
        <v>3</v>
      </c>
      <c r="D8" s="95"/>
      <c r="E8" s="95" t="s">
        <v>8</v>
      </c>
      <c r="F8" s="95" t="s">
        <v>4</v>
      </c>
      <c r="G8" s="95" t="s">
        <v>11</v>
      </c>
      <c r="H8" s="95" t="s">
        <v>11</v>
      </c>
      <c r="I8" s="95" t="s">
        <v>11</v>
      </c>
      <c r="J8" s="96"/>
      <c r="K8" s="140" t="s">
        <v>10</v>
      </c>
      <c r="L8" s="140" t="s">
        <v>13</v>
      </c>
      <c r="M8" s="140" t="s">
        <v>15</v>
      </c>
      <c r="N8" s="140" t="s">
        <v>10</v>
      </c>
      <c r="O8" s="140" t="s">
        <v>13</v>
      </c>
      <c r="P8" s="140" t="s">
        <v>15</v>
      </c>
      <c r="Q8" s="105" t="s">
        <v>10</v>
      </c>
      <c r="R8" s="105" t="s">
        <v>13</v>
      </c>
      <c r="S8" s="105" t="s">
        <v>15</v>
      </c>
      <c r="V8" s="46" t="s">
        <v>273</v>
      </c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4.25">
      <c r="A9" s="141" t="s">
        <v>29</v>
      </c>
      <c r="B9" s="141" t="s">
        <v>2</v>
      </c>
      <c r="C9" s="95"/>
      <c r="D9" s="95" t="s">
        <v>5</v>
      </c>
      <c r="E9" s="142">
        <v>0.1</v>
      </c>
      <c r="F9" s="95" t="s">
        <v>5</v>
      </c>
      <c r="G9" s="95" t="s">
        <v>12</v>
      </c>
      <c r="H9" s="95" t="s">
        <v>12</v>
      </c>
      <c r="I9" s="95" t="s">
        <v>12</v>
      </c>
      <c r="J9" s="95"/>
      <c r="K9" s="140" t="s">
        <v>11</v>
      </c>
      <c r="L9" s="140" t="s">
        <v>11</v>
      </c>
      <c r="M9" s="140" t="s">
        <v>11</v>
      </c>
      <c r="N9" s="140" t="s">
        <v>11</v>
      </c>
      <c r="O9" s="140" t="s">
        <v>11</v>
      </c>
      <c r="P9" s="140" t="s">
        <v>11</v>
      </c>
      <c r="Q9" s="109" t="s">
        <v>11</v>
      </c>
      <c r="R9" s="109" t="s">
        <v>11</v>
      </c>
      <c r="S9" s="109" t="s">
        <v>11</v>
      </c>
      <c r="V9" s="46" t="s">
        <v>274</v>
      </c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4.25">
      <c r="A10" s="111"/>
      <c r="B10" s="110"/>
      <c r="C10" s="96"/>
      <c r="D10" s="96"/>
      <c r="E10" s="95" t="s">
        <v>5</v>
      </c>
      <c r="F10" s="96"/>
      <c r="G10" s="96"/>
      <c r="H10" s="96"/>
      <c r="I10" s="96"/>
      <c r="J10" s="96"/>
      <c r="K10" s="110"/>
      <c r="L10" s="110"/>
      <c r="M10" s="110"/>
      <c r="N10" s="110"/>
      <c r="O10" s="110"/>
      <c r="P10" s="110"/>
      <c r="Q10" s="143"/>
      <c r="R10" s="143"/>
      <c r="S10" s="143"/>
      <c r="V10" s="46" t="s">
        <v>275</v>
      </c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4.25">
      <c r="A11" s="95" t="s">
        <v>322</v>
      </c>
      <c r="B11" s="95">
        <v>7</v>
      </c>
      <c r="C11" s="114">
        <f aca="true" t="shared" si="0" ref="C11:C27">B11/12</f>
        <v>0.5833333333333334</v>
      </c>
      <c r="D11" s="114">
        <f aca="true" t="shared" si="1" ref="D11:D27">(4/3)*PI()*(C11/2)^3</f>
        <v>0.1039319328878568</v>
      </c>
      <c r="E11" s="114">
        <f>D11*0.1</f>
        <v>0.010393193288785681</v>
      </c>
      <c r="F11" s="114">
        <f aca="true" t="shared" si="2" ref="F11:F27">D11-E11</f>
        <v>0.09353873959907112</v>
      </c>
      <c r="G11" s="114">
        <f aca="true" t="shared" si="3" ref="G11:G27">F11*1.2*62.4</f>
        <v>7.004180821178445</v>
      </c>
      <c r="H11" s="114">
        <f aca="true" t="shared" si="4" ref="H11:H27">F11*1.4*62.4</f>
        <v>8.171544291374852</v>
      </c>
      <c r="I11" s="114">
        <f aca="true" t="shared" si="5" ref="I11:I27">F11*1.6*62.4</f>
        <v>9.33890776157126</v>
      </c>
      <c r="J11" s="114"/>
      <c r="K11" s="114">
        <f aca="true" t="shared" si="6" ref="K11:K27">G11*$K$3/3/2000</f>
        <v>0.529983015469169</v>
      </c>
      <c r="L11" s="114">
        <f aca="true" t="shared" si="7" ref="L11:L27">H11*$K$3/3/2000</f>
        <v>0.6183135180473638</v>
      </c>
      <c r="M11" s="114">
        <f aca="true" t="shared" si="8" ref="M11:M27">I11*$K$3/3/2000</f>
        <v>0.7066440206255588</v>
      </c>
      <c r="N11" s="114">
        <f aca="true" t="shared" si="9" ref="N11:N27">G11*$K$3/5/2000</f>
        <v>0.3179898092815014</v>
      </c>
      <c r="O11" s="114">
        <f aca="true" t="shared" si="10" ref="O11:O27">H11*$K$3/5/2000</f>
        <v>0.3709881108284183</v>
      </c>
      <c r="P11" s="114">
        <f aca="true" t="shared" si="11" ref="P11:P27">I11*$K$3/5/2000</f>
        <v>0.4239864123753352</v>
      </c>
      <c r="Q11" s="114">
        <f>G11*$K$3/7/2000</f>
        <v>0.2271355780582153</v>
      </c>
      <c r="R11" s="144">
        <f>H11*$K$3/7/2000</f>
        <v>0.2649915077345845</v>
      </c>
      <c r="S11" s="144">
        <f>I11*$K$3/7/2000</f>
        <v>0.3028474374109537</v>
      </c>
      <c r="V11" s="46" t="s">
        <v>276</v>
      </c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4.25">
      <c r="A12" s="95" t="s">
        <v>323</v>
      </c>
      <c r="B12" s="95">
        <v>8</v>
      </c>
      <c r="C12" s="114">
        <f t="shared" si="0"/>
        <v>0.6666666666666666</v>
      </c>
      <c r="D12" s="114">
        <f t="shared" si="1"/>
        <v>0.1551403779550515</v>
      </c>
      <c r="E12" s="114">
        <f aca="true" t="shared" si="12" ref="E12:E27">D12*0.1</f>
        <v>0.015514037795505151</v>
      </c>
      <c r="F12" s="114">
        <f t="shared" si="2"/>
        <v>0.13962634015954636</v>
      </c>
      <c r="G12" s="114">
        <f t="shared" si="3"/>
        <v>10.45522035114683</v>
      </c>
      <c r="H12" s="114">
        <f t="shared" si="4"/>
        <v>12.19775707633797</v>
      </c>
      <c r="I12" s="114">
        <f t="shared" si="5"/>
        <v>13.940293801529108</v>
      </c>
      <c r="J12" s="114"/>
      <c r="K12" s="114">
        <f t="shared" si="6"/>
        <v>0.7911116732367768</v>
      </c>
      <c r="L12" s="114">
        <f t="shared" si="7"/>
        <v>0.9229636187762398</v>
      </c>
      <c r="M12" s="114">
        <f t="shared" si="8"/>
        <v>1.0548155643157027</v>
      </c>
      <c r="N12" s="114">
        <f t="shared" si="9"/>
        <v>0.4746670039420661</v>
      </c>
      <c r="O12" s="114">
        <f t="shared" si="10"/>
        <v>0.5537781712657438</v>
      </c>
      <c r="P12" s="114">
        <f t="shared" si="11"/>
        <v>0.6328893385894215</v>
      </c>
      <c r="Q12" s="114">
        <f aca="true" t="shared" si="13" ref="Q12:Q27">G12*$K$3/7/2000</f>
        <v>0.33904785995861864</v>
      </c>
      <c r="R12" s="144">
        <f aca="true" t="shared" si="14" ref="R12:R27">H12*$K$3/7/2000</f>
        <v>0.39555583661838845</v>
      </c>
      <c r="S12" s="144">
        <f aca="true" t="shared" si="15" ref="S12:S27">I12*$K$3/7/2000</f>
        <v>0.45206381327815826</v>
      </c>
      <c r="V12" s="46" t="s">
        <v>277</v>
      </c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4.25">
      <c r="A13" s="95" t="s">
        <v>324</v>
      </c>
      <c r="B13" s="95">
        <v>9</v>
      </c>
      <c r="C13" s="114">
        <f t="shared" si="0"/>
        <v>0.75</v>
      </c>
      <c r="D13" s="114">
        <f t="shared" si="1"/>
        <v>0.2208932334555323</v>
      </c>
      <c r="E13" s="114">
        <f t="shared" si="12"/>
        <v>0.022089323345553233</v>
      </c>
      <c r="F13" s="114">
        <f t="shared" si="2"/>
        <v>0.19880391010997905</v>
      </c>
      <c r="G13" s="114">
        <f t="shared" si="3"/>
        <v>14.88643678903523</v>
      </c>
      <c r="H13" s="114">
        <f t="shared" si="4"/>
        <v>17.367509587207767</v>
      </c>
      <c r="I13" s="114">
        <f t="shared" si="5"/>
        <v>19.84858238538031</v>
      </c>
      <c r="J13" s="114"/>
      <c r="K13" s="114">
        <f t="shared" si="6"/>
        <v>1.1264070503703325</v>
      </c>
      <c r="L13" s="114">
        <f t="shared" si="7"/>
        <v>1.3141415587653875</v>
      </c>
      <c r="M13" s="114">
        <f t="shared" si="8"/>
        <v>1.5018760671604434</v>
      </c>
      <c r="N13" s="114">
        <f t="shared" si="9"/>
        <v>0.6758442302221995</v>
      </c>
      <c r="O13" s="114">
        <f t="shared" si="10"/>
        <v>0.7884849352592326</v>
      </c>
      <c r="P13" s="114">
        <f t="shared" si="11"/>
        <v>0.9011256402962661</v>
      </c>
      <c r="Q13" s="114">
        <f t="shared" si="13"/>
        <v>0.48274587873014246</v>
      </c>
      <c r="R13" s="144">
        <f t="shared" si="14"/>
        <v>0.563203525185166</v>
      </c>
      <c r="S13" s="144">
        <f t="shared" si="15"/>
        <v>0.6436611716401901</v>
      </c>
      <c r="V13" s="46" t="s">
        <v>278</v>
      </c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4.25">
      <c r="A14" s="95" t="s">
        <v>325</v>
      </c>
      <c r="B14" s="95">
        <v>11</v>
      </c>
      <c r="C14" s="114">
        <f t="shared" si="0"/>
        <v>0.9166666666666666</v>
      </c>
      <c r="D14" s="114">
        <f t="shared" si="1"/>
        <v>0.40330438097299515</v>
      </c>
      <c r="E14" s="114">
        <f t="shared" si="12"/>
        <v>0.04033043809729952</v>
      </c>
      <c r="F14" s="114">
        <f t="shared" si="2"/>
        <v>0.3629739428756956</v>
      </c>
      <c r="G14" s="114">
        <f t="shared" si="3"/>
        <v>27.179488842532088</v>
      </c>
      <c r="H14" s="114">
        <f t="shared" si="4"/>
        <v>31.709403649620768</v>
      </c>
      <c r="I14" s="114">
        <f t="shared" si="5"/>
        <v>36.23931845670945</v>
      </c>
      <c r="J14" s="114"/>
      <c r="K14" s="114">
        <f t="shared" si="6"/>
        <v>2.0565813224182614</v>
      </c>
      <c r="L14" s="114">
        <f t="shared" si="7"/>
        <v>2.3993448761546383</v>
      </c>
      <c r="M14" s="114">
        <f t="shared" si="8"/>
        <v>2.742108429891015</v>
      </c>
      <c r="N14" s="114">
        <f t="shared" si="9"/>
        <v>1.2339487934509568</v>
      </c>
      <c r="O14" s="114">
        <f t="shared" si="10"/>
        <v>1.4396069256927828</v>
      </c>
      <c r="P14" s="114">
        <f t="shared" si="11"/>
        <v>1.6452650579346089</v>
      </c>
      <c r="Q14" s="114">
        <f t="shared" si="13"/>
        <v>0.8813919953221121</v>
      </c>
      <c r="R14" s="144">
        <f t="shared" si="14"/>
        <v>1.0282906612091305</v>
      </c>
      <c r="S14" s="144">
        <f t="shared" si="15"/>
        <v>1.1751893270961493</v>
      </c>
      <c r="V14" s="46" t="s">
        <v>279</v>
      </c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4.25">
      <c r="A15" s="95" t="s">
        <v>326</v>
      </c>
      <c r="B15" s="95">
        <v>13</v>
      </c>
      <c r="C15" s="114">
        <f t="shared" si="0"/>
        <v>1.0833333333333333</v>
      </c>
      <c r="D15" s="114">
        <f t="shared" si="1"/>
        <v>0.6657097858735314</v>
      </c>
      <c r="E15" s="114">
        <f t="shared" si="12"/>
        <v>0.06657097858735314</v>
      </c>
      <c r="F15" s="114">
        <f t="shared" si="2"/>
        <v>0.5991388072861782</v>
      </c>
      <c r="G15" s="114">
        <f t="shared" si="3"/>
        <v>44.86351388958902</v>
      </c>
      <c r="H15" s="114">
        <f t="shared" si="4"/>
        <v>52.34076620452052</v>
      </c>
      <c r="I15" s="114">
        <f t="shared" si="5"/>
        <v>59.81801851945203</v>
      </c>
      <c r="J15" s="114"/>
      <c r="K15" s="114">
        <f t="shared" si="6"/>
        <v>3.3946725509789024</v>
      </c>
      <c r="L15" s="114">
        <f t="shared" si="7"/>
        <v>3.960451309475386</v>
      </c>
      <c r="M15" s="114">
        <f t="shared" si="8"/>
        <v>4.526230067971871</v>
      </c>
      <c r="N15" s="114">
        <f t="shared" si="9"/>
        <v>2.0368035305873415</v>
      </c>
      <c r="O15" s="114">
        <f t="shared" si="10"/>
        <v>2.376270785685232</v>
      </c>
      <c r="P15" s="114">
        <f t="shared" si="11"/>
        <v>2.715738040783122</v>
      </c>
      <c r="Q15" s="114">
        <f t="shared" si="13"/>
        <v>1.4548596647052439</v>
      </c>
      <c r="R15" s="144">
        <f t="shared" si="14"/>
        <v>1.6973362754894512</v>
      </c>
      <c r="S15" s="144">
        <f t="shared" si="15"/>
        <v>1.939812886273659</v>
      </c>
      <c r="V15" s="46" t="s">
        <v>280</v>
      </c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4.25">
      <c r="A16" s="95" t="s">
        <v>332</v>
      </c>
      <c r="B16" s="95">
        <v>14</v>
      </c>
      <c r="C16" s="114">
        <f t="shared" si="0"/>
        <v>1.1666666666666667</v>
      </c>
      <c r="D16" s="114">
        <f t="shared" si="1"/>
        <v>0.8314554631028545</v>
      </c>
      <c r="E16" s="114">
        <f t="shared" si="12"/>
        <v>0.08314554631028545</v>
      </c>
      <c r="F16" s="114">
        <f t="shared" si="2"/>
        <v>0.748309916792569</v>
      </c>
      <c r="G16" s="114">
        <f t="shared" si="3"/>
        <v>56.03344656942756</v>
      </c>
      <c r="H16" s="114">
        <f t="shared" si="4"/>
        <v>65.37235433099882</v>
      </c>
      <c r="I16" s="114">
        <f t="shared" si="5"/>
        <v>74.71126209257008</v>
      </c>
      <c r="J16" s="114"/>
      <c r="K16" s="114">
        <f t="shared" si="6"/>
        <v>4.239864123753352</v>
      </c>
      <c r="L16" s="114">
        <f t="shared" si="7"/>
        <v>4.94650814437891</v>
      </c>
      <c r="M16" s="114">
        <f t="shared" si="8"/>
        <v>5.65315216500447</v>
      </c>
      <c r="N16" s="114">
        <f t="shared" si="9"/>
        <v>2.543918474252011</v>
      </c>
      <c r="O16" s="114">
        <f t="shared" si="10"/>
        <v>2.9679048866273465</v>
      </c>
      <c r="P16" s="114">
        <f t="shared" si="11"/>
        <v>3.3918912990026815</v>
      </c>
      <c r="Q16" s="114">
        <f t="shared" si="13"/>
        <v>1.8170846244657224</v>
      </c>
      <c r="R16" s="144">
        <f t="shared" si="14"/>
        <v>2.119932061876676</v>
      </c>
      <c r="S16" s="144">
        <f t="shared" si="15"/>
        <v>2.4227794992876297</v>
      </c>
      <c r="V16" s="46" t="s">
        <v>281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4.25">
      <c r="A17" s="95" t="s">
        <v>331</v>
      </c>
      <c r="B17" s="95">
        <v>16</v>
      </c>
      <c r="C17" s="114">
        <f t="shared" si="0"/>
        <v>1.3333333333333333</v>
      </c>
      <c r="D17" s="114">
        <f t="shared" si="1"/>
        <v>1.241123023640412</v>
      </c>
      <c r="E17" s="114">
        <f t="shared" si="12"/>
        <v>0.12411230236404121</v>
      </c>
      <c r="F17" s="114">
        <f t="shared" si="2"/>
        <v>1.117010721276371</v>
      </c>
      <c r="G17" s="114">
        <f t="shared" si="3"/>
        <v>83.64176280917464</v>
      </c>
      <c r="H17" s="114">
        <f t="shared" si="4"/>
        <v>97.58205661070376</v>
      </c>
      <c r="I17" s="114">
        <f t="shared" si="5"/>
        <v>111.52235041223287</v>
      </c>
      <c r="J17" s="114"/>
      <c r="K17" s="114">
        <f t="shared" si="6"/>
        <v>6.328893385894214</v>
      </c>
      <c r="L17" s="114">
        <f t="shared" si="7"/>
        <v>7.383708950209918</v>
      </c>
      <c r="M17" s="114">
        <f t="shared" si="8"/>
        <v>8.438524514525621</v>
      </c>
      <c r="N17" s="114">
        <f t="shared" si="9"/>
        <v>3.797336031536529</v>
      </c>
      <c r="O17" s="114">
        <f t="shared" si="10"/>
        <v>4.43022537012595</v>
      </c>
      <c r="P17" s="114">
        <f t="shared" si="11"/>
        <v>5.063114708715372</v>
      </c>
      <c r="Q17" s="114">
        <f t="shared" si="13"/>
        <v>2.712382879668949</v>
      </c>
      <c r="R17" s="144">
        <f t="shared" si="14"/>
        <v>3.1644466929471076</v>
      </c>
      <c r="S17" s="144">
        <f t="shared" si="15"/>
        <v>3.616510506225266</v>
      </c>
      <c r="V17" s="46" t="s">
        <v>282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4.25">
      <c r="A18" s="95" t="s">
        <v>330</v>
      </c>
      <c r="B18" s="95">
        <v>18</v>
      </c>
      <c r="C18" s="114">
        <f t="shared" si="0"/>
        <v>1.5</v>
      </c>
      <c r="D18" s="114">
        <f t="shared" si="1"/>
        <v>1.7671458676442584</v>
      </c>
      <c r="E18" s="114">
        <f t="shared" si="12"/>
        <v>0.17671458676442586</v>
      </c>
      <c r="F18" s="114">
        <f t="shared" si="2"/>
        <v>1.5904312808798324</v>
      </c>
      <c r="G18" s="114">
        <f t="shared" si="3"/>
        <v>119.09149431228184</v>
      </c>
      <c r="H18" s="114">
        <f t="shared" si="4"/>
        <v>138.94007669766214</v>
      </c>
      <c r="I18" s="114">
        <f t="shared" si="5"/>
        <v>158.7886590830425</v>
      </c>
      <c r="J18" s="114"/>
      <c r="K18" s="114">
        <f t="shared" si="6"/>
        <v>9.01125640296266</v>
      </c>
      <c r="L18" s="114">
        <f t="shared" si="7"/>
        <v>10.5131324701231</v>
      </c>
      <c r="M18" s="114">
        <f t="shared" si="8"/>
        <v>12.015008537283547</v>
      </c>
      <c r="N18" s="114">
        <f t="shared" si="9"/>
        <v>5.406753841777596</v>
      </c>
      <c r="O18" s="114">
        <f t="shared" si="10"/>
        <v>6.307879482073861</v>
      </c>
      <c r="P18" s="114">
        <f t="shared" si="11"/>
        <v>7.209005122370129</v>
      </c>
      <c r="Q18" s="114">
        <f t="shared" si="13"/>
        <v>3.8619670298411397</v>
      </c>
      <c r="R18" s="144">
        <f t="shared" si="14"/>
        <v>4.505628201481328</v>
      </c>
      <c r="S18" s="144">
        <f t="shared" si="15"/>
        <v>5.149289373121521</v>
      </c>
      <c r="V18" s="4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4.25">
      <c r="A19" s="95" t="s">
        <v>329</v>
      </c>
      <c r="B19" s="95">
        <v>20</v>
      </c>
      <c r="C19" s="114">
        <f t="shared" si="0"/>
        <v>1.6666666666666667</v>
      </c>
      <c r="D19" s="114">
        <f t="shared" si="1"/>
        <v>2.4240684055476804</v>
      </c>
      <c r="E19" s="114">
        <f t="shared" si="12"/>
        <v>0.24240684055476805</v>
      </c>
      <c r="F19" s="114">
        <f t="shared" si="2"/>
        <v>2.1816615649929125</v>
      </c>
      <c r="G19" s="114">
        <f t="shared" si="3"/>
        <v>163.36281798666928</v>
      </c>
      <c r="H19" s="114">
        <f t="shared" si="4"/>
        <v>190.5899543177808</v>
      </c>
      <c r="I19" s="114">
        <f t="shared" si="5"/>
        <v>217.81709064889242</v>
      </c>
      <c r="J19" s="114"/>
      <c r="K19" s="114">
        <f t="shared" si="6"/>
        <v>12.361119894324641</v>
      </c>
      <c r="L19" s="114">
        <f t="shared" si="7"/>
        <v>14.42130654337875</v>
      </c>
      <c r="M19" s="114">
        <f t="shared" si="8"/>
        <v>16.481493192432858</v>
      </c>
      <c r="N19" s="114">
        <f t="shared" si="9"/>
        <v>7.416671936594785</v>
      </c>
      <c r="O19" s="114">
        <f t="shared" si="10"/>
        <v>8.652783926027249</v>
      </c>
      <c r="P19" s="114">
        <f t="shared" si="11"/>
        <v>9.888895915459717</v>
      </c>
      <c r="Q19" s="114">
        <f t="shared" si="13"/>
        <v>5.297622811853418</v>
      </c>
      <c r="R19" s="144">
        <f t="shared" si="14"/>
        <v>6.180559947162321</v>
      </c>
      <c r="S19" s="144">
        <f t="shared" si="15"/>
        <v>7.063497082471226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4.25">
      <c r="A20" s="95" t="s">
        <v>328</v>
      </c>
      <c r="B20" s="95">
        <v>22</v>
      </c>
      <c r="C20" s="114">
        <f t="shared" si="0"/>
        <v>1.8333333333333333</v>
      </c>
      <c r="D20" s="114">
        <f t="shared" si="1"/>
        <v>3.226435047783961</v>
      </c>
      <c r="E20" s="114">
        <f t="shared" si="12"/>
        <v>0.32264350477839615</v>
      </c>
      <c r="F20" s="114">
        <f t="shared" si="2"/>
        <v>2.903791543005565</v>
      </c>
      <c r="G20" s="114">
        <f t="shared" si="3"/>
        <v>217.4359107402567</v>
      </c>
      <c r="H20" s="114">
        <f t="shared" si="4"/>
        <v>253.67522919696614</v>
      </c>
      <c r="I20" s="114">
        <f t="shared" si="5"/>
        <v>289.9145476536756</v>
      </c>
      <c r="J20" s="114"/>
      <c r="K20" s="114">
        <f t="shared" si="6"/>
        <v>16.45265057934609</v>
      </c>
      <c r="L20" s="114">
        <f t="shared" si="7"/>
        <v>19.194759009237107</v>
      </c>
      <c r="M20" s="114">
        <f t="shared" si="8"/>
        <v>21.93686743912812</v>
      </c>
      <c r="N20" s="114">
        <f t="shared" si="9"/>
        <v>9.871590347607654</v>
      </c>
      <c r="O20" s="114">
        <f t="shared" si="10"/>
        <v>11.516855405542263</v>
      </c>
      <c r="P20" s="114">
        <f t="shared" si="11"/>
        <v>13.162120463476871</v>
      </c>
      <c r="Q20" s="114">
        <f t="shared" si="13"/>
        <v>7.051135962576897</v>
      </c>
      <c r="R20" s="144">
        <f t="shared" si="14"/>
        <v>8.226325289673044</v>
      </c>
      <c r="S20" s="144">
        <f t="shared" si="15"/>
        <v>9.401514616769195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4.25">
      <c r="A21" s="95" t="s">
        <v>327</v>
      </c>
      <c r="B21" s="95">
        <v>24</v>
      </c>
      <c r="C21" s="114">
        <f t="shared" si="0"/>
        <v>2</v>
      </c>
      <c r="D21" s="114">
        <f t="shared" si="1"/>
        <v>4.1887902047863905</v>
      </c>
      <c r="E21" s="114">
        <f t="shared" si="12"/>
        <v>0.41887902047863906</v>
      </c>
      <c r="F21" s="114">
        <f t="shared" si="2"/>
        <v>3.7699111843077513</v>
      </c>
      <c r="G21" s="114">
        <f t="shared" si="3"/>
        <v>282.2909494809644</v>
      </c>
      <c r="H21" s="114">
        <f t="shared" si="4"/>
        <v>329.33944106112517</v>
      </c>
      <c r="I21" s="114">
        <f t="shared" si="5"/>
        <v>376.3879326412859</v>
      </c>
      <c r="J21" s="114"/>
      <c r="K21" s="114">
        <f t="shared" si="6"/>
        <v>21.36001517739297</v>
      </c>
      <c r="L21" s="114">
        <f t="shared" si="7"/>
        <v>24.920017706958472</v>
      </c>
      <c r="M21" s="114">
        <f t="shared" si="8"/>
        <v>28.480020236523966</v>
      </c>
      <c r="N21" s="114">
        <f t="shared" si="9"/>
        <v>12.816009106435784</v>
      </c>
      <c r="O21" s="114">
        <f t="shared" si="10"/>
        <v>14.952010624175081</v>
      </c>
      <c r="P21" s="114">
        <f t="shared" si="11"/>
        <v>17.08801214191438</v>
      </c>
      <c r="Q21" s="114">
        <f t="shared" si="13"/>
        <v>9.154292218882704</v>
      </c>
      <c r="R21" s="144">
        <f t="shared" si="14"/>
        <v>10.680007588696487</v>
      </c>
      <c r="S21" s="144">
        <f t="shared" si="15"/>
        <v>12.205722958510272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4.25">
      <c r="A22" s="95" t="s">
        <v>333</v>
      </c>
      <c r="B22" s="95">
        <v>26</v>
      </c>
      <c r="C22" s="114">
        <f t="shared" si="0"/>
        <v>2.1666666666666665</v>
      </c>
      <c r="D22" s="114">
        <f t="shared" si="1"/>
        <v>5.325678286988251</v>
      </c>
      <c r="E22" s="114">
        <f t="shared" si="12"/>
        <v>0.5325678286988251</v>
      </c>
      <c r="F22" s="114">
        <f t="shared" si="2"/>
        <v>4.7931104582894255</v>
      </c>
      <c r="G22" s="114">
        <f t="shared" si="3"/>
        <v>358.9081111167122</v>
      </c>
      <c r="H22" s="114">
        <f t="shared" si="4"/>
        <v>418.72612963616416</v>
      </c>
      <c r="I22" s="114">
        <f t="shared" si="5"/>
        <v>478.54414815561626</v>
      </c>
      <c r="J22" s="114"/>
      <c r="K22" s="114">
        <f t="shared" si="6"/>
        <v>27.15738040783122</v>
      </c>
      <c r="L22" s="114">
        <f t="shared" si="7"/>
        <v>31.68361047580309</v>
      </c>
      <c r="M22" s="114">
        <f t="shared" si="8"/>
        <v>36.209840543774966</v>
      </c>
      <c r="N22" s="114">
        <f t="shared" si="9"/>
        <v>16.294428244698732</v>
      </c>
      <c r="O22" s="114">
        <f t="shared" si="10"/>
        <v>19.010166285481855</v>
      </c>
      <c r="P22" s="114">
        <f t="shared" si="11"/>
        <v>21.725904326264978</v>
      </c>
      <c r="Q22" s="114">
        <f t="shared" si="13"/>
        <v>11.63887731764195</v>
      </c>
      <c r="R22" s="144">
        <f t="shared" si="14"/>
        <v>13.57869020391561</v>
      </c>
      <c r="S22" s="144">
        <f t="shared" si="15"/>
        <v>15.518503090189272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4.25">
      <c r="A23" s="95" t="s">
        <v>317</v>
      </c>
      <c r="B23" s="95">
        <v>28</v>
      </c>
      <c r="C23" s="114">
        <f t="shared" si="0"/>
        <v>2.3333333333333335</v>
      </c>
      <c r="D23" s="114">
        <f t="shared" si="1"/>
        <v>6.651643704822836</v>
      </c>
      <c r="E23" s="114">
        <f t="shared" si="12"/>
        <v>0.6651643704822836</v>
      </c>
      <c r="F23" s="114">
        <f t="shared" si="2"/>
        <v>5.986479334340552</v>
      </c>
      <c r="G23" s="114">
        <f t="shared" si="3"/>
        <v>448.2675725554205</v>
      </c>
      <c r="H23" s="114">
        <f t="shared" si="4"/>
        <v>522.9788346479905</v>
      </c>
      <c r="I23" s="114">
        <f t="shared" si="5"/>
        <v>597.6900967405606</v>
      </c>
      <c r="J23" s="114"/>
      <c r="K23" s="114">
        <f t="shared" si="6"/>
        <v>33.91891299002682</v>
      </c>
      <c r="L23" s="114">
        <f t="shared" si="7"/>
        <v>39.57206515503128</v>
      </c>
      <c r="M23" s="114">
        <f t="shared" si="8"/>
        <v>45.22521732003576</v>
      </c>
      <c r="N23" s="114">
        <f t="shared" si="9"/>
        <v>20.35134779401609</v>
      </c>
      <c r="O23" s="114">
        <f t="shared" si="10"/>
        <v>23.743239093018772</v>
      </c>
      <c r="P23" s="114">
        <f t="shared" si="11"/>
        <v>27.135130392021452</v>
      </c>
      <c r="Q23" s="114">
        <f t="shared" si="13"/>
        <v>14.536676995725779</v>
      </c>
      <c r="R23" s="144">
        <f t="shared" si="14"/>
        <v>16.95945649501341</v>
      </c>
      <c r="S23" s="144">
        <f t="shared" si="15"/>
        <v>19.382235994301038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4.25">
      <c r="A24" s="95" t="s">
        <v>318</v>
      </c>
      <c r="B24" s="95">
        <v>32</v>
      </c>
      <c r="C24" s="114">
        <f t="shared" si="0"/>
        <v>2.6666666666666665</v>
      </c>
      <c r="D24" s="114">
        <f t="shared" si="1"/>
        <v>9.928984189123296</v>
      </c>
      <c r="E24" s="114">
        <f t="shared" si="12"/>
        <v>0.9928984189123297</v>
      </c>
      <c r="F24" s="114">
        <f t="shared" si="2"/>
        <v>8.936085770210967</v>
      </c>
      <c r="G24" s="114">
        <f t="shared" si="3"/>
        <v>669.1341024733971</v>
      </c>
      <c r="H24" s="114">
        <f t="shared" si="4"/>
        <v>780.6564528856301</v>
      </c>
      <c r="I24" s="114">
        <f t="shared" si="5"/>
        <v>892.1788032978629</v>
      </c>
      <c r="J24" s="96"/>
      <c r="K24" s="114">
        <f t="shared" si="6"/>
        <v>50.631147087153714</v>
      </c>
      <c r="L24" s="114">
        <f t="shared" si="7"/>
        <v>59.069671601679346</v>
      </c>
      <c r="M24" s="114">
        <f t="shared" si="8"/>
        <v>67.50819611620497</v>
      </c>
      <c r="N24" s="114">
        <f t="shared" si="9"/>
        <v>30.378688252292232</v>
      </c>
      <c r="O24" s="114">
        <f t="shared" si="10"/>
        <v>35.4418029610076</v>
      </c>
      <c r="P24" s="114">
        <f t="shared" si="11"/>
        <v>40.50491766972298</v>
      </c>
      <c r="Q24" s="114">
        <f t="shared" si="13"/>
        <v>21.699063037351593</v>
      </c>
      <c r="R24" s="144">
        <f t="shared" si="14"/>
        <v>25.31557354357686</v>
      </c>
      <c r="S24" s="144">
        <f t="shared" si="15"/>
        <v>28.93208404980213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4.25">
      <c r="A25" s="95" t="s">
        <v>319</v>
      </c>
      <c r="B25" s="95">
        <v>36</v>
      </c>
      <c r="C25" s="114">
        <f t="shared" si="0"/>
        <v>3</v>
      </c>
      <c r="D25" s="114">
        <f t="shared" si="1"/>
        <v>14.137166941154067</v>
      </c>
      <c r="E25" s="114">
        <f t="shared" si="12"/>
        <v>1.413716694115407</v>
      </c>
      <c r="F25" s="114">
        <f t="shared" si="2"/>
        <v>12.72345024703866</v>
      </c>
      <c r="G25" s="114">
        <f t="shared" si="3"/>
        <v>952.7319544982547</v>
      </c>
      <c r="H25" s="114">
        <f t="shared" si="4"/>
        <v>1111.520613581297</v>
      </c>
      <c r="I25" s="114">
        <f t="shared" si="5"/>
        <v>1270.30927266434</v>
      </c>
      <c r="J25" s="96"/>
      <c r="K25" s="114">
        <f t="shared" si="6"/>
        <v>72.09005122370128</v>
      </c>
      <c r="L25" s="114">
        <f t="shared" si="7"/>
        <v>84.1050597609848</v>
      </c>
      <c r="M25" s="114">
        <f t="shared" si="8"/>
        <v>96.12006829826838</v>
      </c>
      <c r="N25" s="114">
        <f t="shared" si="9"/>
        <v>43.25403073422077</v>
      </c>
      <c r="O25" s="114">
        <f t="shared" si="10"/>
        <v>50.463035856590885</v>
      </c>
      <c r="P25" s="114">
        <f t="shared" si="11"/>
        <v>57.67204097896103</v>
      </c>
      <c r="Q25" s="114">
        <f t="shared" si="13"/>
        <v>30.895736238729118</v>
      </c>
      <c r="R25" s="144">
        <f t="shared" si="14"/>
        <v>36.045025611850626</v>
      </c>
      <c r="S25" s="144">
        <f t="shared" si="15"/>
        <v>41.194314984972166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4.25">
      <c r="A26" s="95" t="s">
        <v>334</v>
      </c>
      <c r="B26" s="95">
        <v>40</v>
      </c>
      <c r="C26" s="114">
        <f t="shared" si="0"/>
        <v>3.3333333333333335</v>
      </c>
      <c r="D26" s="114">
        <f t="shared" si="1"/>
        <v>19.392547244381444</v>
      </c>
      <c r="E26" s="114">
        <f t="shared" si="12"/>
        <v>1.9392547244381444</v>
      </c>
      <c r="F26" s="114">
        <f t="shared" si="2"/>
        <v>17.4532925199433</v>
      </c>
      <c r="G26" s="114">
        <f t="shared" si="3"/>
        <v>1306.9025438933543</v>
      </c>
      <c r="H26" s="114">
        <f t="shared" si="4"/>
        <v>1524.7196345422465</v>
      </c>
      <c r="I26" s="114">
        <f t="shared" si="5"/>
        <v>1742.5367251911393</v>
      </c>
      <c r="J26" s="96"/>
      <c r="K26" s="114">
        <f t="shared" si="6"/>
        <v>98.88895915459713</v>
      </c>
      <c r="L26" s="114">
        <f t="shared" si="7"/>
        <v>115.37045234703</v>
      </c>
      <c r="M26" s="114">
        <f t="shared" si="8"/>
        <v>131.85194553946286</v>
      </c>
      <c r="N26" s="114">
        <f t="shared" si="9"/>
        <v>59.33337549275828</v>
      </c>
      <c r="O26" s="114">
        <f t="shared" si="10"/>
        <v>69.22227140821799</v>
      </c>
      <c r="P26" s="114">
        <f t="shared" si="11"/>
        <v>79.11116732367773</v>
      </c>
      <c r="Q26" s="114">
        <f t="shared" si="13"/>
        <v>42.38098249482734</v>
      </c>
      <c r="R26" s="144">
        <f t="shared" si="14"/>
        <v>49.444479577298566</v>
      </c>
      <c r="S26" s="144">
        <f t="shared" si="15"/>
        <v>56.50797665976981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4.25">
      <c r="A27" s="106" t="s">
        <v>321</v>
      </c>
      <c r="B27" s="106">
        <v>44</v>
      </c>
      <c r="C27" s="117">
        <f t="shared" si="0"/>
        <v>3.6666666666666665</v>
      </c>
      <c r="D27" s="117">
        <f t="shared" si="1"/>
        <v>25.81148038227169</v>
      </c>
      <c r="E27" s="114">
        <f t="shared" si="12"/>
        <v>2.581148038227169</v>
      </c>
      <c r="F27" s="117">
        <f t="shared" si="2"/>
        <v>23.23033234404452</v>
      </c>
      <c r="G27" s="117">
        <f t="shared" si="3"/>
        <v>1739.4872859220536</v>
      </c>
      <c r="H27" s="117">
        <f t="shared" si="4"/>
        <v>2029.4018335757291</v>
      </c>
      <c r="I27" s="117">
        <f t="shared" si="5"/>
        <v>2319.3163812294047</v>
      </c>
      <c r="J27" s="118"/>
      <c r="K27" s="117">
        <f t="shared" si="6"/>
        <v>131.62120463476873</v>
      </c>
      <c r="L27" s="117">
        <f t="shared" si="7"/>
        <v>153.55807207389685</v>
      </c>
      <c r="M27" s="117">
        <f t="shared" si="8"/>
        <v>175.49493951302497</v>
      </c>
      <c r="N27" s="117">
        <f t="shared" si="9"/>
        <v>78.97272278086123</v>
      </c>
      <c r="O27" s="117">
        <f t="shared" si="10"/>
        <v>92.1348432443381</v>
      </c>
      <c r="P27" s="117">
        <f t="shared" si="11"/>
        <v>105.29696370781497</v>
      </c>
      <c r="Q27" s="117">
        <f t="shared" si="13"/>
        <v>56.409087700615174</v>
      </c>
      <c r="R27" s="145">
        <f t="shared" si="14"/>
        <v>65.81060231738435</v>
      </c>
      <c r="S27" s="145">
        <f t="shared" si="15"/>
        <v>75.21211693415356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4.25">
      <c r="A28" s="87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4.25">
      <c r="A29" s="87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4.25">
      <c r="A30" s="146" t="s">
        <v>357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31"/>
      <c r="R30" s="131"/>
      <c r="S30" s="131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19" ht="12.7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31"/>
      <c r="R31" s="131"/>
      <c r="S31" s="131"/>
    </row>
  </sheetData>
  <sheetProtection password="C782" sheet="1" objects="1" scenarios="1" selectLockedCells="1"/>
  <mergeCells count="7">
    <mergeCell ref="Q6:S6"/>
    <mergeCell ref="Q7:S7"/>
    <mergeCell ref="A30:P31"/>
    <mergeCell ref="K6:M6"/>
    <mergeCell ref="N6:P6"/>
    <mergeCell ref="K7:M7"/>
    <mergeCell ref="N7:P7"/>
  </mergeCells>
  <printOptions horizontalCentered="1" verticalCentered="1"/>
  <pageMargins left="0.75" right="0.75" top="1" bottom="1" header="0.5" footer="0.5"/>
  <pageSetup horizontalDpi="600" verticalDpi="600" orientation="landscape" r:id="rId3"/>
  <headerFooter alignWithMargins="0">
    <oddHeader>&amp;LSoil Loss (Removal) in Ball and Burlap Operations&amp;RCOLUMNAR  CONIFEROUS and BROADLEAF EVERGREENS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kerry.robinson</dc:creator>
  <cp:keywords/>
  <dc:description/>
  <cp:lastModifiedBy>livia.marques</cp:lastModifiedBy>
  <cp:lastPrinted>2005-01-28T16:32:01Z</cp:lastPrinted>
  <dcterms:created xsi:type="dcterms:W3CDTF">2005-01-24T20:23:38Z</dcterms:created>
  <dcterms:modified xsi:type="dcterms:W3CDTF">2005-03-14T18:58:17Z</dcterms:modified>
  <cp:category/>
  <cp:version/>
  <cp:contentType/>
  <cp:contentStatus/>
</cp:coreProperties>
</file>