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5360" windowHeight="9150" activeTab="0"/>
  </bookViews>
  <sheets>
    <sheet name="Example Functions" sheetId="1" r:id="rId1"/>
    <sheet name="Example Adjustment Curve" sheetId="2" r:id="rId2"/>
  </sheets>
  <definedNames/>
  <calcPr fullCalcOnLoad="1"/>
</workbook>
</file>

<file path=xl/sharedStrings.xml><?xml version="1.0" encoding="utf-8"?>
<sst xmlns="http://schemas.openxmlformats.org/spreadsheetml/2006/main" count="234" uniqueCount="77">
  <si>
    <t>Time</t>
  </si>
  <si>
    <t>BELLS2</t>
  </si>
  <si>
    <t>BELLS3</t>
  </si>
  <si>
    <t>Tm</t>
  </si>
  <si>
    <t>Tr</t>
  </si>
  <si>
    <t>ATAF</t>
  </si>
  <si>
    <t>Slope</t>
  </si>
  <si>
    <t>Basin Factor Predictions</t>
  </si>
  <si>
    <t>AREA</t>
  </si>
  <si>
    <t>defl36</t>
  </si>
  <si>
    <t>Lat</t>
  </si>
  <si>
    <t>LogF1</t>
  </si>
  <si>
    <t>F-1</t>
  </si>
  <si>
    <t>LogDelta8</t>
  </si>
  <si>
    <t>Delta8</t>
  </si>
  <si>
    <t>LogDelta12</t>
  </si>
  <si>
    <t>Delta12</t>
  </si>
  <si>
    <t>LogDelta18</t>
  </si>
  <si>
    <t>Delta18</t>
  </si>
  <si>
    <t>LogDelta24</t>
  </si>
  <si>
    <t>Delta24</t>
  </si>
  <si>
    <t>LogDelta36</t>
  </si>
  <si>
    <t>Delta36</t>
  </si>
  <si>
    <t>LogRatio8</t>
  </si>
  <si>
    <t>Ratio8</t>
  </si>
  <si>
    <t>LogRatio12</t>
  </si>
  <si>
    <t>Ratio12</t>
  </si>
  <si>
    <t>LogRatio18</t>
  </si>
  <si>
    <t>Ratio18</t>
  </si>
  <si>
    <t>LogRatio24</t>
  </si>
  <si>
    <t>Ratio24</t>
  </si>
  <si>
    <t>LogRatio36</t>
  </si>
  <si>
    <t>Ratio36</t>
  </si>
  <si>
    <t>LogRatio60</t>
  </si>
  <si>
    <t>Ratio60</t>
  </si>
  <si>
    <t>DfltATAF</t>
  </si>
  <si>
    <t>Surf. Temp., °C</t>
  </si>
  <si>
    <t>Depth, mm</t>
  </si>
  <si>
    <t>Prev. Day's Avg. Air Temp., °C</t>
  </si>
  <si>
    <r>
      <t>h</t>
    </r>
    <r>
      <rPr>
        <b/>
        <vertAlign val="subscript"/>
        <sz val="10"/>
        <rFont val="Arial"/>
        <family val="2"/>
      </rPr>
      <t>ac</t>
    </r>
  </si>
  <si>
    <t>BAFAREA</t>
  </si>
  <si>
    <t>BAFF1</t>
  </si>
  <si>
    <t>BAFDELTA8</t>
  </si>
  <si>
    <t>BAFDELTA12</t>
  </si>
  <si>
    <t>BAFDELTA18</t>
  </si>
  <si>
    <t>BAFDELTA24</t>
  </si>
  <si>
    <t>BAFDELTA36</t>
  </si>
  <si>
    <t>BAFDELTA60</t>
  </si>
  <si>
    <t>BAFRATIO8</t>
  </si>
  <si>
    <t>BAFRatio8</t>
  </si>
  <si>
    <t>BAFRATIO12</t>
  </si>
  <si>
    <t>BAFRatio12</t>
  </si>
  <si>
    <t>BAFRATIO18</t>
  </si>
  <si>
    <t>BAFRatio18</t>
  </si>
  <si>
    <t>BAFRATIO24</t>
  </si>
  <si>
    <t>BAFRatio24</t>
  </si>
  <si>
    <t>BAFRATIO36</t>
  </si>
  <si>
    <t>BAFRatio36</t>
  </si>
  <si>
    <t>BAFRATIO60</t>
  </si>
  <si>
    <t>BAFRatio60</t>
  </si>
  <si>
    <t>TAFDefl</t>
  </si>
  <si>
    <t>Temperature adjustment factors for Defl0</t>
  </si>
  <si>
    <r>
      <t>T</t>
    </r>
    <r>
      <rPr>
        <b/>
        <vertAlign val="subscript"/>
        <sz val="10"/>
        <rFont val="Arial"/>
        <family val="2"/>
      </rPr>
      <t>m</t>
    </r>
  </si>
  <si>
    <r>
      <t>T</t>
    </r>
    <r>
      <rPr>
        <b/>
        <vertAlign val="subscript"/>
        <sz val="10"/>
        <rFont val="Arial"/>
        <family val="2"/>
      </rPr>
      <t>r</t>
    </r>
  </si>
  <si>
    <r>
      <t>Thickness of HMA (h</t>
    </r>
    <r>
      <rPr>
        <vertAlign val="subscript"/>
        <sz val="10"/>
        <rFont val="Arial"/>
        <family val="2"/>
      </rPr>
      <t>ac)</t>
    </r>
    <r>
      <rPr>
        <sz val="10"/>
        <rFont val="Arial"/>
        <family val="2"/>
      </rPr>
      <t xml:space="preserve"> in mm</t>
    </r>
  </si>
  <si>
    <r>
      <t>Reference Temperature (T</t>
    </r>
    <r>
      <rPr>
        <vertAlign val="subscript"/>
        <sz val="10"/>
        <rFont val="Arial"/>
        <family val="2"/>
      </rPr>
      <t>r</t>
    </r>
    <r>
      <rPr>
        <sz val="10"/>
        <rFont val="Arial"/>
        <family val="2"/>
      </rPr>
      <t>), Celsius</t>
    </r>
  </si>
  <si>
    <t>defl36, mm</t>
  </si>
  <si>
    <t>Latitude, degrees</t>
  </si>
  <si>
    <t>Bells 2 and Bells 3</t>
  </si>
  <si>
    <t>Center Deflection Adjusment Factors</t>
  </si>
  <si>
    <t>Delta60</t>
  </si>
  <si>
    <t>Default ATAF (Asphalt Temperature Adjustment Factor)</t>
  </si>
  <si>
    <t>User-defined ATAF</t>
  </si>
  <si>
    <t>TAFDefl0</t>
  </si>
  <si>
    <t>This spreadsheet includes example use of the temperature adjustment factors explained in the LTPP Asphalt Temperature Prediction and correction guide.</t>
  </si>
  <si>
    <t xml:space="preserve">The Macros used in this example can be viewed and modified by typing ALT+F11.  </t>
  </si>
  <si>
    <t>Each of the boxes below illustrates the use of a temperature adjustment factor.  User-input fields are highlighted in green, output fields are highlighted in yellow.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</si>
</sst>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vertAlign val="subscript"/>
      <sz val="9.75"/>
      <name val="Arial"/>
      <family val="2"/>
    </font>
    <font>
      <sz val="9.75"/>
      <name val="Symbol"/>
      <family val="1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166" fontId="0" fillId="2" borderId="7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2" borderId="5" xfId="0" applyNumberFormat="1" applyFill="1" applyBorder="1" applyAlignment="1">
      <alignment horizontal="center"/>
    </xf>
    <xf numFmtId="166" fontId="0" fillId="2" borderId="6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4" fontId="0" fillId="2" borderId="20" xfId="0" applyNumberFormat="1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6" fontId="0" fillId="2" borderId="19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20" fontId="0" fillId="3" borderId="7" xfId="0" applyNumberFormat="1" applyFill="1" applyBorder="1" applyAlignment="1">
      <alignment horizontal="center"/>
    </xf>
    <xf numFmtId="20" fontId="0" fillId="3" borderId="1" xfId="0" applyNumberFormat="1" applyFill="1" applyBorder="1" applyAlignment="1">
      <alignment horizontal="center"/>
    </xf>
    <xf numFmtId="20" fontId="0" fillId="3" borderId="5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Adjustment Curve'!$B$8:$B$20</c:f>
              <c:numCache>
                <c:ptCount val="13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</c:numCache>
            </c:numRef>
          </c:xVal>
          <c:yVal>
            <c:numRef>
              <c:f>'Example Adjustment Curve'!$F$8:$F$20</c:f>
              <c:numCache>
                <c:ptCount val="13"/>
                <c:pt idx="0">
                  <c:v>1.456025242805481</c:v>
                </c:pt>
                <c:pt idx="1">
                  <c:v>1.3409984111785889</c:v>
                </c:pt>
                <c:pt idx="2">
                  <c:v>1.2293949127197266</c:v>
                </c:pt>
                <c:pt idx="3">
                  <c:v>1.1220866441726685</c:v>
                </c:pt>
                <c:pt idx="4">
                  <c:v>1.0198014974594116</c:v>
                </c:pt>
                <c:pt idx="5">
                  <c:v>0.9231081008911133</c:v>
                </c:pt>
                <c:pt idx="6">
                  <c:v>0.8324146270751953</c:v>
                </c:pt>
                <c:pt idx="7">
                  <c:v>0.7479710578918457</c:v>
                </c:pt>
                <c:pt idx="8">
                  <c:v>0.6698837280273438</c:v>
                </c:pt>
                <c:pt idx="9">
                  <c:v>0.5981292128562927</c:v>
                </c:pt>
                <c:pt idx="10">
                  <c:v>0.5325770378112793</c:v>
                </c:pt>
                <c:pt idx="11">
                  <c:v>0.47300824522972107</c:v>
                </c:pt>
                <c:pt idx="12">
                  <c:v>0.4191380441188812</c:v>
                </c:pt>
              </c:numCache>
            </c:numRef>
          </c:yVal>
          <c:smooth val="1"/>
        </c:ser>
        <c:axId val="3110695"/>
        <c:axId val="27996256"/>
      </c:scatterChart>
      <c:valAx>
        <c:axId val="3110695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Temperature,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996256"/>
        <c:crosses val="autoZero"/>
        <c:crossBetween val="midCat"/>
        <c:dispUnits/>
      </c:valAx>
      <c:valAx>
        <c:axId val="27996256"/>
        <c:scaling>
          <c:orientation val="minMax"/>
          <c:max val="1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Temp. Adjustment Factor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10695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0.66825</cdr:x>
      <cdr:y>0.10825</cdr:y>
    </cdr:from>
    <cdr:to>
      <cdr:x>0.948</cdr:x>
      <cdr:y>0.32075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400050"/>
          <a:ext cx="1304925" cy="7905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Ref. Temp = 21 °C
h</a:t>
          </a:r>
          <a:r>
            <a:rPr lang="en-US" cap="none" sz="975" b="0" i="0" u="none" baseline="-25000">
              <a:latin typeface="Arial"/>
              <a:ea typeface="Arial"/>
              <a:cs typeface="Arial"/>
            </a:rPr>
            <a:t>ac</a:t>
          </a:r>
          <a:r>
            <a:rPr lang="en-US" cap="none" sz="975" b="0" i="0" u="none" baseline="0">
              <a:latin typeface="Arial"/>
              <a:ea typeface="Arial"/>
              <a:cs typeface="Arial"/>
            </a:rPr>
            <a:t> = 200 mm
defl36 = 45 </a:t>
          </a:r>
          <a:r>
            <a:rPr lang="en-US" cap="none" sz="975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975" b="0" i="0" u="none" baseline="0">
              <a:latin typeface="Arial"/>
              <a:ea typeface="Arial"/>
              <a:cs typeface="Arial"/>
            </a:rPr>
            <a:t>m
Latitude = 40°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9</xdr:row>
      <xdr:rowOff>85725</xdr:rowOff>
    </xdr:from>
    <xdr:to>
      <xdr:col>15</xdr:col>
      <xdr:colOff>38100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4505325" y="1695450"/>
        <a:ext cx="46767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80"/>
  <sheetViews>
    <sheetView tabSelected="1" zoomScale="75" zoomScaleNormal="75" workbookViewId="0" topLeftCell="A1">
      <selection activeCell="J27" sqref="J27"/>
    </sheetView>
  </sheetViews>
  <sheetFormatPr defaultColWidth="9.140625" defaultRowHeight="12.75"/>
  <cols>
    <col min="1" max="1" width="16.140625" style="0" customWidth="1"/>
    <col min="2" max="2" width="5.57421875" style="0" bestFit="1" customWidth="1"/>
    <col min="3" max="3" width="11.8515625" style="0" customWidth="1"/>
    <col min="4" max="4" width="18.28125" style="0" customWidth="1"/>
    <col min="5" max="5" width="11.140625" style="0" bestFit="1" customWidth="1"/>
    <col min="6" max="6" width="12.7109375" style="0" customWidth="1"/>
  </cols>
  <sheetData>
    <row r="1" spans="1:6" ht="33.75" customHeight="1">
      <c r="A1" s="41" t="s">
        <v>74</v>
      </c>
      <c r="B1" s="41"/>
      <c r="C1" s="41"/>
      <c r="D1" s="41"/>
      <c r="E1" s="41"/>
      <c r="F1" s="41"/>
    </row>
    <row r="3" spans="1:6" ht="24.75" customHeight="1">
      <c r="A3" s="41" t="s">
        <v>75</v>
      </c>
      <c r="B3" s="41"/>
      <c r="C3" s="41"/>
      <c r="D3" s="41"/>
      <c r="E3" s="41"/>
      <c r="F3" s="41"/>
    </row>
    <row r="4" spans="1:6" ht="24.75" customHeight="1">
      <c r="A4" s="42"/>
      <c r="B4" s="42"/>
      <c r="C4" s="42"/>
      <c r="D4" s="42"/>
      <c r="E4" s="42"/>
      <c r="F4" s="42"/>
    </row>
    <row r="5" spans="1:6" ht="41.25" customHeight="1">
      <c r="A5" s="43" t="s">
        <v>76</v>
      </c>
      <c r="B5" s="43"/>
      <c r="C5" s="43"/>
      <c r="D5" s="43"/>
      <c r="E5" s="43"/>
      <c r="F5" s="43"/>
    </row>
    <row r="7" ht="12.75">
      <c r="A7" t="s">
        <v>68</v>
      </c>
    </row>
    <row r="8" ht="13.5" thickBot="1"/>
    <row r="9" spans="1:6" ht="37.5" customHeight="1" thickBot="1" thickTop="1">
      <c r="A9" s="31" t="s">
        <v>36</v>
      </c>
      <c r="B9" s="32" t="s">
        <v>0</v>
      </c>
      <c r="C9" s="32" t="s">
        <v>37</v>
      </c>
      <c r="D9" s="32" t="s">
        <v>38</v>
      </c>
      <c r="E9" s="32" t="s">
        <v>1</v>
      </c>
      <c r="F9" s="33" t="s">
        <v>2</v>
      </c>
    </row>
    <row r="10" spans="1:6" ht="13.5" thickTop="1">
      <c r="A10" s="70">
        <v>10</v>
      </c>
      <c r="B10" s="74">
        <v>0.5902777777777778</v>
      </c>
      <c r="C10" s="64">
        <v>75</v>
      </c>
      <c r="D10" s="64">
        <v>23</v>
      </c>
      <c r="E10" s="44">
        <f>BELLS2(A10,B10,C10,D10)</f>
        <v>16.499372482299805</v>
      </c>
      <c r="F10" s="45">
        <f>bells3(A10,B10,C10,D10)</f>
        <v>15.58096981048584</v>
      </c>
    </row>
    <row r="11" spans="1:6" ht="12.75">
      <c r="A11" s="61">
        <v>12</v>
      </c>
      <c r="B11" s="75">
        <v>0.5902777777777778</v>
      </c>
      <c r="C11" s="66">
        <v>75</v>
      </c>
      <c r="D11" s="66">
        <v>23</v>
      </c>
      <c r="E11" s="46">
        <f>BELLS2(A11,B11,C11,D11)</f>
        <v>17.80077362060547</v>
      </c>
      <c r="F11" s="47">
        <f>bells3(A11,B11,C11,D11)</f>
        <v>16.82428741455078</v>
      </c>
    </row>
    <row r="12" spans="1:6" ht="12.75">
      <c r="A12" s="61">
        <v>14</v>
      </c>
      <c r="B12" s="75">
        <v>0.5902777777777778</v>
      </c>
      <c r="C12" s="66">
        <v>75</v>
      </c>
      <c r="D12" s="66">
        <v>23</v>
      </c>
      <c r="E12" s="46">
        <f aca="true" t="shared" si="0" ref="E12:E24">BELLS2(A12,B12,C12,D12)</f>
        <v>19.102174758911133</v>
      </c>
      <c r="F12" s="47">
        <f aca="true" t="shared" si="1" ref="F12:F24">bells3(A12,B12,C12,D12)</f>
        <v>18.067604064941406</v>
      </c>
    </row>
    <row r="13" spans="1:6" ht="12.75">
      <c r="A13" s="61">
        <v>16</v>
      </c>
      <c r="B13" s="75">
        <v>0.5902777777777778</v>
      </c>
      <c r="C13" s="66">
        <v>75</v>
      </c>
      <c r="D13" s="66">
        <v>23</v>
      </c>
      <c r="E13" s="46">
        <f t="shared" si="0"/>
        <v>20.403573989868164</v>
      </c>
      <c r="F13" s="47">
        <f t="shared" si="1"/>
        <v>19.31092071533203</v>
      </c>
    </row>
    <row r="14" spans="1:6" ht="12.75">
      <c r="A14" s="61">
        <v>18</v>
      </c>
      <c r="B14" s="75">
        <v>0.5902777777777778</v>
      </c>
      <c r="C14" s="66">
        <v>75</v>
      </c>
      <c r="D14" s="66">
        <v>23</v>
      </c>
      <c r="E14" s="46">
        <f t="shared" si="0"/>
        <v>21.704975128173828</v>
      </c>
      <c r="F14" s="47">
        <f t="shared" si="1"/>
        <v>20.554237365722656</v>
      </c>
    </row>
    <row r="15" spans="1:6" ht="12.75">
      <c r="A15" s="61">
        <v>20</v>
      </c>
      <c r="B15" s="75">
        <v>0.5902777777777778</v>
      </c>
      <c r="C15" s="66">
        <v>75</v>
      </c>
      <c r="D15" s="66">
        <v>23</v>
      </c>
      <c r="E15" s="46">
        <f t="shared" si="0"/>
        <v>23.006376266479492</v>
      </c>
      <c r="F15" s="47">
        <f t="shared" si="1"/>
        <v>21.797555923461914</v>
      </c>
    </row>
    <row r="16" spans="1:6" ht="12.75">
      <c r="A16" s="61">
        <v>22</v>
      </c>
      <c r="B16" s="75">
        <v>0.5902777777777778</v>
      </c>
      <c r="C16" s="66">
        <v>75</v>
      </c>
      <c r="D16" s="66">
        <v>23</v>
      </c>
      <c r="E16" s="46">
        <f t="shared" si="0"/>
        <v>24.307777404785156</v>
      </c>
      <c r="F16" s="47">
        <f t="shared" si="1"/>
        <v>23.040870666503906</v>
      </c>
    </row>
    <row r="17" spans="1:6" ht="12.75">
      <c r="A17" s="61">
        <v>24</v>
      </c>
      <c r="B17" s="75">
        <v>0.5902777777777778</v>
      </c>
      <c r="C17" s="66">
        <v>75</v>
      </c>
      <c r="D17" s="66">
        <v>23</v>
      </c>
      <c r="E17" s="46">
        <f t="shared" si="0"/>
        <v>25.609176635742188</v>
      </c>
      <c r="F17" s="47">
        <f t="shared" si="1"/>
        <v>24.28418731689453</v>
      </c>
    </row>
    <row r="18" spans="1:6" ht="12.75">
      <c r="A18" s="61">
        <v>26</v>
      </c>
      <c r="B18" s="75">
        <v>0.5902777777777778</v>
      </c>
      <c r="C18" s="66">
        <v>75</v>
      </c>
      <c r="D18" s="66">
        <v>23</v>
      </c>
      <c r="E18" s="46">
        <f t="shared" si="0"/>
        <v>26.910579681396484</v>
      </c>
      <c r="F18" s="47">
        <f t="shared" si="1"/>
        <v>25.52750587463379</v>
      </c>
    </row>
    <row r="19" spans="1:6" ht="12.75">
      <c r="A19" s="61">
        <v>28</v>
      </c>
      <c r="B19" s="75">
        <v>0.5902777777777778</v>
      </c>
      <c r="C19" s="66">
        <v>75</v>
      </c>
      <c r="D19" s="66">
        <v>23</v>
      </c>
      <c r="E19" s="46">
        <f t="shared" si="0"/>
        <v>28.211978912353516</v>
      </c>
      <c r="F19" s="47">
        <f t="shared" si="1"/>
        <v>26.770822525024414</v>
      </c>
    </row>
    <row r="20" spans="1:6" ht="12.75">
      <c r="A20" s="61">
        <v>30</v>
      </c>
      <c r="B20" s="75">
        <v>0.5902777777777778</v>
      </c>
      <c r="C20" s="66">
        <v>75</v>
      </c>
      <c r="D20" s="66">
        <v>23</v>
      </c>
      <c r="E20" s="46">
        <f t="shared" si="0"/>
        <v>29.51338005065918</v>
      </c>
      <c r="F20" s="47">
        <f t="shared" si="1"/>
        <v>28.014137268066406</v>
      </c>
    </row>
    <row r="21" spans="1:6" ht="12.75">
      <c r="A21" s="61">
        <v>32</v>
      </c>
      <c r="B21" s="75">
        <v>0.5902777777777778</v>
      </c>
      <c r="C21" s="66">
        <v>75</v>
      </c>
      <c r="D21" s="66">
        <v>23</v>
      </c>
      <c r="E21" s="46">
        <f t="shared" si="0"/>
        <v>30.814783096313477</v>
      </c>
      <c r="F21" s="47">
        <f t="shared" si="1"/>
        <v>29.25745391845703</v>
      </c>
    </row>
    <row r="22" spans="1:6" ht="12.75">
      <c r="A22" s="61">
        <v>34</v>
      </c>
      <c r="B22" s="75">
        <v>0.5902777777777778</v>
      </c>
      <c r="C22" s="66">
        <v>75</v>
      </c>
      <c r="D22" s="66">
        <v>23</v>
      </c>
      <c r="E22" s="46">
        <f t="shared" si="0"/>
        <v>32.116180419921875</v>
      </c>
      <c r="F22" s="47">
        <f t="shared" si="1"/>
        <v>30.50077247619629</v>
      </c>
    </row>
    <row r="23" spans="1:6" ht="12.75">
      <c r="A23" s="61">
        <v>36</v>
      </c>
      <c r="B23" s="75">
        <v>0.5902777777777778</v>
      </c>
      <c r="C23" s="66">
        <v>75</v>
      </c>
      <c r="D23" s="66">
        <v>23</v>
      </c>
      <c r="E23" s="46">
        <f t="shared" si="0"/>
        <v>33.41758346557617</v>
      </c>
      <c r="F23" s="47">
        <f t="shared" si="1"/>
        <v>31.744089126586914</v>
      </c>
    </row>
    <row r="24" spans="1:6" ht="12.75">
      <c r="A24" s="61">
        <v>38</v>
      </c>
      <c r="B24" s="75">
        <v>0.5902777777777778</v>
      </c>
      <c r="C24" s="66">
        <v>75</v>
      </c>
      <c r="D24" s="66">
        <v>23</v>
      </c>
      <c r="E24" s="46">
        <f t="shared" si="0"/>
        <v>34.71898651123047</v>
      </c>
      <c r="F24" s="47">
        <f t="shared" si="1"/>
        <v>32.98740768432617</v>
      </c>
    </row>
    <row r="25" spans="1:6" ht="12.75">
      <c r="A25" s="61">
        <v>20</v>
      </c>
      <c r="B25" s="75">
        <v>0.3333333333333333</v>
      </c>
      <c r="C25" s="66">
        <v>75</v>
      </c>
      <c r="D25" s="66">
        <v>23</v>
      </c>
      <c r="E25" s="46">
        <f aca="true" t="shared" si="2" ref="E25:E41">BELLS2(A25,B25,C25,D25)</f>
        <v>21.435718536376953</v>
      </c>
      <c r="F25" s="47">
        <f aca="true" t="shared" si="3" ref="F25:F41">bells3(A25,B25,C25,D25)</f>
        <v>20.13334083557129</v>
      </c>
    </row>
    <row r="26" spans="1:6" ht="12.75">
      <c r="A26" s="61">
        <v>20</v>
      </c>
      <c r="B26" s="75">
        <v>0.375</v>
      </c>
      <c r="C26" s="66">
        <v>75</v>
      </c>
      <c r="D26" s="66">
        <v>23</v>
      </c>
      <c r="E26" s="46">
        <f t="shared" si="2"/>
        <v>21.435718536376953</v>
      </c>
      <c r="F26" s="47">
        <f t="shared" si="3"/>
        <v>20.13334083557129</v>
      </c>
    </row>
    <row r="27" spans="1:6" ht="12.75">
      <c r="A27" s="61">
        <v>20</v>
      </c>
      <c r="B27" s="75">
        <v>0.416666666666667</v>
      </c>
      <c r="C27" s="66">
        <v>75</v>
      </c>
      <c r="D27" s="66">
        <v>23</v>
      </c>
      <c r="E27" s="46">
        <f t="shared" si="2"/>
        <v>21.468284606933594</v>
      </c>
      <c r="F27" s="47">
        <f t="shared" si="3"/>
        <v>20.183998107910156</v>
      </c>
    </row>
    <row r="28" spans="1:6" ht="12.75">
      <c r="A28" s="61">
        <v>20</v>
      </c>
      <c r="B28" s="75">
        <v>0.458333333333333</v>
      </c>
      <c r="C28" s="66">
        <v>75</v>
      </c>
      <c r="D28" s="66">
        <v>23</v>
      </c>
      <c r="E28" s="46">
        <f t="shared" si="2"/>
        <v>21.562055587768555</v>
      </c>
      <c r="F28" s="47">
        <f t="shared" si="3"/>
        <v>20.329862594604492</v>
      </c>
    </row>
    <row r="29" spans="1:6" ht="12.75">
      <c r="A29" s="61">
        <v>20</v>
      </c>
      <c r="B29" s="75">
        <v>0.5</v>
      </c>
      <c r="C29" s="66">
        <v>75</v>
      </c>
      <c r="D29" s="66">
        <v>23</v>
      </c>
      <c r="E29" s="46">
        <f t="shared" si="2"/>
        <v>21.804859161376953</v>
      </c>
      <c r="F29" s="47">
        <f t="shared" si="3"/>
        <v>20.622323989868164</v>
      </c>
    </row>
    <row r="30" spans="1:6" ht="12.75">
      <c r="A30" s="61">
        <v>20</v>
      </c>
      <c r="B30" s="75">
        <v>0.541666666666666</v>
      </c>
      <c r="C30" s="66">
        <v>75</v>
      </c>
      <c r="D30" s="66">
        <v>23</v>
      </c>
      <c r="E30" s="46">
        <f t="shared" si="2"/>
        <v>22.266551971435547</v>
      </c>
      <c r="F30" s="47">
        <f t="shared" si="3"/>
        <v>21.095088958740234</v>
      </c>
    </row>
    <row r="31" spans="1:6" ht="12.75">
      <c r="A31" s="61">
        <v>20</v>
      </c>
      <c r="B31" s="75">
        <v>0.583333333333333</v>
      </c>
      <c r="C31" s="66">
        <v>75</v>
      </c>
      <c r="D31" s="66">
        <v>23</v>
      </c>
      <c r="E31" s="46">
        <f t="shared" si="2"/>
        <v>22.89144515991211</v>
      </c>
      <c r="F31" s="47">
        <f t="shared" si="3"/>
        <v>21.69113540649414</v>
      </c>
    </row>
    <row r="32" spans="1:6" ht="12.75">
      <c r="A32" s="61">
        <v>20</v>
      </c>
      <c r="B32" s="75">
        <v>0.625</v>
      </c>
      <c r="C32" s="66">
        <v>75</v>
      </c>
      <c r="D32" s="66">
        <v>23</v>
      </c>
      <c r="E32" s="46">
        <f t="shared" si="2"/>
        <v>23.604167938232422</v>
      </c>
      <c r="F32" s="47">
        <f t="shared" si="3"/>
        <v>22.338571548461914</v>
      </c>
    </row>
    <row r="33" spans="1:6" ht="12.75">
      <c r="A33" s="61">
        <v>20</v>
      </c>
      <c r="B33" s="75">
        <v>0.666666666666666</v>
      </c>
      <c r="C33" s="66">
        <v>75</v>
      </c>
      <c r="D33" s="66">
        <v>23</v>
      </c>
      <c r="E33" s="46">
        <f t="shared" si="2"/>
        <v>24.318756103515625</v>
      </c>
      <c r="F33" s="47">
        <f t="shared" si="3"/>
        <v>22.959308624267578</v>
      </c>
    </row>
    <row r="34" spans="1:6" ht="12.75">
      <c r="A34" s="61">
        <v>20</v>
      </c>
      <c r="B34" s="75">
        <v>0.708333333333333</v>
      </c>
      <c r="C34" s="66">
        <v>75</v>
      </c>
      <c r="D34" s="66">
        <v>23</v>
      </c>
      <c r="E34" s="46">
        <f t="shared" si="2"/>
        <v>24.949020385742188</v>
      </c>
      <c r="F34" s="47">
        <f t="shared" si="3"/>
        <v>23.47847557067871</v>
      </c>
    </row>
    <row r="35" spans="1:6" ht="12.75">
      <c r="A35" s="61">
        <v>20</v>
      </c>
      <c r="B35" s="75">
        <v>0.75</v>
      </c>
      <c r="C35" s="66">
        <v>75</v>
      </c>
      <c r="D35" s="66">
        <v>23</v>
      </c>
      <c r="E35" s="46">
        <f t="shared" si="2"/>
        <v>25.4189395904541</v>
      </c>
      <c r="F35" s="47">
        <f t="shared" si="3"/>
        <v>23.833450317382812</v>
      </c>
    </row>
    <row r="36" spans="1:6" ht="12.75">
      <c r="A36" s="61">
        <v>20</v>
      </c>
      <c r="B36" s="75">
        <v>0.791666666666667</v>
      </c>
      <c r="C36" s="66">
        <v>75</v>
      </c>
      <c r="D36" s="66">
        <v>23</v>
      </c>
      <c r="E36" s="46">
        <f t="shared" si="2"/>
        <v>25.67183494567871</v>
      </c>
      <c r="F36" s="47">
        <f t="shared" si="3"/>
        <v>23.981422424316406</v>
      </c>
    </row>
    <row r="37" spans="1:6" ht="12.75">
      <c r="A37" s="61">
        <v>20</v>
      </c>
      <c r="B37" s="75">
        <v>0.833333333333334</v>
      </c>
      <c r="C37" s="66">
        <v>75</v>
      </c>
      <c r="D37" s="66">
        <v>23</v>
      </c>
      <c r="E37" s="46">
        <f t="shared" si="2"/>
        <v>25.67720603942871</v>
      </c>
      <c r="F37" s="47">
        <f t="shared" si="3"/>
        <v>23.904541015625</v>
      </c>
    </row>
    <row r="38" spans="1:6" ht="12.75">
      <c r="A38" s="61">
        <v>20</v>
      </c>
      <c r="B38" s="75">
        <v>0.875000000000001</v>
      </c>
      <c r="C38" s="66">
        <v>75</v>
      </c>
      <c r="D38" s="66">
        <v>23</v>
      </c>
      <c r="E38" s="46">
        <f t="shared" si="2"/>
        <v>25.43440055847168</v>
      </c>
      <c r="F38" s="47">
        <f t="shared" si="3"/>
        <v>23.61208152770996</v>
      </c>
    </row>
    <row r="39" spans="1:6" ht="12.75">
      <c r="A39" s="61">
        <v>20</v>
      </c>
      <c r="B39" s="75">
        <v>0.916666666666668</v>
      </c>
      <c r="C39" s="66">
        <v>75</v>
      </c>
      <c r="D39" s="66">
        <v>23</v>
      </c>
      <c r="E39" s="46">
        <f t="shared" si="2"/>
        <v>24.97270965576172</v>
      </c>
      <c r="F39" s="47">
        <f t="shared" si="3"/>
        <v>23.139314651489258</v>
      </c>
    </row>
    <row r="40" spans="1:6" ht="12.75">
      <c r="A40" s="61">
        <v>20</v>
      </c>
      <c r="B40" s="75">
        <v>0.958333333333335</v>
      </c>
      <c r="C40" s="66">
        <v>75</v>
      </c>
      <c r="D40" s="66">
        <v>23</v>
      </c>
      <c r="E40" s="46">
        <f t="shared" si="2"/>
        <v>24.347816467285156</v>
      </c>
      <c r="F40" s="47">
        <f t="shared" si="3"/>
        <v>22.54326820373535</v>
      </c>
    </row>
    <row r="41" spans="1:6" ht="13.5" thickBot="1">
      <c r="A41" s="67">
        <v>20</v>
      </c>
      <c r="B41" s="76">
        <v>1</v>
      </c>
      <c r="C41" s="69">
        <v>75</v>
      </c>
      <c r="D41" s="69">
        <v>23</v>
      </c>
      <c r="E41" s="48">
        <f t="shared" si="2"/>
        <v>23.63509178161621</v>
      </c>
      <c r="F41" s="49">
        <f t="shared" si="3"/>
        <v>21.895832061767578</v>
      </c>
    </row>
    <row r="42" spans="1:6" ht="13.5" thickTop="1">
      <c r="A42" s="2"/>
      <c r="B42" s="3"/>
      <c r="C42" s="2"/>
      <c r="D42" s="2"/>
      <c r="E42" s="1"/>
      <c r="F42" s="1"/>
    </row>
    <row r="43" spans="1:6" ht="12.75">
      <c r="A43" s="2"/>
      <c r="B43" s="3"/>
      <c r="C43" s="2"/>
      <c r="D43" s="2"/>
      <c r="E43" s="1"/>
      <c r="F43" s="1"/>
    </row>
    <row r="44" spans="1:6" ht="12.75">
      <c r="A44" s="4" t="s">
        <v>71</v>
      </c>
      <c r="B44" s="3"/>
      <c r="C44" s="2"/>
      <c r="D44" s="2"/>
      <c r="E44" s="1"/>
      <c r="F44" s="1"/>
    </row>
    <row r="45" spans="1:6" ht="13.5" thickBot="1">
      <c r="A45" s="2"/>
      <c r="B45" s="3"/>
      <c r="C45" s="2"/>
      <c r="D45" s="2"/>
      <c r="E45" s="1"/>
      <c r="F45" s="1"/>
    </row>
    <row r="46" spans="1:3" ht="14.25" thickBot="1" thickTop="1">
      <c r="A46" s="13" t="s">
        <v>3</v>
      </c>
      <c r="B46" s="14" t="s">
        <v>4</v>
      </c>
      <c r="C46" s="15" t="s">
        <v>35</v>
      </c>
    </row>
    <row r="47" spans="1:3" ht="13.5" thickTop="1">
      <c r="A47" s="70">
        <v>0</v>
      </c>
      <c r="B47" s="64">
        <v>21</v>
      </c>
      <c r="C47" s="50">
        <f>ATAFDefault(A47,B47)</f>
        <v>0.36224299669265747</v>
      </c>
    </row>
    <row r="48" spans="1:3" ht="12.75">
      <c r="A48" s="61">
        <v>5</v>
      </c>
      <c r="B48" s="66">
        <v>21</v>
      </c>
      <c r="C48" s="51">
        <f aca="true" t="shared" si="4" ref="C48:C55">ATAFDefault(A48,B48)</f>
        <v>0.4613175690174103</v>
      </c>
    </row>
    <row r="49" spans="1:3" ht="12.75">
      <c r="A49" s="61">
        <v>10</v>
      </c>
      <c r="B49" s="66">
        <v>21</v>
      </c>
      <c r="C49" s="51">
        <f t="shared" si="4"/>
        <v>0.5874893665313721</v>
      </c>
    </row>
    <row r="50" spans="1:3" ht="12.75">
      <c r="A50" s="61">
        <v>15</v>
      </c>
      <c r="B50" s="66">
        <v>21</v>
      </c>
      <c r="C50" s="51">
        <f t="shared" si="4"/>
        <v>0.748169481754303</v>
      </c>
    </row>
    <row r="51" spans="1:3" ht="12.75">
      <c r="A51" s="61">
        <v>20</v>
      </c>
      <c r="B51" s="66">
        <v>21</v>
      </c>
      <c r="C51" s="51">
        <f t="shared" si="4"/>
        <v>0.9527961611747742</v>
      </c>
    </row>
    <row r="52" spans="1:3" ht="12.75">
      <c r="A52" s="61">
        <v>25</v>
      </c>
      <c r="B52" s="66">
        <v>21</v>
      </c>
      <c r="C52" s="51">
        <f t="shared" si="4"/>
        <v>1.2133888006210327</v>
      </c>
    </row>
    <row r="53" spans="1:3" ht="12.75">
      <c r="A53" s="61">
        <v>30</v>
      </c>
      <c r="B53" s="66">
        <v>21</v>
      </c>
      <c r="C53" s="51">
        <f t="shared" si="4"/>
        <v>1.5452544689178467</v>
      </c>
    </row>
    <row r="54" spans="1:3" ht="12.75">
      <c r="A54" s="61">
        <v>35</v>
      </c>
      <c r="B54" s="66">
        <v>21</v>
      </c>
      <c r="C54" s="51">
        <f t="shared" si="4"/>
        <v>1.9678863286972046</v>
      </c>
    </row>
    <row r="55" spans="1:3" ht="13.5" thickBot="1">
      <c r="A55" s="67">
        <v>40</v>
      </c>
      <c r="B55" s="69">
        <v>21</v>
      </c>
      <c r="C55" s="52">
        <f t="shared" si="4"/>
        <v>2.5061092376708984</v>
      </c>
    </row>
    <row r="56" ht="13.5" thickTop="1"/>
    <row r="58" ht="12.75">
      <c r="A58" s="4" t="s">
        <v>72</v>
      </c>
    </row>
    <row r="59" ht="13.5" thickBot="1"/>
    <row r="60" spans="1:4" ht="14.25" thickBot="1" thickTop="1">
      <c r="A60" s="13" t="s">
        <v>3</v>
      </c>
      <c r="B60" s="14" t="s">
        <v>4</v>
      </c>
      <c r="C60" s="34" t="s">
        <v>6</v>
      </c>
      <c r="D60" s="15" t="s">
        <v>5</v>
      </c>
    </row>
    <row r="61" spans="1:4" ht="13.5" thickTop="1">
      <c r="A61" s="70">
        <v>0</v>
      </c>
      <c r="B61" s="64">
        <v>21</v>
      </c>
      <c r="C61" s="71">
        <v>-0.019</v>
      </c>
      <c r="D61" s="50">
        <f>ataf(A61,B61,C61)</f>
        <v>0.3990249037742615</v>
      </c>
    </row>
    <row r="62" spans="1:4" ht="12.75">
      <c r="A62" s="61">
        <v>5</v>
      </c>
      <c r="B62" s="66">
        <v>21</v>
      </c>
      <c r="C62" s="72">
        <v>-0.019</v>
      </c>
      <c r="D62" s="51">
        <f aca="true" t="shared" si="5" ref="D62:D69">ataf(A62,B62,C62)</f>
        <v>0.49659234285354614</v>
      </c>
    </row>
    <row r="63" spans="1:4" ht="12.75">
      <c r="A63" s="61">
        <v>10</v>
      </c>
      <c r="B63" s="66">
        <v>21</v>
      </c>
      <c r="C63" s="72">
        <v>-0.019</v>
      </c>
      <c r="D63" s="51">
        <f t="shared" si="5"/>
        <v>0.6180164217948914</v>
      </c>
    </row>
    <row r="64" spans="1:4" ht="12.75">
      <c r="A64" s="61">
        <v>15</v>
      </c>
      <c r="B64" s="66">
        <v>21</v>
      </c>
      <c r="C64" s="72">
        <v>-0.019</v>
      </c>
      <c r="D64" s="51">
        <f t="shared" si="5"/>
        <v>0.7691304683685303</v>
      </c>
    </row>
    <row r="65" spans="1:4" ht="12.75">
      <c r="A65" s="61">
        <v>20</v>
      </c>
      <c r="B65" s="66">
        <v>21</v>
      </c>
      <c r="C65" s="72">
        <v>-0.019</v>
      </c>
      <c r="D65" s="51">
        <f t="shared" si="5"/>
        <v>0.9571940898895264</v>
      </c>
    </row>
    <row r="66" spans="1:4" ht="12.75">
      <c r="A66" s="61">
        <v>25</v>
      </c>
      <c r="B66" s="66">
        <v>21</v>
      </c>
      <c r="C66" s="72">
        <v>-0.019</v>
      </c>
      <c r="D66" s="51">
        <f t="shared" si="5"/>
        <v>1.191241979598999</v>
      </c>
    </row>
    <row r="67" spans="1:4" ht="12.75">
      <c r="A67" s="61">
        <v>30</v>
      </c>
      <c r="B67" s="66">
        <v>21</v>
      </c>
      <c r="C67" s="72">
        <v>-0.019</v>
      </c>
      <c r="D67" s="51">
        <f t="shared" si="5"/>
        <v>1.4825180768966675</v>
      </c>
    </row>
    <row r="68" spans="1:4" ht="12.75">
      <c r="A68" s="61">
        <v>35</v>
      </c>
      <c r="B68" s="66">
        <v>21</v>
      </c>
      <c r="C68" s="72">
        <v>-0.019</v>
      </c>
      <c r="D68" s="51">
        <f t="shared" si="5"/>
        <v>1.8450154066085815</v>
      </c>
    </row>
    <row r="69" spans="1:4" ht="13.5" thickBot="1">
      <c r="A69" s="67">
        <v>40</v>
      </c>
      <c r="B69" s="69">
        <v>21</v>
      </c>
      <c r="C69" s="73">
        <v>-0.019</v>
      </c>
      <c r="D69" s="52">
        <f t="shared" si="5"/>
        <v>2.2961485385894775</v>
      </c>
    </row>
    <row r="70" ht="13.5" thickTop="1"/>
    <row r="73" ht="12.75">
      <c r="A73" t="s">
        <v>7</v>
      </c>
    </row>
    <row r="76" ht="12.75">
      <c r="A76" t="s">
        <v>8</v>
      </c>
    </row>
    <row r="77" ht="13.5" thickBot="1"/>
    <row r="78" spans="1:5" ht="15.75" thickBot="1" thickTop="1">
      <c r="A78" s="13" t="s">
        <v>3</v>
      </c>
      <c r="B78" s="14" t="s">
        <v>39</v>
      </c>
      <c r="C78" s="14" t="s">
        <v>9</v>
      </c>
      <c r="D78" s="14" t="s">
        <v>10</v>
      </c>
      <c r="E78" s="15" t="s">
        <v>8</v>
      </c>
    </row>
    <row r="79" spans="1:5" ht="13.5" thickTop="1">
      <c r="A79" s="70">
        <v>5</v>
      </c>
      <c r="B79" s="64">
        <v>75</v>
      </c>
      <c r="C79" s="64">
        <v>50</v>
      </c>
      <c r="D79" s="64">
        <v>30</v>
      </c>
      <c r="E79" s="50">
        <f>area(A79,B79,C79,D79)</f>
        <v>20.156352996826172</v>
      </c>
    </row>
    <row r="80" spans="1:5" ht="12.75">
      <c r="A80" s="61">
        <v>5</v>
      </c>
      <c r="B80" s="66">
        <v>75</v>
      </c>
      <c r="C80" s="66">
        <v>50</v>
      </c>
      <c r="D80" s="66">
        <v>45</v>
      </c>
      <c r="E80" s="51">
        <f aca="true" t="shared" si="6" ref="E80:E94">area(A80,B80,C80,D80)</f>
        <v>18.126638412475586</v>
      </c>
    </row>
    <row r="81" spans="1:5" ht="12.75">
      <c r="A81" s="61">
        <v>5</v>
      </c>
      <c r="B81" s="66">
        <v>75</v>
      </c>
      <c r="C81" s="66">
        <v>130</v>
      </c>
      <c r="D81" s="66">
        <v>30</v>
      </c>
      <c r="E81" s="51">
        <f t="shared" si="6"/>
        <v>22.043935775756836</v>
      </c>
    </row>
    <row r="82" spans="1:5" ht="12.75">
      <c r="A82" s="61">
        <v>5</v>
      </c>
      <c r="B82" s="66">
        <v>75</v>
      </c>
      <c r="C82" s="66">
        <v>130</v>
      </c>
      <c r="D82" s="66">
        <v>45</v>
      </c>
      <c r="E82" s="51">
        <f t="shared" si="6"/>
        <v>19.518463134765625</v>
      </c>
    </row>
    <row r="83" spans="1:5" ht="12.75">
      <c r="A83" s="61">
        <v>5</v>
      </c>
      <c r="B83" s="66">
        <v>150</v>
      </c>
      <c r="C83" s="66">
        <v>50</v>
      </c>
      <c r="D83" s="66">
        <v>30</v>
      </c>
      <c r="E83" s="51">
        <f t="shared" si="6"/>
        <v>23.95582389831543</v>
      </c>
    </row>
    <row r="84" spans="1:5" ht="12.75">
      <c r="A84" s="61">
        <v>5</v>
      </c>
      <c r="B84" s="66">
        <v>150</v>
      </c>
      <c r="C84" s="66">
        <v>50</v>
      </c>
      <c r="D84" s="66">
        <v>45</v>
      </c>
      <c r="E84" s="51">
        <f t="shared" si="6"/>
        <v>21.926109313964844</v>
      </c>
    </row>
    <row r="85" spans="1:5" ht="12.75">
      <c r="A85" s="61">
        <v>5</v>
      </c>
      <c r="B85" s="66">
        <v>150</v>
      </c>
      <c r="C85" s="66">
        <v>130</v>
      </c>
      <c r="D85" s="66">
        <v>30</v>
      </c>
      <c r="E85" s="51">
        <f t="shared" si="6"/>
        <v>26.814085006713867</v>
      </c>
    </row>
    <row r="86" spans="1:5" ht="12.75">
      <c r="A86" s="61">
        <v>5</v>
      </c>
      <c r="B86" s="66">
        <v>150</v>
      </c>
      <c r="C86" s="66">
        <v>130</v>
      </c>
      <c r="D86" s="66">
        <v>45</v>
      </c>
      <c r="E86" s="51">
        <f t="shared" si="6"/>
        <v>24.288612365722656</v>
      </c>
    </row>
    <row r="87" spans="1:5" ht="12.75">
      <c r="A87" s="61">
        <v>30</v>
      </c>
      <c r="B87" s="66">
        <v>75</v>
      </c>
      <c r="C87" s="66">
        <v>50</v>
      </c>
      <c r="D87" s="66">
        <v>30</v>
      </c>
      <c r="E87" s="51">
        <f t="shared" si="6"/>
        <v>17.336164474487305</v>
      </c>
    </row>
    <row r="88" spans="1:5" ht="12.75">
      <c r="A88" s="61">
        <v>30</v>
      </c>
      <c r="B88" s="66">
        <v>75</v>
      </c>
      <c r="C88" s="66">
        <v>50</v>
      </c>
      <c r="D88" s="66">
        <v>45</v>
      </c>
      <c r="E88" s="51">
        <f t="shared" si="6"/>
        <v>15.306448936462402</v>
      </c>
    </row>
    <row r="89" spans="1:5" ht="12.75">
      <c r="A89" s="61">
        <v>30</v>
      </c>
      <c r="B89" s="66">
        <v>75</v>
      </c>
      <c r="C89" s="66">
        <v>130</v>
      </c>
      <c r="D89" s="66">
        <v>30</v>
      </c>
      <c r="E89" s="51">
        <f t="shared" si="6"/>
        <v>19.223745346069336</v>
      </c>
    </row>
    <row r="90" spans="1:5" ht="12.75">
      <c r="A90" s="61">
        <v>30</v>
      </c>
      <c r="B90" s="66">
        <v>75</v>
      </c>
      <c r="C90" s="66">
        <v>130</v>
      </c>
      <c r="D90" s="66">
        <v>45</v>
      </c>
      <c r="E90" s="51">
        <f t="shared" si="6"/>
        <v>16.698272705078125</v>
      </c>
    </row>
    <row r="91" spans="1:5" ht="12.75">
      <c r="A91" s="61">
        <v>30</v>
      </c>
      <c r="B91" s="66">
        <v>150</v>
      </c>
      <c r="C91" s="66">
        <v>50</v>
      </c>
      <c r="D91" s="66">
        <v>30</v>
      </c>
      <c r="E91" s="51">
        <f t="shared" si="6"/>
        <v>20.26237678527832</v>
      </c>
    </row>
    <row r="92" spans="1:5" ht="12.75">
      <c r="A92" s="61">
        <v>30</v>
      </c>
      <c r="B92" s="66">
        <v>150</v>
      </c>
      <c r="C92" s="66">
        <v>50</v>
      </c>
      <c r="D92" s="66">
        <v>45</v>
      </c>
      <c r="E92" s="51">
        <f t="shared" si="6"/>
        <v>18.232662200927734</v>
      </c>
    </row>
    <row r="93" spans="1:5" ht="12.75">
      <c r="A93" s="61">
        <v>30</v>
      </c>
      <c r="B93" s="66">
        <v>150</v>
      </c>
      <c r="C93" s="66">
        <v>130</v>
      </c>
      <c r="D93" s="66">
        <v>30</v>
      </c>
      <c r="E93" s="51">
        <f t="shared" si="6"/>
        <v>23.120637893676758</v>
      </c>
    </row>
    <row r="94" spans="1:5" ht="13.5" thickBot="1">
      <c r="A94" s="67">
        <v>30</v>
      </c>
      <c r="B94" s="69">
        <v>150</v>
      </c>
      <c r="C94" s="69">
        <v>130</v>
      </c>
      <c r="D94" s="69">
        <v>45</v>
      </c>
      <c r="E94" s="52">
        <f t="shared" si="6"/>
        <v>20.595165252685547</v>
      </c>
    </row>
    <row r="95" ht="13.5" thickTop="1"/>
    <row r="98" ht="12.75">
      <c r="A98" t="s">
        <v>40</v>
      </c>
    </row>
    <row r="99" ht="13.5" thickBot="1"/>
    <row r="100" spans="1:6" ht="15.75" thickBot="1" thickTop="1">
      <c r="A100" s="13" t="s">
        <v>4</v>
      </c>
      <c r="B100" s="14" t="s">
        <v>3</v>
      </c>
      <c r="C100" s="14" t="s">
        <v>39</v>
      </c>
      <c r="D100" s="14" t="s">
        <v>9</v>
      </c>
      <c r="E100" s="14" t="s">
        <v>10</v>
      </c>
      <c r="F100" s="15" t="s">
        <v>40</v>
      </c>
    </row>
    <row r="101" spans="1:6" ht="13.5" thickTop="1">
      <c r="A101" s="62">
        <v>21</v>
      </c>
      <c r="B101" s="63">
        <v>5</v>
      </c>
      <c r="C101" s="64">
        <v>75</v>
      </c>
      <c r="D101" s="64">
        <v>50</v>
      </c>
      <c r="E101" s="64">
        <v>30</v>
      </c>
      <c r="F101" s="50">
        <f aca="true" t="shared" si="7" ref="F101:F116">BAFAREA(A101,B101,C101,D101,E101)</f>
        <v>0.9104540348052979</v>
      </c>
    </row>
    <row r="102" spans="1:6" ht="12.75">
      <c r="A102" s="61">
        <v>21</v>
      </c>
      <c r="B102" s="65">
        <v>5</v>
      </c>
      <c r="C102" s="66">
        <v>75</v>
      </c>
      <c r="D102" s="66">
        <v>50</v>
      </c>
      <c r="E102" s="66">
        <v>45</v>
      </c>
      <c r="F102" s="51">
        <f t="shared" si="7"/>
        <v>0.9004271030426025</v>
      </c>
    </row>
    <row r="103" spans="1:6" ht="12.75">
      <c r="A103" s="61">
        <v>21</v>
      </c>
      <c r="B103" s="65">
        <v>5</v>
      </c>
      <c r="C103" s="66">
        <v>75</v>
      </c>
      <c r="D103" s="66">
        <v>130</v>
      </c>
      <c r="E103" s="66">
        <v>30</v>
      </c>
      <c r="F103" s="51">
        <f t="shared" si="7"/>
        <v>0.9181215763092041</v>
      </c>
    </row>
    <row r="104" spans="1:6" ht="12.75">
      <c r="A104" s="61">
        <v>21</v>
      </c>
      <c r="B104" s="65">
        <v>5</v>
      </c>
      <c r="C104" s="66">
        <v>75</v>
      </c>
      <c r="D104" s="66">
        <v>130</v>
      </c>
      <c r="E104" s="66">
        <v>45</v>
      </c>
      <c r="F104" s="51">
        <f t="shared" si="7"/>
        <v>0.9075274467468262</v>
      </c>
    </row>
    <row r="105" spans="1:6" ht="12.75">
      <c r="A105" s="61">
        <v>21</v>
      </c>
      <c r="B105" s="65">
        <v>5</v>
      </c>
      <c r="C105" s="66">
        <v>150</v>
      </c>
      <c r="D105" s="66">
        <v>50</v>
      </c>
      <c r="E105" s="66">
        <v>30</v>
      </c>
      <c r="F105" s="51">
        <f t="shared" si="7"/>
        <v>0.9013264775276184</v>
      </c>
    </row>
    <row r="106" spans="1:6" ht="12.75">
      <c r="A106" s="61">
        <v>21</v>
      </c>
      <c r="B106" s="65">
        <v>5</v>
      </c>
      <c r="C106" s="66">
        <v>150</v>
      </c>
      <c r="D106" s="66">
        <v>50</v>
      </c>
      <c r="E106" s="66">
        <v>45</v>
      </c>
      <c r="F106" s="51">
        <f t="shared" si="7"/>
        <v>0.8921921849250793</v>
      </c>
    </row>
    <row r="107" spans="1:6" ht="12.75">
      <c r="A107" s="61">
        <v>21</v>
      </c>
      <c r="B107" s="65">
        <v>5</v>
      </c>
      <c r="C107" s="66">
        <v>150</v>
      </c>
      <c r="D107" s="66">
        <v>130</v>
      </c>
      <c r="E107" s="66">
        <v>30</v>
      </c>
      <c r="F107" s="51">
        <f t="shared" si="7"/>
        <v>0.9118446111679077</v>
      </c>
    </row>
    <row r="108" spans="1:6" ht="12.75">
      <c r="A108" s="61">
        <v>21</v>
      </c>
      <c r="B108" s="65">
        <v>5</v>
      </c>
      <c r="C108" s="66">
        <v>150</v>
      </c>
      <c r="D108" s="66">
        <v>130</v>
      </c>
      <c r="E108" s="66">
        <v>45</v>
      </c>
      <c r="F108" s="51">
        <f t="shared" si="7"/>
        <v>0.9026784300804138</v>
      </c>
    </row>
    <row r="109" spans="1:6" ht="12.75">
      <c r="A109" s="61">
        <v>21</v>
      </c>
      <c r="B109" s="65">
        <v>30</v>
      </c>
      <c r="C109" s="66">
        <v>75</v>
      </c>
      <c r="D109" s="66">
        <v>50</v>
      </c>
      <c r="E109" s="66">
        <v>30</v>
      </c>
      <c r="F109" s="51">
        <f t="shared" si="7"/>
        <v>1.0585635900497437</v>
      </c>
    </row>
    <row r="110" spans="1:6" ht="12.75">
      <c r="A110" s="61">
        <v>21</v>
      </c>
      <c r="B110" s="65">
        <v>30</v>
      </c>
      <c r="C110" s="66">
        <v>75</v>
      </c>
      <c r="D110" s="66">
        <v>50</v>
      </c>
      <c r="E110" s="66">
        <v>45</v>
      </c>
      <c r="F110" s="51">
        <f t="shared" si="7"/>
        <v>1.0663293600082397</v>
      </c>
    </row>
    <row r="111" spans="1:6" ht="12.75">
      <c r="A111" s="61">
        <v>21</v>
      </c>
      <c r="B111" s="65">
        <v>30</v>
      </c>
      <c r="C111" s="66">
        <v>75</v>
      </c>
      <c r="D111" s="66">
        <v>130</v>
      </c>
      <c r="E111" s="66">
        <v>30</v>
      </c>
      <c r="F111" s="51">
        <f t="shared" si="7"/>
        <v>1.0528132915496826</v>
      </c>
    </row>
    <row r="112" spans="1:6" ht="12.75">
      <c r="A112" s="61">
        <v>21</v>
      </c>
      <c r="B112" s="65">
        <v>30</v>
      </c>
      <c r="C112" s="66">
        <v>75</v>
      </c>
      <c r="D112" s="66">
        <v>130</v>
      </c>
      <c r="E112" s="66">
        <v>45</v>
      </c>
      <c r="F112" s="51">
        <f t="shared" si="7"/>
        <v>1.0608007907867432</v>
      </c>
    </row>
    <row r="113" spans="1:6" ht="12.75">
      <c r="A113" s="61">
        <v>21</v>
      </c>
      <c r="B113" s="65">
        <v>30</v>
      </c>
      <c r="C113" s="66">
        <v>150</v>
      </c>
      <c r="D113" s="66">
        <v>50</v>
      </c>
      <c r="E113" s="66">
        <v>30</v>
      </c>
      <c r="F113" s="51">
        <f t="shared" si="7"/>
        <v>1.0656211376190186</v>
      </c>
    </row>
    <row r="114" spans="1:6" ht="12.75">
      <c r="A114" s="61">
        <v>21</v>
      </c>
      <c r="B114" s="65">
        <v>30</v>
      </c>
      <c r="C114" s="66">
        <v>150</v>
      </c>
      <c r="D114" s="66">
        <v>50</v>
      </c>
      <c r="E114" s="66">
        <v>45</v>
      </c>
      <c r="F114" s="51">
        <f t="shared" si="7"/>
        <v>1.0729262828826904</v>
      </c>
    </row>
    <row r="115" spans="1:6" ht="12.75">
      <c r="A115" s="61">
        <v>21</v>
      </c>
      <c r="B115" s="65">
        <v>30</v>
      </c>
      <c r="C115" s="66">
        <v>150</v>
      </c>
      <c r="D115" s="66">
        <v>130</v>
      </c>
      <c r="E115" s="66">
        <v>30</v>
      </c>
      <c r="F115" s="51">
        <f t="shared" si="7"/>
        <v>1.0575088262557983</v>
      </c>
    </row>
    <row r="116" spans="1:6" ht="13.5" thickBot="1">
      <c r="A116" s="67">
        <v>21</v>
      </c>
      <c r="B116" s="68">
        <v>30</v>
      </c>
      <c r="C116" s="69">
        <v>150</v>
      </c>
      <c r="D116" s="69">
        <v>130</v>
      </c>
      <c r="E116" s="69">
        <v>45</v>
      </c>
      <c r="F116" s="52">
        <f t="shared" si="7"/>
        <v>1.064560890197754</v>
      </c>
    </row>
    <row r="117" ht="13.5" thickTop="1"/>
    <row r="121" ht="12.75">
      <c r="A121" t="s">
        <v>12</v>
      </c>
    </row>
    <row r="122" ht="13.5" thickBot="1"/>
    <row r="123" spans="1:6" ht="15.75" thickBot="1" thickTop="1">
      <c r="A123" s="13" t="s">
        <v>3</v>
      </c>
      <c r="B123" s="14" t="s">
        <v>39</v>
      </c>
      <c r="C123" s="14" t="s">
        <v>9</v>
      </c>
      <c r="D123" s="14" t="s">
        <v>10</v>
      </c>
      <c r="E123" s="14" t="s">
        <v>11</v>
      </c>
      <c r="F123" s="15" t="s">
        <v>12</v>
      </c>
    </row>
    <row r="124" spans="1:6" ht="13.5" thickTop="1">
      <c r="A124" s="70">
        <v>5</v>
      </c>
      <c r="B124" s="64">
        <v>75</v>
      </c>
      <c r="C124" s="64">
        <v>50</v>
      </c>
      <c r="D124" s="64">
        <v>30</v>
      </c>
      <c r="E124" s="53">
        <f aca="true" t="shared" si="8" ref="E124:E139">logf1(A124,B124,C124,D124)</f>
        <v>-0.04216480255126953</v>
      </c>
      <c r="F124" s="54">
        <f aca="true" t="shared" si="9" ref="F124:F132">10^E124</f>
        <v>0.907476103153022</v>
      </c>
    </row>
    <row r="125" spans="1:6" ht="12.75">
      <c r="A125" s="61">
        <v>5</v>
      </c>
      <c r="B125" s="66">
        <v>75</v>
      </c>
      <c r="C125" s="66">
        <v>50</v>
      </c>
      <c r="D125" s="66">
        <v>45</v>
      </c>
      <c r="E125" s="55">
        <f t="shared" si="8"/>
        <v>0.05565673112869263</v>
      </c>
      <c r="F125" s="56">
        <f>10^E125</f>
        <v>1.136728453902219</v>
      </c>
    </row>
    <row r="126" spans="1:6" ht="12.75">
      <c r="A126" s="61">
        <v>5</v>
      </c>
      <c r="B126" s="66">
        <v>75</v>
      </c>
      <c r="C126" s="66">
        <v>130</v>
      </c>
      <c r="D126" s="66">
        <v>30</v>
      </c>
      <c r="E126" s="55">
        <f t="shared" si="8"/>
        <v>-0.1393188089132309</v>
      </c>
      <c r="F126" s="56">
        <f>10^E126</f>
        <v>0.7255731297909407</v>
      </c>
    </row>
    <row r="127" spans="1:6" ht="12.75">
      <c r="A127" s="61">
        <v>5</v>
      </c>
      <c r="B127" s="66">
        <v>75</v>
      </c>
      <c r="C127" s="66">
        <v>130</v>
      </c>
      <c r="D127" s="66">
        <v>45</v>
      </c>
      <c r="E127" s="55">
        <f t="shared" si="8"/>
        <v>-0.017604362219572067</v>
      </c>
      <c r="F127" s="56">
        <f>10^E127</f>
        <v>0.9602750337919072</v>
      </c>
    </row>
    <row r="128" spans="1:6" ht="12.75">
      <c r="A128" s="61">
        <v>5</v>
      </c>
      <c r="B128" s="66">
        <v>150</v>
      </c>
      <c r="C128" s="66">
        <v>50</v>
      </c>
      <c r="D128" s="66">
        <v>30</v>
      </c>
      <c r="E128" s="55">
        <f t="shared" si="8"/>
        <v>-0.2294130176305771</v>
      </c>
      <c r="F128" s="56">
        <f t="shared" si="9"/>
        <v>0.5896400608910131</v>
      </c>
    </row>
    <row r="129" spans="1:6" ht="12.75">
      <c r="A129" s="61">
        <v>5</v>
      </c>
      <c r="B129" s="66">
        <v>150</v>
      </c>
      <c r="C129" s="66">
        <v>50</v>
      </c>
      <c r="D129" s="66">
        <v>45</v>
      </c>
      <c r="E129" s="55">
        <f t="shared" si="8"/>
        <v>-0.13159148395061493</v>
      </c>
      <c r="F129" s="56">
        <f t="shared" si="9"/>
        <v>0.738598661107035</v>
      </c>
    </row>
    <row r="130" spans="1:6" ht="12.75">
      <c r="A130" s="61">
        <v>5</v>
      </c>
      <c r="B130" s="66">
        <v>150</v>
      </c>
      <c r="C130" s="66">
        <v>130</v>
      </c>
      <c r="D130" s="66">
        <v>30</v>
      </c>
      <c r="E130" s="55">
        <f t="shared" si="8"/>
        <v>-0.3743411898612976</v>
      </c>
      <c r="F130" s="56">
        <f t="shared" si="9"/>
        <v>0.42233668830388293</v>
      </c>
    </row>
    <row r="131" spans="1:6" ht="12.75">
      <c r="A131" s="61">
        <v>5</v>
      </c>
      <c r="B131" s="66">
        <v>150</v>
      </c>
      <c r="C131" s="66">
        <v>130</v>
      </c>
      <c r="D131" s="66">
        <v>45</v>
      </c>
      <c r="E131" s="55">
        <f t="shared" si="8"/>
        <v>-0.2526267468929291</v>
      </c>
      <c r="F131" s="56">
        <f t="shared" si="9"/>
        <v>0.5589503766086551</v>
      </c>
    </row>
    <row r="132" spans="1:6" ht="12.75">
      <c r="A132" s="61">
        <v>30</v>
      </c>
      <c r="B132" s="66">
        <v>75</v>
      </c>
      <c r="C132" s="66">
        <v>50</v>
      </c>
      <c r="D132" s="66">
        <v>30</v>
      </c>
      <c r="E132" s="55">
        <f t="shared" si="8"/>
        <v>0.10610056668519974</v>
      </c>
      <c r="F132" s="56">
        <f t="shared" si="9"/>
        <v>1.276734419483206</v>
      </c>
    </row>
    <row r="133" spans="1:6" ht="12.75">
      <c r="A133" s="61">
        <v>30</v>
      </c>
      <c r="B133" s="66">
        <v>75</v>
      </c>
      <c r="C133" s="66">
        <v>50</v>
      </c>
      <c r="D133" s="66">
        <v>45</v>
      </c>
      <c r="E133" s="55">
        <f t="shared" si="8"/>
        <v>0.2039220929145813</v>
      </c>
      <c r="F133" s="56">
        <f>10^E133</f>
        <v>1.5992711133245638</v>
      </c>
    </row>
    <row r="134" spans="1:6" ht="12.75">
      <c r="A134" s="61">
        <v>30</v>
      </c>
      <c r="B134" s="66">
        <v>75</v>
      </c>
      <c r="C134" s="66">
        <v>130</v>
      </c>
      <c r="D134" s="66">
        <v>30</v>
      </c>
      <c r="E134" s="55">
        <f t="shared" si="8"/>
        <v>0.008946568705141544</v>
      </c>
      <c r="F134" s="56">
        <f aca="true" t="shared" si="10" ref="F134:F139">10^E134</f>
        <v>1.020813885144162</v>
      </c>
    </row>
    <row r="135" spans="1:6" ht="12.75">
      <c r="A135" s="61">
        <v>30</v>
      </c>
      <c r="B135" s="66">
        <v>75</v>
      </c>
      <c r="C135" s="66">
        <v>130</v>
      </c>
      <c r="D135" s="66">
        <v>45</v>
      </c>
      <c r="E135" s="55">
        <f t="shared" si="8"/>
        <v>0.1306610107421875</v>
      </c>
      <c r="F135" s="56">
        <f t="shared" si="10"/>
        <v>1.351017612551182</v>
      </c>
    </row>
    <row r="136" spans="1:6" ht="12.75">
      <c r="A136" s="61">
        <v>30</v>
      </c>
      <c r="B136" s="66">
        <v>150</v>
      </c>
      <c r="C136" s="66">
        <v>50</v>
      </c>
      <c r="D136" s="66">
        <v>30</v>
      </c>
      <c r="E136" s="55">
        <f t="shared" si="8"/>
        <v>-0.03941134735941887</v>
      </c>
      <c r="F136" s="56">
        <f t="shared" si="10"/>
        <v>0.9132478377755462</v>
      </c>
    </row>
    <row r="137" spans="1:6" ht="12.75">
      <c r="A137" s="61">
        <v>30</v>
      </c>
      <c r="B137" s="66">
        <v>150</v>
      </c>
      <c r="C137" s="66">
        <v>50</v>
      </c>
      <c r="D137" s="66">
        <v>45</v>
      </c>
      <c r="E137" s="55">
        <f t="shared" si="8"/>
        <v>0.05841018632054329</v>
      </c>
      <c r="F137" s="56">
        <f t="shared" si="10"/>
        <v>1.1439582806172148</v>
      </c>
    </row>
    <row r="138" spans="1:6" ht="12.75">
      <c r="A138" s="61">
        <v>30</v>
      </c>
      <c r="B138" s="66">
        <v>150</v>
      </c>
      <c r="C138" s="66">
        <v>130</v>
      </c>
      <c r="D138" s="66">
        <v>30</v>
      </c>
      <c r="E138" s="55">
        <f t="shared" si="8"/>
        <v>-0.18433953821659088</v>
      </c>
      <c r="F138" s="56">
        <f t="shared" si="10"/>
        <v>0.6541245692868498</v>
      </c>
    </row>
    <row r="139" spans="1:6" ht="13.5" thickBot="1">
      <c r="A139" s="67">
        <v>30</v>
      </c>
      <c r="B139" s="69">
        <v>150</v>
      </c>
      <c r="C139" s="69">
        <v>130</v>
      </c>
      <c r="D139" s="69">
        <v>45</v>
      </c>
      <c r="E139" s="57">
        <f t="shared" si="8"/>
        <v>-0.06262509524822235</v>
      </c>
      <c r="F139" s="58">
        <f t="shared" si="10"/>
        <v>0.8657149247919071</v>
      </c>
    </row>
    <row r="140" ht="13.5" thickTop="1"/>
    <row r="141" ht="12.75">
      <c r="A141" t="s">
        <v>41</v>
      </c>
    </row>
    <row r="142" ht="13.5" thickBot="1"/>
    <row r="143" spans="1:6" ht="15.75" thickBot="1" thickTop="1">
      <c r="A143" s="13" t="s">
        <v>4</v>
      </c>
      <c r="B143" s="14" t="s">
        <v>3</v>
      </c>
      <c r="C143" s="14" t="s">
        <v>39</v>
      </c>
      <c r="D143" s="14" t="s">
        <v>9</v>
      </c>
      <c r="E143" s="14" t="s">
        <v>10</v>
      </c>
      <c r="F143" s="15" t="s">
        <v>41</v>
      </c>
    </row>
    <row r="144" spans="1:6" ht="13.5" thickTop="1">
      <c r="A144" s="62">
        <v>21</v>
      </c>
      <c r="B144" s="63">
        <v>5</v>
      </c>
      <c r="C144" s="64">
        <v>75</v>
      </c>
      <c r="D144" s="64">
        <v>50</v>
      </c>
      <c r="E144" s="64">
        <v>30</v>
      </c>
      <c r="F144" s="50">
        <f aca="true" t="shared" si="11" ref="F144:F159">BAFF1(A144,B144,C144,D144,E144)</f>
        <v>1.2441990375518799</v>
      </c>
    </row>
    <row r="145" spans="1:6" ht="12.75">
      <c r="A145" s="61">
        <v>21</v>
      </c>
      <c r="B145" s="65">
        <v>5</v>
      </c>
      <c r="C145" s="66">
        <v>75</v>
      </c>
      <c r="D145" s="66">
        <v>50</v>
      </c>
      <c r="E145" s="66">
        <v>45</v>
      </c>
      <c r="F145" s="51">
        <f t="shared" si="11"/>
        <v>1.2441990375518799</v>
      </c>
    </row>
    <row r="146" spans="1:6" ht="12.75">
      <c r="A146" s="61">
        <v>21</v>
      </c>
      <c r="B146" s="65">
        <v>5</v>
      </c>
      <c r="C146" s="66">
        <v>75</v>
      </c>
      <c r="D146" s="66">
        <v>130</v>
      </c>
      <c r="E146" s="66">
        <v>30</v>
      </c>
      <c r="F146" s="51">
        <f t="shared" si="11"/>
        <v>1.2441990375518799</v>
      </c>
    </row>
    <row r="147" spans="1:6" ht="12.75">
      <c r="A147" s="61">
        <v>21</v>
      </c>
      <c r="B147" s="65">
        <v>5</v>
      </c>
      <c r="C147" s="66">
        <v>75</v>
      </c>
      <c r="D147" s="66">
        <v>130</v>
      </c>
      <c r="E147" s="66">
        <v>45</v>
      </c>
      <c r="F147" s="51">
        <f t="shared" si="11"/>
        <v>1.2441989183425903</v>
      </c>
    </row>
    <row r="148" spans="1:6" ht="12.75">
      <c r="A148" s="61">
        <v>21</v>
      </c>
      <c r="B148" s="65">
        <v>5</v>
      </c>
      <c r="C148" s="66">
        <v>150</v>
      </c>
      <c r="D148" s="66">
        <v>50</v>
      </c>
      <c r="E148" s="66">
        <v>30</v>
      </c>
      <c r="F148" s="51">
        <f t="shared" si="11"/>
        <v>1.3231256008148193</v>
      </c>
    </row>
    <row r="149" spans="1:6" ht="12.75">
      <c r="A149" s="61">
        <v>21</v>
      </c>
      <c r="B149" s="65">
        <v>5</v>
      </c>
      <c r="C149" s="66">
        <v>150</v>
      </c>
      <c r="D149" s="66">
        <v>50</v>
      </c>
      <c r="E149" s="66">
        <v>45</v>
      </c>
      <c r="F149" s="51">
        <f t="shared" si="11"/>
        <v>1.3231256008148193</v>
      </c>
    </row>
    <row r="150" spans="1:6" ht="12.75">
      <c r="A150" s="61">
        <v>21</v>
      </c>
      <c r="B150" s="65">
        <v>5</v>
      </c>
      <c r="C150" s="66">
        <v>150</v>
      </c>
      <c r="D150" s="66">
        <v>130</v>
      </c>
      <c r="E150" s="66">
        <v>30</v>
      </c>
      <c r="F150" s="51">
        <f t="shared" si="11"/>
        <v>1.3231254816055298</v>
      </c>
    </row>
    <row r="151" spans="1:6" ht="12.75">
      <c r="A151" s="61">
        <v>21</v>
      </c>
      <c r="B151" s="65">
        <v>5</v>
      </c>
      <c r="C151" s="66">
        <v>150</v>
      </c>
      <c r="D151" s="66">
        <v>130</v>
      </c>
      <c r="E151" s="66">
        <v>45</v>
      </c>
      <c r="F151" s="51">
        <f t="shared" si="11"/>
        <v>1.3231254816055298</v>
      </c>
    </row>
    <row r="152" spans="1:6" ht="12.75">
      <c r="A152" s="61">
        <v>21</v>
      </c>
      <c r="B152" s="65">
        <v>30</v>
      </c>
      <c r="C152" s="66">
        <v>75</v>
      </c>
      <c r="D152" s="66">
        <v>50</v>
      </c>
      <c r="E152" s="66">
        <v>30</v>
      </c>
      <c r="F152" s="51">
        <f t="shared" si="11"/>
        <v>0.884350597858429</v>
      </c>
    </row>
    <row r="153" spans="1:6" ht="12.75">
      <c r="A153" s="61">
        <v>21</v>
      </c>
      <c r="B153" s="65">
        <v>30</v>
      </c>
      <c r="C153" s="66">
        <v>75</v>
      </c>
      <c r="D153" s="66">
        <v>50</v>
      </c>
      <c r="E153" s="66">
        <v>45</v>
      </c>
      <c r="F153" s="51">
        <f t="shared" si="11"/>
        <v>0.8843506574630737</v>
      </c>
    </row>
    <row r="154" spans="1:6" ht="12.75">
      <c r="A154" s="61">
        <v>21</v>
      </c>
      <c r="B154" s="65">
        <v>30</v>
      </c>
      <c r="C154" s="66">
        <v>75</v>
      </c>
      <c r="D154" s="66">
        <v>130</v>
      </c>
      <c r="E154" s="66">
        <v>30</v>
      </c>
      <c r="F154" s="51">
        <f t="shared" si="11"/>
        <v>0.8843505382537842</v>
      </c>
    </row>
    <row r="155" spans="1:6" ht="12.75">
      <c r="A155" s="61">
        <v>21</v>
      </c>
      <c r="B155" s="65">
        <v>30</v>
      </c>
      <c r="C155" s="66">
        <v>75</v>
      </c>
      <c r="D155" s="66">
        <v>130</v>
      </c>
      <c r="E155" s="66">
        <v>45</v>
      </c>
      <c r="F155" s="51">
        <f t="shared" si="11"/>
        <v>0.884350597858429</v>
      </c>
    </row>
    <row r="156" spans="1:6" ht="12.75">
      <c r="A156" s="61">
        <v>21</v>
      </c>
      <c r="B156" s="65">
        <v>30</v>
      </c>
      <c r="C156" s="66">
        <v>150</v>
      </c>
      <c r="D156" s="66">
        <v>50</v>
      </c>
      <c r="E156" s="66">
        <v>30</v>
      </c>
      <c r="F156" s="51">
        <f t="shared" si="11"/>
        <v>0.8542783856391907</v>
      </c>
    </row>
    <row r="157" spans="1:6" ht="12.75">
      <c r="A157" s="61">
        <v>21</v>
      </c>
      <c r="B157" s="65">
        <v>30</v>
      </c>
      <c r="C157" s="66">
        <v>150</v>
      </c>
      <c r="D157" s="66">
        <v>50</v>
      </c>
      <c r="E157" s="66">
        <v>45</v>
      </c>
      <c r="F157" s="51">
        <f t="shared" si="11"/>
        <v>0.8542783260345459</v>
      </c>
    </row>
    <row r="158" spans="1:6" ht="12.75">
      <c r="A158" s="61">
        <v>21</v>
      </c>
      <c r="B158" s="65">
        <v>30</v>
      </c>
      <c r="C158" s="66">
        <v>150</v>
      </c>
      <c r="D158" s="66">
        <v>130</v>
      </c>
      <c r="E158" s="66">
        <v>30</v>
      </c>
      <c r="F158" s="51">
        <f t="shared" si="11"/>
        <v>0.8542783856391907</v>
      </c>
    </row>
    <row r="159" spans="1:6" ht="13.5" thickBot="1">
      <c r="A159" s="67">
        <v>21</v>
      </c>
      <c r="B159" s="68">
        <v>30</v>
      </c>
      <c r="C159" s="69">
        <v>150</v>
      </c>
      <c r="D159" s="69">
        <v>130</v>
      </c>
      <c r="E159" s="69">
        <v>45</v>
      </c>
      <c r="F159" s="52">
        <f t="shared" si="11"/>
        <v>0.8542783260345459</v>
      </c>
    </row>
    <row r="160" ht="13.5" thickTop="1"/>
    <row r="162" ht="12.75">
      <c r="A162" t="s">
        <v>14</v>
      </c>
    </row>
    <row r="163" ht="13.5" thickBot="1"/>
    <row r="164" spans="1:6" ht="15.75" thickBot="1" thickTop="1">
      <c r="A164" s="13" t="s">
        <v>62</v>
      </c>
      <c r="B164" s="14" t="s">
        <v>39</v>
      </c>
      <c r="C164" s="14" t="s">
        <v>9</v>
      </c>
      <c r="D164" s="14" t="s">
        <v>10</v>
      </c>
      <c r="E164" s="14" t="s">
        <v>13</v>
      </c>
      <c r="F164" s="15" t="s">
        <v>14</v>
      </c>
    </row>
    <row r="165" spans="1:6" ht="13.5" thickTop="1">
      <c r="A165" s="70">
        <v>5</v>
      </c>
      <c r="B165" s="64">
        <v>75</v>
      </c>
      <c r="C165" s="64">
        <v>50</v>
      </c>
      <c r="D165" s="64">
        <v>30</v>
      </c>
      <c r="E165" s="53">
        <f>logdelta8(A165,B165,C165,D165)</f>
        <v>1.7288072109222412</v>
      </c>
      <c r="F165" s="59">
        <f>10^E165</f>
        <v>53.55588630582226</v>
      </c>
    </row>
    <row r="166" spans="1:6" ht="12.75">
      <c r="A166" s="61">
        <v>5</v>
      </c>
      <c r="B166" s="66">
        <v>75</v>
      </c>
      <c r="C166" s="66">
        <v>50</v>
      </c>
      <c r="D166" s="66">
        <v>45</v>
      </c>
      <c r="E166" s="55">
        <f aca="true" t="shared" si="12" ref="E166:E173">logdelta8(A166,B166,C166,D166)</f>
        <v>1.8423539400100708</v>
      </c>
      <c r="F166" s="47">
        <f aca="true" t="shared" si="13" ref="F166:F180">10^E166</f>
        <v>69.55909772917654</v>
      </c>
    </row>
    <row r="167" spans="1:6" ht="12.75">
      <c r="A167" s="61">
        <v>5</v>
      </c>
      <c r="B167" s="66">
        <v>75</v>
      </c>
      <c r="C167" s="66">
        <v>130</v>
      </c>
      <c r="D167" s="66">
        <v>30</v>
      </c>
      <c r="E167" s="55">
        <f t="shared" si="12"/>
        <v>1.8921949863433838</v>
      </c>
      <c r="F167" s="47">
        <f t="shared" si="13"/>
        <v>78.01803115221207</v>
      </c>
    </row>
    <row r="168" spans="1:6" ht="12.75">
      <c r="A168" s="61">
        <v>5</v>
      </c>
      <c r="B168" s="66">
        <v>75</v>
      </c>
      <c r="C168" s="66">
        <v>130</v>
      </c>
      <c r="D168" s="66">
        <v>45</v>
      </c>
      <c r="E168" s="55">
        <f t="shared" si="12"/>
        <v>2.005741834640503</v>
      </c>
      <c r="F168" s="47">
        <f t="shared" si="13"/>
        <v>101.33088475434708</v>
      </c>
    </row>
    <row r="169" spans="1:6" ht="12.75">
      <c r="A169" s="61">
        <v>5</v>
      </c>
      <c r="B169" s="66">
        <v>150</v>
      </c>
      <c r="C169" s="66">
        <v>50</v>
      </c>
      <c r="D169" s="66">
        <v>30</v>
      </c>
      <c r="E169" s="55">
        <f t="shared" si="12"/>
        <v>1.3036503791809082</v>
      </c>
      <c r="F169" s="47">
        <f t="shared" si="13"/>
        <v>20.121037903820266</v>
      </c>
    </row>
    <row r="170" spans="1:6" ht="12.75">
      <c r="A170" s="61">
        <v>5</v>
      </c>
      <c r="B170" s="66">
        <v>150</v>
      </c>
      <c r="C170" s="66">
        <v>50</v>
      </c>
      <c r="D170" s="66">
        <v>45</v>
      </c>
      <c r="E170" s="55">
        <f t="shared" si="12"/>
        <v>1.4201308488845825</v>
      </c>
      <c r="F170" s="47">
        <f t="shared" si="13"/>
        <v>26.310605865510723</v>
      </c>
    </row>
    <row r="171" spans="1:6" ht="12.75">
      <c r="A171" s="61">
        <v>5</v>
      </c>
      <c r="B171" s="66">
        <v>150</v>
      </c>
      <c r="C171" s="66">
        <v>130</v>
      </c>
      <c r="D171" s="66">
        <v>30</v>
      </c>
      <c r="E171" s="55">
        <f t="shared" si="12"/>
        <v>1.4670381546020508</v>
      </c>
      <c r="F171" s="47">
        <f t="shared" si="13"/>
        <v>29.311507478953455</v>
      </c>
    </row>
    <row r="172" spans="1:6" ht="12.75">
      <c r="A172" s="61">
        <v>5</v>
      </c>
      <c r="B172" s="66">
        <v>150</v>
      </c>
      <c r="C172" s="66">
        <v>130</v>
      </c>
      <c r="D172" s="66">
        <v>45</v>
      </c>
      <c r="E172" s="55">
        <f t="shared" si="12"/>
        <v>1.5835187435150146</v>
      </c>
      <c r="F172" s="47">
        <f t="shared" si="13"/>
        <v>38.32822819461086</v>
      </c>
    </row>
    <row r="173" spans="1:6" ht="12.75">
      <c r="A173" s="61">
        <v>30</v>
      </c>
      <c r="B173" s="66">
        <v>75</v>
      </c>
      <c r="C173" s="66">
        <v>50</v>
      </c>
      <c r="D173" s="66">
        <v>30</v>
      </c>
      <c r="E173" s="55">
        <f t="shared" si="12"/>
        <v>1.9201570749282837</v>
      </c>
      <c r="F173" s="47">
        <f t="shared" si="13"/>
        <v>83.2064656491482</v>
      </c>
    </row>
    <row r="174" spans="1:6" ht="12.75">
      <c r="A174" s="61">
        <v>30</v>
      </c>
      <c r="B174" s="66">
        <v>75</v>
      </c>
      <c r="C174" s="66">
        <v>50</v>
      </c>
      <c r="D174" s="66">
        <v>45</v>
      </c>
      <c r="E174" s="55">
        <f aca="true" t="shared" si="14" ref="E174:E180">logdelta8(A174,B174,C174,D174)</f>
        <v>2.125073194503784</v>
      </c>
      <c r="F174" s="47">
        <f t="shared" si="13"/>
        <v>133.37461982360463</v>
      </c>
    </row>
    <row r="175" spans="1:6" ht="12.75">
      <c r="A175" s="61">
        <v>30</v>
      </c>
      <c r="B175" s="66">
        <v>75</v>
      </c>
      <c r="C175" s="66">
        <v>130</v>
      </c>
      <c r="D175" s="66">
        <v>30</v>
      </c>
      <c r="E175" s="55">
        <f t="shared" si="14"/>
        <v>2.083544969558716</v>
      </c>
      <c r="F175" s="47">
        <f t="shared" si="13"/>
        <v>121.2118192552955</v>
      </c>
    </row>
    <row r="176" spans="1:6" ht="12.75">
      <c r="A176" s="61">
        <v>30</v>
      </c>
      <c r="B176" s="66">
        <v>75</v>
      </c>
      <c r="C176" s="66">
        <v>130</v>
      </c>
      <c r="D176" s="66">
        <v>45</v>
      </c>
      <c r="E176" s="55">
        <f t="shared" si="14"/>
        <v>2.2884609699249268</v>
      </c>
      <c r="F176" s="47">
        <f t="shared" si="13"/>
        <v>194.2947071194526</v>
      </c>
    </row>
    <row r="177" spans="1:6" ht="12.75">
      <c r="A177" s="61">
        <v>30</v>
      </c>
      <c r="B177" s="66">
        <v>150</v>
      </c>
      <c r="C177" s="66">
        <v>50</v>
      </c>
      <c r="D177" s="66">
        <v>30</v>
      </c>
      <c r="E177" s="55">
        <f t="shared" si="14"/>
        <v>1.618047833442688</v>
      </c>
      <c r="F177" s="47">
        <f t="shared" si="13"/>
        <v>41.49997484269907</v>
      </c>
    </row>
    <row r="178" spans="1:6" ht="12.75">
      <c r="A178" s="61">
        <v>30</v>
      </c>
      <c r="B178" s="66">
        <v>150</v>
      </c>
      <c r="C178" s="66">
        <v>50</v>
      </c>
      <c r="D178" s="66">
        <v>45</v>
      </c>
      <c r="E178" s="55">
        <f t="shared" si="14"/>
        <v>1.840566635131836</v>
      </c>
      <c r="F178" s="47">
        <f t="shared" si="13"/>
        <v>69.2734209614112</v>
      </c>
    </row>
    <row r="179" spans="1:6" ht="12.75">
      <c r="A179" s="61">
        <v>30</v>
      </c>
      <c r="B179" s="66">
        <v>150</v>
      </c>
      <c r="C179" s="66">
        <v>130</v>
      </c>
      <c r="D179" s="66">
        <v>30</v>
      </c>
      <c r="E179" s="55">
        <f t="shared" si="14"/>
        <v>1.7814357280731201</v>
      </c>
      <c r="F179" s="47">
        <f t="shared" si="13"/>
        <v>60.45548756924085</v>
      </c>
    </row>
    <row r="180" spans="1:6" ht="13.5" thickBot="1">
      <c r="A180" s="67">
        <v>30</v>
      </c>
      <c r="B180" s="69">
        <v>150</v>
      </c>
      <c r="C180" s="69">
        <v>130</v>
      </c>
      <c r="D180" s="69">
        <v>45</v>
      </c>
      <c r="E180" s="57">
        <f t="shared" si="14"/>
        <v>2.0039544105529785</v>
      </c>
      <c r="F180" s="49">
        <f t="shared" si="13"/>
        <v>100.91469467475012</v>
      </c>
    </row>
    <row r="181" ht="13.5" thickTop="1"/>
    <row r="183" ht="12.75">
      <c r="A183" t="s">
        <v>42</v>
      </c>
    </row>
    <row r="184" ht="13.5" thickBot="1"/>
    <row r="185" spans="1:6" ht="15.75" thickBot="1" thickTop="1">
      <c r="A185" s="13" t="s">
        <v>63</v>
      </c>
      <c r="B185" s="14" t="s">
        <v>62</v>
      </c>
      <c r="C185" s="14" t="s">
        <v>39</v>
      </c>
      <c r="D185" s="14" t="s">
        <v>9</v>
      </c>
      <c r="E185" s="14" t="s">
        <v>10</v>
      </c>
      <c r="F185" s="15" t="s">
        <v>42</v>
      </c>
    </row>
    <row r="186" spans="1:6" ht="13.5" thickTop="1">
      <c r="A186" s="62">
        <v>21</v>
      </c>
      <c r="B186" s="63">
        <v>5</v>
      </c>
      <c r="C186" s="64">
        <v>75</v>
      </c>
      <c r="D186" s="64">
        <v>50</v>
      </c>
      <c r="E186" s="64">
        <v>30</v>
      </c>
      <c r="F186" s="50">
        <f aca="true" t="shared" si="15" ref="F186:F201">BAFDELTA8(A186,B186,C186,D186,E186)</f>
        <v>1.3257570266723633</v>
      </c>
    </row>
    <row r="187" spans="1:6" ht="12.75">
      <c r="A187" s="61">
        <v>21</v>
      </c>
      <c r="B187" s="65">
        <v>5</v>
      </c>
      <c r="C187" s="66">
        <v>75</v>
      </c>
      <c r="D187" s="66">
        <v>50</v>
      </c>
      <c r="E187" s="66">
        <v>45</v>
      </c>
      <c r="F187" s="51">
        <f t="shared" si="15"/>
        <v>1.5168416500091553</v>
      </c>
    </row>
    <row r="188" spans="1:6" ht="12.75">
      <c r="A188" s="61">
        <v>21</v>
      </c>
      <c r="B188" s="65">
        <v>5</v>
      </c>
      <c r="C188" s="66">
        <v>75</v>
      </c>
      <c r="D188" s="66">
        <v>130</v>
      </c>
      <c r="E188" s="66">
        <v>30</v>
      </c>
      <c r="F188" s="51">
        <f t="shared" si="15"/>
        <v>1.3257570266723633</v>
      </c>
    </row>
    <row r="189" spans="1:6" ht="12.75">
      <c r="A189" s="61">
        <v>21</v>
      </c>
      <c r="B189" s="65">
        <v>5</v>
      </c>
      <c r="C189" s="66">
        <v>75</v>
      </c>
      <c r="D189" s="66">
        <v>130</v>
      </c>
      <c r="E189" s="66">
        <v>45</v>
      </c>
      <c r="F189" s="51">
        <f t="shared" si="15"/>
        <v>1.5168421268463135</v>
      </c>
    </row>
    <row r="190" spans="1:6" ht="12.75">
      <c r="A190" s="61">
        <v>21</v>
      </c>
      <c r="B190" s="65">
        <v>5</v>
      </c>
      <c r="C190" s="66">
        <v>150</v>
      </c>
      <c r="D190" s="66">
        <v>50</v>
      </c>
      <c r="E190" s="66">
        <v>30</v>
      </c>
      <c r="F190" s="51">
        <f t="shared" si="15"/>
        <v>1.5893312692642212</v>
      </c>
    </row>
    <row r="191" spans="1:6" ht="12.75">
      <c r="A191" s="61">
        <v>21</v>
      </c>
      <c r="B191" s="65">
        <v>5</v>
      </c>
      <c r="C191" s="66">
        <v>150</v>
      </c>
      <c r="D191" s="66">
        <v>50</v>
      </c>
      <c r="E191" s="66">
        <v>45</v>
      </c>
      <c r="F191" s="51">
        <f t="shared" si="15"/>
        <v>1.858142375946045</v>
      </c>
    </row>
    <row r="192" spans="1:6" ht="12.75">
      <c r="A192" s="61">
        <v>21</v>
      </c>
      <c r="B192" s="65">
        <v>5</v>
      </c>
      <c r="C192" s="66">
        <v>150</v>
      </c>
      <c r="D192" s="66">
        <v>130</v>
      </c>
      <c r="E192" s="66">
        <v>30</v>
      </c>
      <c r="F192" s="51">
        <f t="shared" si="15"/>
        <v>1.5893312692642212</v>
      </c>
    </row>
    <row r="193" spans="1:6" ht="12.75">
      <c r="A193" s="61">
        <v>21</v>
      </c>
      <c r="B193" s="65">
        <v>5</v>
      </c>
      <c r="C193" s="66">
        <v>150</v>
      </c>
      <c r="D193" s="66">
        <v>130</v>
      </c>
      <c r="E193" s="66">
        <v>45</v>
      </c>
      <c r="F193" s="51">
        <f t="shared" si="15"/>
        <v>1.8581417798995972</v>
      </c>
    </row>
    <row r="194" spans="1:6" ht="12.75">
      <c r="A194" s="61">
        <v>21</v>
      </c>
      <c r="B194" s="65">
        <v>30</v>
      </c>
      <c r="C194" s="66">
        <v>75</v>
      </c>
      <c r="D194" s="66">
        <v>50</v>
      </c>
      <c r="E194" s="66">
        <v>30</v>
      </c>
      <c r="F194" s="51">
        <f t="shared" si="15"/>
        <v>0.8533241748809814</v>
      </c>
    </row>
    <row r="195" spans="1:6" ht="12.75">
      <c r="A195" s="61">
        <v>21</v>
      </c>
      <c r="B195" s="65">
        <v>30</v>
      </c>
      <c r="C195" s="66">
        <v>75</v>
      </c>
      <c r="D195" s="66">
        <v>50</v>
      </c>
      <c r="E195" s="66">
        <v>45</v>
      </c>
      <c r="F195" s="51">
        <f t="shared" si="15"/>
        <v>0.7910810708999634</v>
      </c>
    </row>
    <row r="196" spans="1:6" ht="12.75">
      <c r="A196" s="61">
        <v>21</v>
      </c>
      <c r="B196" s="65">
        <v>30</v>
      </c>
      <c r="C196" s="66">
        <v>75</v>
      </c>
      <c r="D196" s="66">
        <v>130</v>
      </c>
      <c r="E196" s="66">
        <v>30</v>
      </c>
      <c r="F196" s="51">
        <f t="shared" si="15"/>
        <v>0.8533239364624023</v>
      </c>
    </row>
    <row r="197" spans="1:6" ht="12.75">
      <c r="A197" s="61">
        <v>21</v>
      </c>
      <c r="B197" s="65">
        <v>30</v>
      </c>
      <c r="C197" s="66">
        <v>75</v>
      </c>
      <c r="D197" s="66">
        <v>130</v>
      </c>
      <c r="E197" s="66">
        <v>45</v>
      </c>
      <c r="F197" s="51">
        <f t="shared" si="15"/>
        <v>0.7910815477371216</v>
      </c>
    </row>
    <row r="198" spans="1:6" ht="12.75">
      <c r="A198" s="61">
        <v>21</v>
      </c>
      <c r="B198" s="65">
        <v>30</v>
      </c>
      <c r="C198" s="66">
        <v>150</v>
      </c>
      <c r="D198" s="66">
        <v>50</v>
      </c>
      <c r="E198" s="66">
        <v>30</v>
      </c>
      <c r="F198" s="51">
        <f t="shared" si="15"/>
        <v>0.7705786824226379</v>
      </c>
    </row>
    <row r="199" spans="1:6" ht="12.75">
      <c r="A199" s="61">
        <v>21</v>
      </c>
      <c r="B199" s="65">
        <v>30</v>
      </c>
      <c r="C199" s="66">
        <v>150</v>
      </c>
      <c r="D199" s="66">
        <v>50</v>
      </c>
      <c r="E199" s="66">
        <v>45</v>
      </c>
      <c r="F199" s="51">
        <f t="shared" si="15"/>
        <v>0.7057374715805054</v>
      </c>
    </row>
    <row r="200" spans="1:6" ht="12.75">
      <c r="A200" s="61">
        <v>21</v>
      </c>
      <c r="B200" s="65">
        <v>30</v>
      </c>
      <c r="C200" s="66">
        <v>150</v>
      </c>
      <c r="D200" s="66">
        <v>130</v>
      </c>
      <c r="E200" s="66">
        <v>30</v>
      </c>
      <c r="F200" s="51">
        <f t="shared" si="15"/>
        <v>0.7705785036087036</v>
      </c>
    </row>
    <row r="201" spans="1:6" ht="13.5" thickBot="1">
      <c r="A201" s="67">
        <v>21</v>
      </c>
      <c r="B201" s="68">
        <v>30</v>
      </c>
      <c r="C201" s="69">
        <v>150</v>
      </c>
      <c r="D201" s="69">
        <v>130</v>
      </c>
      <c r="E201" s="69">
        <v>45</v>
      </c>
      <c r="F201" s="52">
        <f t="shared" si="15"/>
        <v>0.7057374715805054</v>
      </c>
    </row>
    <row r="202" ht="13.5" thickTop="1"/>
    <row r="203" ht="12.75">
      <c r="A203" t="s">
        <v>16</v>
      </c>
    </row>
    <row r="204" ht="13.5" thickBot="1"/>
    <row r="205" spans="1:6" ht="15.75" thickBot="1" thickTop="1">
      <c r="A205" s="13" t="s">
        <v>62</v>
      </c>
      <c r="B205" s="14" t="s">
        <v>39</v>
      </c>
      <c r="C205" s="14" t="s">
        <v>9</v>
      </c>
      <c r="D205" s="14" t="s">
        <v>10</v>
      </c>
      <c r="E205" s="14" t="s">
        <v>15</v>
      </c>
      <c r="F205" s="15" t="s">
        <v>16</v>
      </c>
    </row>
    <row r="206" spans="1:6" ht="13.5" thickTop="1">
      <c r="A206" s="70">
        <v>5</v>
      </c>
      <c r="B206" s="64">
        <v>75</v>
      </c>
      <c r="C206" s="64">
        <v>50</v>
      </c>
      <c r="D206" s="64">
        <v>30</v>
      </c>
      <c r="E206" s="53">
        <f>logdelta12(A206,B206,C206,D206)</f>
        <v>1.9821622371673584</v>
      </c>
      <c r="F206" s="59">
        <f>10^E206</f>
        <v>95.97590968515433</v>
      </c>
    </row>
    <row r="207" spans="1:6" ht="12.75">
      <c r="A207" s="61">
        <v>5</v>
      </c>
      <c r="B207" s="66">
        <v>75</v>
      </c>
      <c r="C207" s="66">
        <v>50</v>
      </c>
      <c r="D207" s="66">
        <v>45</v>
      </c>
      <c r="E207" s="55">
        <f aca="true" t="shared" si="16" ref="E207:E214">logdelta12(A207,B207,C207,D207)</f>
        <v>2.08809232711792</v>
      </c>
      <c r="F207" s="47">
        <f aca="true" t="shared" si="17" ref="F207:F221">10^E207</f>
        <v>122.48765693782636</v>
      </c>
    </row>
    <row r="208" spans="1:6" ht="12.75">
      <c r="A208" s="61">
        <v>5</v>
      </c>
      <c r="B208" s="66">
        <v>75</v>
      </c>
      <c r="C208" s="66">
        <v>130</v>
      </c>
      <c r="D208" s="66">
        <v>30</v>
      </c>
      <c r="E208" s="55">
        <f t="shared" si="16"/>
        <v>2.168490171432495</v>
      </c>
      <c r="F208" s="47">
        <f t="shared" si="17"/>
        <v>147.39751828973928</v>
      </c>
    </row>
    <row r="209" spans="1:6" ht="12.75">
      <c r="A209" s="61">
        <v>5</v>
      </c>
      <c r="B209" s="66">
        <v>75</v>
      </c>
      <c r="C209" s="66">
        <v>130</v>
      </c>
      <c r="D209" s="66">
        <v>45</v>
      </c>
      <c r="E209" s="55">
        <f t="shared" si="16"/>
        <v>2.2744202613830566</v>
      </c>
      <c r="F209" s="47">
        <f t="shared" si="17"/>
        <v>188.11362885735926</v>
      </c>
    </row>
    <row r="210" spans="1:6" ht="12.75">
      <c r="A210" s="61">
        <v>5</v>
      </c>
      <c r="B210" s="66">
        <v>150</v>
      </c>
      <c r="C210" s="66">
        <v>50</v>
      </c>
      <c r="D210" s="66">
        <v>30</v>
      </c>
      <c r="E210" s="55">
        <f t="shared" si="16"/>
        <v>1.5301982164382935</v>
      </c>
      <c r="F210" s="47">
        <f t="shared" si="17"/>
        <v>33.899884337142815</v>
      </c>
    </row>
    <row r="211" spans="1:6" ht="12.75">
      <c r="A211" s="61">
        <v>5</v>
      </c>
      <c r="B211" s="66">
        <v>150</v>
      </c>
      <c r="C211" s="66">
        <v>50</v>
      </c>
      <c r="D211" s="66">
        <v>45</v>
      </c>
      <c r="E211" s="55">
        <f t="shared" si="16"/>
        <v>1.6393144130706787</v>
      </c>
      <c r="F211" s="47">
        <f t="shared" si="17"/>
        <v>43.58272822609406</v>
      </c>
    </row>
    <row r="212" spans="1:6" ht="12.75">
      <c r="A212" s="61">
        <v>5</v>
      </c>
      <c r="B212" s="66">
        <v>150</v>
      </c>
      <c r="C212" s="66">
        <v>130</v>
      </c>
      <c r="D212" s="66">
        <v>30</v>
      </c>
      <c r="E212" s="55">
        <f t="shared" si="16"/>
        <v>1.7165261507034302</v>
      </c>
      <c r="F212" s="47">
        <f t="shared" si="17"/>
        <v>52.06263569676752</v>
      </c>
    </row>
    <row r="213" spans="1:6" ht="12.75">
      <c r="A213" s="61">
        <v>5</v>
      </c>
      <c r="B213" s="66">
        <v>150</v>
      </c>
      <c r="C213" s="66">
        <v>130</v>
      </c>
      <c r="D213" s="66">
        <v>45</v>
      </c>
      <c r="E213" s="55">
        <f t="shared" si="16"/>
        <v>1.8256422281265259</v>
      </c>
      <c r="F213" s="47">
        <f t="shared" si="17"/>
        <v>66.9332985598097</v>
      </c>
    </row>
    <row r="214" spans="1:6" ht="12.75">
      <c r="A214" s="61">
        <v>30</v>
      </c>
      <c r="B214" s="66">
        <v>75</v>
      </c>
      <c r="C214" s="66">
        <v>50</v>
      </c>
      <c r="D214" s="66">
        <v>30</v>
      </c>
      <c r="E214" s="55">
        <f t="shared" si="16"/>
        <v>2.127370834350586</v>
      </c>
      <c r="F214" s="47">
        <f t="shared" si="17"/>
        <v>134.08210959272657</v>
      </c>
    </row>
    <row r="215" spans="1:6" ht="12.75">
      <c r="A215" s="61">
        <v>30</v>
      </c>
      <c r="B215" s="66">
        <v>75</v>
      </c>
      <c r="C215" s="66">
        <v>50</v>
      </c>
      <c r="D215" s="66">
        <v>45</v>
      </c>
      <c r="E215" s="55">
        <f aca="true" t="shared" si="18" ref="E215:E221">logdelta12(A215,B215,C215,D215)</f>
        <v>2.332526445388794</v>
      </c>
      <c r="F215" s="47">
        <f t="shared" si="17"/>
        <v>215.04356213094252</v>
      </c>
    </row>
    <row r="216" spans="1:6" ht="12.75">
      <c r="A216" s="61">
        <v>30</v>
      </c>
      <c r="B216" s="66">
        <v>75</v>
      </c>
      <c r="C216" s="66">
        <v>130</v>
      </c>
      <c r="D216" s="66">
        <v>30</v>
      </c>
      <c r="E216" s="55">
        <f t="shared" si="18"/>
        <v>2.3136987686157227</v>
      </c>
      <c r="F216" s="47">
        <f t="shared" si="17"/>
        <v>205.9201133477534</v>
      </c>
    </row>
    <row r="217" spans="1:6" ht="12.75">
      <c r="A217" s="61">
        <v>30</v>
      </c>
      <c r="B217" s="66">
        <v>75</v>
      </c>
      <c r="C217" s="66">
        <v>130</v>
      </c>
      <c r="D217" s="66">
        <v>45</v>
      </c>
      <c r="E217" s="55">
        <f t="shared" si="18"/>
        <v>2.5188543796539307</v>
      </c>
      <c r="F217" s="47">
        <f t="shared" si="17"/>
        <v>330.258785629298</v>
      </c>
    </row>
    <row r="218" spans="1:6" ht="12.75">
      <c r="A218" s="61">
        <v>30</v>
      </c>
      <c r="B218" s="66">
        <v>150</v>
      </c>
      <c r="C218" s="66">
        <v>50</v>
      </c>
      <c r="D218" s="66">
        <v>30</v>
      </c>
      <c r="E218" s="55">
        <f t="shared" si="18"/>
        <v>1.8090343475341797</v>
      </c>
      <c r="F218" s="47">
        <f t="shared" si="17"/>
        <v>64.42202136661369</v>
      </c>
    </row>
    <row r="219" spans="1:6" ht="12.75">
      <c r="A219" s="61">
        <v>30</v>
      </c>
      <c r="B219" s="66">
        <v>150</v>
      </c>
      <c r="C219" s="66">
        <v>50</v>
      </c>
      <c r="D219" s="66">
        <v>45</v>
      </c>
      <c r="E219" s="55">
        <f t="shared" si="18"/>
        <v>2.0333058834075928</v>
      </c>
      <c r="F219" s="47">
        <f t="shared" si="17"/>
        <v>107.97069164425437</v>
      </c>
    </row>
    <row r="220" spans="1:6" ht="12.75">
      <c r="A220" s="61">
        <v>30</v>
      </c>
      <c r="B220" s="66">
        <v>150</v>
      </c>
      <c r="C220" s="66">
        <v>130</v>
      </c>
      <c r="D220" s="66">
        <v>30</v>
      </c>
      <c r="E220" s="55">
        <f t="shared" si="18"/>
        <v>1.9953622817993164</v>
      </c>
      <c r="F220" s="47">
        <f t="shared" si="17"/>
        <v>98.93780745394918</v>
      </c>
    </row>
    <row r="221" spans="1:6" ht="13.5" thickBot="1">
      <c r="A221" s="67">
        <v>30</v>
      </c>
      <c r="B221" s="69">
        <v>150</v>
      </c>
      <c r="C221" s="69">
        <v>130</v>
      </c>
      <c r="D221" s="69">
        <v>45</v>
      </c>
      <c r="E221" s="57">
        <f t="shared" si="18"/>
        <v>2.2196338176727295</v>
      </c>
      <c r="F221" s="49">
        <f t="shared" si="17"/>
        <v>165.818818999446</v>
      </c>
    </row>
    <row r="222" ht="13.5" thickTop="1"/>
    <row r="223" spans="1:6" ht="12.75">
      <c r="A223" t="s">
        <v>43</v>
      </c>
      <c r="F223" s="20"/>
    </row>
    <row r="224" ht="13.5" thickBot="1"/>
    <row r="225" spans="1:6" ht="15.75" thickBot="1" thickTop="1">
      <c r="A225" s="13" t="s">
        <v>4</v>
      </c>
      <c r="B225" s="14" t="s">
        <v>3</v>
      </c>
      <c r="C225" s="14" t="s">
        <v>39</v>
      </c>
      <c r="D225" s="14" t="s">
        <v>9</v>
      </c>
      <c r="E225" s="14" t="s">
        <v>10</v>
      </c>
      <c r="F225" s="15" t="s">
        <v>43</v>
      </c>
    </row>
    <row r="226" spans="1:6" ht="13.5" thickTop="1">
      <c r="A226" s="62">
        <v>21</v>
      </c>
      <c r="B226" s="63">
        <v>5</v>
      </c>
      <c r="C226" s="64">
        <v>75</v>
      </c>
      <c r="D226" s="64">
        <v>50</v>
      </c>
      <c r="E226" s="64">
        <v>30</v>
      </c>
      <c r="F226" s="50">
        <f aca="true" t="shared" si="19" ref="F226:F241">BAFDELTA12(A226,B226,C226,D226,E226)</f>
        <v>1.238607406616211</v>
      </c>
    </row>
    <row r="227" spans="1:6" ht="12.75">
      <c r="A227" s="61">
        <v>21</v>
      </c>
      <c r="B227" s="65">
        <v>5</v>
      </c>
      <c r="C227" s="66">
        <v>75</v>
      </c>
      <c r="D227" s="66">
        <v>50</v>
      </c>
      <c r="E227" s="66">
        <v>45</v>
      </c>
      <c r="F227" s="51">
        <f t="shared" si="19"/>
        <v>1.4336326122283936</v>
      </c>
    </row>
    <row r="228" spans="1:6" ht="12.75">
      <c r="A228" s="61">
        <v>21</v>
      </c>
      <c r="B228" s="65">
        <v>5</v>
      </c>
      <c r="C228" s="66">
        <v>75</v>
      </c>
      <c r="D228" s="66">
        <v>130</v>
      </c>
      <c r="E228" s="66">
        <v>30</v>
      </c>
      <c r="F228" s="51">
        <f t="shared" si="19"/>
        <v>1.238607406616211</v>
      </c>
    </row>
    <row r="229" spans="1:6" ht="12.75">
      <c r="A229" s="61">
        <v>21</v>
      </c>
      <c r="B229" s="65">
        <v>5</v>
      </c>
      <c r="C229" s="66">
        <v>75</v>
      </c>
      <c r="D229" s="66">
        <v>130</v>
      </c>
      <c r="E229" s="66">
        <v>45</v>
      </c>
      <c r="F229" s="51">
        <f t="shared" si="19"/>
        <v>1.433632493019104</v>
      </c>
    </row>
    <row r="230" spans="1:6" ht="12.75">
      <c r="A230" s="61">
        <v>21</v>
      </c>
      <c r="B230" s="65">
        <v>5</v>
      </c>
      <c r="C230" s="66">
        <v>150</v>
      </c>
      <c r="D230" s="66">
        <v>50</v>
      </c>
      <c r="E230" s="66">
        <v>30</v>
      </c>
      <c r="F230" s="51">
        <f t="shared" si="19"/>
        <v>1.5081868171691895</v>
      </c>
    </row>
    <row r="231" spans="1:6" ht="12.75">
      <c r="A231" s="61">
        <v>21</v>
      </c>
      <c r="B231" s="65">
        <v>5</v>
      </c>
      <c r="C231" s="66">
        <v>150</v>
      </c>
      <c r="D231" s="66">
        <v>50</v>
      </c>
      <c r="E231" s="66">
        <v>45</v>
      </c>
      <c r="F231" s="51">
        <f t="shared" si="19"/>
        <v>1.787123441696167</v>
      </c>
    </row>
    <row r="232" spans="1:6" ht="12.75">
      <c r="A232" s="61">
        <v>21</v>
      </c>
      <c r="B232" s="65">
        <v>5</v>
      </c>
      <c r="C232" s="66">
        <v>150</v>
      </c>
      <c r="D232" s="66">
        <v>130</v>
      </c>
      <c r="E232" s="66">
        <v>30</v>
      </c>
      <c r="F232" s="51">
        <f t="shared" si="19"/>
        <v>1.5081866979599</v>
      </c>
    </row>
    <row r="233" spans="1:6" ht="12.75">
      <c r="A233" s="61">
        <v>21</v>
      </c>
      <c r="B233" s="65">
        <v>5</v>
      </c>
      <c r="C233" s="66">
        <v>150</v>
      </c>
      <c r="D233" s="66">
        <v>130</v>
      </c>
      <c r="E233" s="66">
        <v>45</v>
      </c>
      <c r="F233" s="51">
        <f t="shared" si="19"/>
        <v>1.7871241569519043</v>
      </c>
    </row>
    <row r="234" spans="1:6" ht="12.75">
      <c r="A234" s="61">
        <v>21</v>
      </c>
      <c r="B234" s="65">
        <v>30</v>
      </c>
      <c r="C234" s="66">
        <v>75</v>
      </c>
      <c r="D234" s="66">
        <v>50</v>
      </c>
      <c r="E234" s="66">
        <v>30</v>
      </c>
      <c r="F234" s="51">
        <f t="shared" si="19"/>
        <v>0.8865945339202881</v>
      </c>
    </row>
    <row r="235" spans="1:6" ht="12.75">
      <c r="A235" s="61">
        <v>21</v>
      </c>
      <c r="B235" s="65">
        <v>30</v>
      </c>
      <c r="C235" s="66">
        <v>75</v>
      </c>
      <c r="D235" s="66">
        <v>50</v>
      </c>
      <c r="E235" s="66">
        <v>45</v>
      </c>
      <c r="F235" s="51">
        <f t="shared" si="19"/>
        <v>0.8165894150733948</v>
      </c>
    </row>
    <row r="236" spans="1:6" ht="12.75">
      <c r="A236" s="61">
        <v>21</v>
      </c>
      <c r="B236" s="65">
        <v>30</v>
      </c>
      <c r="C236" s="66">
        <v>75</v>
      </c>
      <c r="D236" s="66">
        <v>130</v>
      </c>
      <c r="E236" s="66">
        <v>30</v>
      </c>
      <c r="F236" s="51">
        <f t="shared" si="19"/>
        <v>0.8865945339202881</v>
      </c>
    </row>
    <row r="237" spans="1:6" ht="12.75">
      <c r="A237" s="61">
        <v>21</v>
      </c>
      <c r="B237" s="65">
        <v>30</v>
      </c>
      <c r="C237" s="66">
        <v>75</v>
      </c>
      <c r="D237" s="66">
        <v>130</v>
      </c>
      <c r="E237" s="66">
        <v>45</v>
      </c>
      <c r="F237" s="51">
        <f t="shared" si="19"/>
        <v>0.81658935546875</v>
      </c>
    </row>
    <row r="238" spans="1:6" ht="12.75">
      <c r="A238" s="61">
        <v>21</v>
      </c>
      <c r="B238" s="65">
        <v>30</v>
      </c>
      <c r="C238" s="66">
        <v>150</v>
      </c>
      <c r="D238" s="66">
        <v>50</v>
      </c>
      <c r="E238" s="66">
        <v>30</v>
      </c>
      <c r="F238" s="51">
        <f t="shared" si="19"/>
        <v>0.7936317324638367</v>
      </c>
    </row>
    <row r="239" spans="1:6" ht="12.75">
      <c r="A239" s="61">
        <v>21</v>
      </c>
      <c r="B239" s="65">
        <v>30</v>
      </c>
      <c r="C239" s="66">
        <v>150</v>
      </c>
      <c r="D239" s="66">
        <v>50</v>
      </c>
      <c r="E239" s="66">
        <v>45</v>
      </c>
      <c r="F239" s="51">
        <f t="shared" si="19"/>
        <v>0.7213783860206604</v>
      </c>
    </row>
    <row r="240" spans="1:6" ht="12.75">
      <c r="A240" s="61">
        <v>21</v>
      </c>
      <c r="B240" s="65">
        <v>30</v>
      </c>
      <c r="C240" s="66">
        <v>150</v>
      </c>
      <c r="D240" s="66">
        <v>130</v>
      </c>
      <c r="E240" s="66">
        <v>30</v>
      </c>
      <c r="F240" s="51">
        <f t="shared" si="19"/>
        <v>0.7936317324638367</v>
      </c>
    </row>
    <row r="241" spans="1:6" ht="13.5" thickBot="1">
      <c r="A241" s="67">
        <v>21</v>
      </c>
      <c r="B241" s="68">
        <v>30</v>
      </c>
      <c r="C241" s="69">
        <v>150</v>
      </c>
      <c r="D241" s="69">
        <v>130</v>
      </c>
      <c r="E241" s="69">
        <v>45</v>
      </c>
      <c r="F241" s="52">
        <f t="shared" si="19"/>
        <v>0.7213783860206604</v>
      </c>
    </row>
    <row r="242" ht="13.5" thickTop="1"/>
    <row r="244" ht="12.75">
      <c r="A244" t="s">
        <v>18</v>
      </c>
    </row>
    <row r="245" ht="13.5" thickBot="1"/>
    <row r="246" spans="1:6" ht="15.75" thickBot="1" thickTop="1">
      <c r="A246" s="13" t="s">
        <v>3</v>
      </c>
      <c r="B246" s="14" t="s">
        <v>39</v>
      </c>
      <c r="C246" s="14" t="s">
        <v>9</v>
      </c>
      <c r="D246" s="14" t="s">
        <v>10</v>
      </c>
      <c r="E246" s="14" t="s">
        <v>17</v>
      </c>
      <c r="F246" s="15" t="s">
        <v>18</v>
      </c>
    </row>
    <row r="247" spans="1:6" ht="13.5" thickTop="1">
      <c r="A247" s="70">
        <v>5</v>
      </c>
      <c r="B247" s="64">
        <v>75</v>
      </c>
      <c r="C247" s="64">
        <v>50</v>
      </c>
      <c r="D247" s="64">
        <v>30</v>
      </c>
      <c r="E247" s="53">
        <f aca="true" t="shared" si="20" ref="E247:E262">logdelta18(A247,B247,C247,D247)</f>
        <v>2.148167133331299</v>
      </c>
      <c r="F247" s="59">
        <f>10^E247</f>
        <v>140.65887297871762</v>
      </c>
    </row>
    <row r="248" spans="1:6" ht="12.75">
      <c r="A248" s="61">
        <v>5</v>
      </c>
      <c r="B248" s="66">
        <v>75</v>
      </c>
      <c r="C248" s="66">
        <v>50</v>
      </c>
      <c r="D248" s="66">
        <v>45</v>
      </c>
      <c r="E248" s="55">
        <f t="shared" si="20"/>
        <v>2.2616517543792725</v>
      </c>
      <c r="F248" s="47">
        <f aca="true" t="shared" si="21" ref="F248:F262">10^E248</f>
        <v>182.66349138090013</v>
      </c>
    </row>
    <row r="249" spans="1:6" ht="12.75">
      <c r="A249" s="61">
        <v>5</v>
      </c>
      <c r="B249" s="66">
        <v>75</v>
      </c>
      <c r="C249" s="66">
        <v>130</v>
      </c>
      <c r="D249" s="66">
        <v>30</v>
      </c>
      <c r="E249" s="55">
        <f t="shared" si="20"/>
        <v>2.3426332473754883</v>
      </c>
      <c r="F249" s="47">
        <f t="shared" si="21"/>
        <v>220.10669229211805</v>
      </c>
    </row>
    <row r="250" spans="1:6" ht="12.75">
      <c r="A250" s="61">
        <v>5</v>
      </c>
      <c r="B250" s="66">
        <v>75</v>
      </c>
      <c r="C250" s="66">
        <v>130</v>
      </c>
      <c r="D250" s="66">
        <v>45</v>
      </c>
      <c r="E250" s="55">
        <f t="shared" si="20"/>
        <v>2.4793004989624023</v>
      </c>
      <c r="F250" s="47">
        <f t="shared" si="21"/>
        <v>301.509151808476</v>
      </c>
    </row>
    <row r="251" spans="1:6" ht="12.75">
      <c r="A251" s="61">
        <v>5</v>
      </c>
      <c r="B251" s="66">
        <v>150</v>
      </c>
      <c r="C251" s="66">
        <v>50</v>
      </c>
      <c r="D251" s="66">
        <v>30</v>
      </c>
      <c r="E251" s="55">
        <f t="shared" si="20"/>
        <v>1.7161717414855957</v>
      </c>
      <c r="F251" s="47">
        <f t="shared" si="21"/>
        <v>52.02016692942331</v>
      </c>
    </row>
    <row r="252" spans="1:6" ht="12.75">
      <c r="A252" s="61">
        <v>5</v>
      </c>
      <c r="B252" s="66">
        <v>150</v>
      </c>
      <c r="C252" s="66">
        <v>50</v>
      </c>
      <c r="D252" s="66">
        <v>45</v>
      </c>
      <c r="E252" s="55">
        <f t="shared" si="20"/>
        <v>1.8326375484466553</v>
      </c>
      <c r="F252" s="47">
        <f t="shared" si="21"/>
        <v>68.02014422536493</v>
      </c>
    </row>
    <row r="253" spans="1:6" ht="12.75">
      <c r="A253" s="61">
        <v>5</v>
      </c>
      <c r="B253" s="66">
        <v>150</v>
      </c>
      <c r="C253" s="66">
        <v>130</v>
      </c>
      <c r="D253" s="66">
        <v>30</v>
      </c>
      <c r="E253" s="55">
        <f t="shared" si="20"/>
        <v>1.9106378555297852</v>
      </c>
      <c r="F253" s="47">
        <f t="shared" si="21"/>
        <v>81.40252109834287</v>
      </c>
    </row>
    <row r="254" spans="1:6" ht="12.75">
      <c r="A254" s="61">
        <v>5</v>
      </c>
      <c r="B254" s="66">
        <v>150</v>
      </c>
      <c r="C254" s="66">
        <v>130</v>
      </c>
      <c r="D254" s="66">
        <v>45</v>
      </c>
      <c r="E254" s="55">
        <f t="shared" si="20"/>
        <v>2.0502865314483643</v>
      </c>
      <c r="F254" s="47">
        <f t="shared" si="21"/>
        <v>112.27589648640813</v>
      </c>
    </row>
    <row r="255" spans="1:6" ht="12.75">
      <c r="A255" s="61">
        <v>30</v>
      </c>
      <c r="B255" s="66">
        <v>75</v>
      </c>
      <c r="C255" s="66">
        <v>50</v>
      </c>
      <c r="D255" s="66">
        <v>30</v>
      </c>
      <c r="E255" s="55">
        <f t="shared" si="20"/>
        <v>2.264765739440918</v>
      </c>
      <c r="F255" s="47">
        <f t="shared" si="21"/>
        <v>183.97793478297334</v>
      </c>
    </row>
    <row r="256" spans="1:6" ht="12.75">
      <c r="A256" s="61">
        <v>30</v>
      </c>
      <c r="B256" s="66">
        <v>75</v>
      </c>
      <c r="C256" s="66">
        <v>50</v>
      </c>
      <c r="D256" s="66">
        <v>45</v>
      </c>
      <c r="E256" s="55">
        <f t="shared" si="20"/>
        <v>2.471101760864258</v>
      </c>
      <c r="F256" s="47">
        <f t="shared" si="21"/>
        <v>295.87056486794694</v>
      </c>
    </row>
    <row r="257" spans="1:6" ht="12.75">
      <c r="A257" s="61">
        <v>30</v>
      </c>
      <c r="B257" s="66">
        <v>75</v>
      </c>
      <c r="C257" s="66">
        <v>130</v>
      </c>
      <c r="D257" s="66">
        <v>30</v>
      </c>
      <c r="E257" s="55">
        <f t="shared" si="20"/>
        <v>2.4592318534851074</v>
      </c>
      <c r="F257" s="47">
        <f t="shared" si="21"/>
        <v>287.89349596127033</v>
      </c>
    </row>
    <row r="258" spans="1:6" ht="12.75">
      <c r="A258" s="61">
        <v>30</v>
      </c>
      <c r="B258" s="66">
        <v>75</v>
      </c>
      <c r="C258" s="66">
        <v>130</v>
      </c>
      <c r="D258" s="66">
        <v>45</v>
      </c>
      <c r="E258" s="55">
        <f t="shared" si="20"/>
        <v>2.688750743865967</v>
      </c>
      <c r="F258" s="47">
        <f t="shared" si="21"/>
        <v>488.3719858697563</v>
      </c>
    </row>
    <row r="259" spans="1:6" ht="12.75">
      <c r="A259" s="61">
        <v>30</v>
      </c>
      <c r="B259" s="66">
        <v>150</v>
      </c>
      <c r="C259" s="66">
        <v>50</v>
      </c>
      <c r="D259" s="66">
        <v>30</v>
      </c>
      <c r="E259" s="55">
        <f t="shared" si="20"/>
        <v>1.9578138589859009</v>
      </c>
      <c r="F259" s="47">
        <f t="shared" si="21"/>
        <v>90.7431516656543</v>
      </c>
    </row>
    <row r="260" spans="1:6" ht="12.75">
      <c r="A260" s="61">
        <v>30</v>
      </c>
      <c r="B260" s="66">
        <v>150</v>
      </c>
      <c r="C260" s="66">
        <v>50</v>
      </c>
      <c r="D260" s="66">
        <v>45</v>
      </c>
      <c r="E260" s="55">
        <f t="shared" si="20"/>
        <v>2.1820380687713623</v>
      </c>
      <c r="F260" s="47">
        <f t="shared" si="21"/>
        <v>152.06808215788323</v>
      </c>
    </row>
    <row r="261" spans="1:6" ht="12.75">
      <c r="A261" s="61">
        <v>30</v>
      </c>
      <c r="B261" s="66">
        <v>150</v>
      </c>
      <c r="C261" s="66">
        <v>130</v>
      </c>
      <c r="D261" s="66">
        <v>30</v>
      </c>
      <c r="E261" s="55">
        <f t="shared" si="20"/>
        <v>2.15228009223938</v>
      </c>
      <c r="F261" s="47">
        <f t="shared" si="21"/>
        <v>141.9973018462862</v>
      </c>
    </row>
    <row r="262" spans="1:6" ht="13.5" thickBot="1">
      <c r="A262" s="67">
        <v>30</v>
      </c>
      <c r="B262" s="69">
        <v>150</v>
      </c>
      <c r="C262" s="69">
        <v>130</v>
      </c>
      <c r="D262" s="69">
        <v>45</v>
      </c>
      <c r="E262" s="57">
        <f t="shared" si="20"/>
        <v>2.3996870517730713</v>
      </c>
      <c r="F262" s="49">
        <f t="shared" si="21"/>
        <v>251.0077043453005</v>
      </c>
    </row>
    <row r="263" ht="13.5" thickTop="1"/>
    <row r="264" spans="1:6" ht="12.75">
      <c r="A264" t="s">
        <v>44</v>
      </c>
      <c r="F264" s="20"/>
    </row>
    <row r="265" ht="13.5" thickBot="1"/>
    <row r="266" spans="1:6" ht="15.75" thickBot="1" thickTop="1">
      <c r="A266" s="13" t="s">
        <v>4</v>
      </c>
      <c r="B266" s="14" t="s">
        <v>3</v>
      </c>
      <c r="C266" s="14" t="s">
        <v>39</v>
      </c>
      <c r="D266" s="14" t="s">
        <v>9</v>
      </c>
      <c r="E266" s="14" t="s">
        <v>10</v>
      </c>
      <c r="F266" s="15" t="s">
        <v>44</v>
      </c>
    </row>
    <row r="267" spans="1:6" ht="13.5" thickTop="1">
      <c r="A267" s="62">
        <v>21</v>
      </c>
      <c r="B267" s="63">
        <v>5</v>
      </c>
      <c r="C267" s="64">
        <v>75</v>
      </c>
      <c r="D267" s="64">
        <v>50</v>
      </c>
      <c r="E267" s="64">
        <v>30</v>
      </c>
      <c r="F267" s="50">
        <f aca="true" t="shared" si="22" ref="F267:F282">BAFDELTa18(A267,B267,C267,D267,E267)</f>
        <v>1.1874712705612183</v>
      </c>
    </row>
    <row r="268" spans="1:6" ht="12.75">
      <c r="A268" s="61">
        <v>21</v>
      </c>
      <c r="B268" s="65">
        <v>5</v>
      </c>
      <c r="C268" s="66">
        <v>75</v>
      </c>
      <c r="D268" s="66">
        <v>50</v>
      </c>
      <c r="E268" s="66">
        <v>45</v>
      </c>
      <c r="F268" s="51">
        <f t="shared" si="22"/>
        <v>1.3615950345993042</v>
      </c>
    </row>
    <row r="269" spans="1:6" ht="12.75">
      <c r="A269" s="61">
        <v>21</v>
      </c>
      <c r="B269" s="65">
        <v>5</v>
      </c>
      <c r="C269" s="66">
        <v>75</v>
      </c>
      <c r="D269" s="66">
        <v>130</v>
      </c>
      <c r="E269" s="66">
        <v>30</v>
      </c>
      <c r="F269" s="51">
        <f t="shared" si="22"/>
        <v>1.1874712705612183</v>
      </c>
    </row>
    <row r="270" spans="1:6" ht="12.75">
      <c r="A270" s="61">
        <v>21</v>
      </c>
      <c r="B270" s="65">
        <v>5</v>
      </c>
      <c r="C270" s="66">
        <v>75</v>
      </c>
      <c r="D270" s="66">
        <v>130</v>
      </c>
      <c r="E270" s="66">
        <v>45</v>
      </c>
      <c r="F270" s="51">
        <f t="shared" si="22"/>
        <v>1.3615957498550415</v>
      </c>
    </row>
    <row r="271" spans="1:6" ht="12.75">
      <c r="A271" s="61">
        <v>21</v>
      </c>
      <c r="B271" s="65">
        <v>5</v>
      </c>
      <c r="C271" s="66">
        <v>150</v>
      </c>
      <c r="D271" s="66">
        <v>50</v>
      </c>
      <c r="E271" s="66">
        <v>30</v>
      </c>
      <c r="F271" s="51">
        <f t="shared" si="22"/>
        <v>1.4277459383010864</v>
      </c>
    </row>
    <row r="272" spans="1:6" ht="12.75">
      <c r="A272" s="61">
        <v>21</v>
      </c>
      <c r="B272" s="65">
        <v>5</v>
      </c>
      <c r="C272" s="66">
        <v>150</v>
      </c>
      <c r="D272" s="66">
        <v>50</v>
      </c>
      <c r="E272" s="66">
        <v>45</v>
      </c>
      <c r="F272" s="51">
        <f t="shared" si="22"/>
        <v>1.673464059829712</v>
      </c>
    </row>
    <row r="273" spans="1:6" ht="12.75">
      <c r="A273" s="61">
        <v>21</v>
      </c>
      <c r="B273" s="65">
        <v>5</v>
      </c>
      <c r="C273" s="66">
        <v>150</v>
      </c>
      <c r="D273" s="66">
        <v>130</v>
      </c>
      <c r="E273" s="66">
        <v>30</v>
      </c>
      <c r="F273" s="51">
        <f t="shared" si="22"/>
        <v>1.4277459383010864</v>
      </c>
    </row>
    <row r="274" spans="1:6" ht="12.75">
      <c r="A274" s="61">
        <v>21</v>
      </c>
      <c r="B274" s="65">
        <v>5</v>
      </c>
      <c r="C274" s="66">
        <v>150</v>
      </c>
      <c r="D274" s="66">
        <v>130</v>
      </c>
      <c r="E274" s="66">
        <v>45</v>
      </c>
      <c r="F274" s="51">
        <f t="shared" si="22"/>
        <v>1.6734639406204224</v>
      </c>
    </row>
    <row r="275" spans="1:6" ht="12.75">
      <c r="A275" s="61">
        <v>21</v>
      </c>
      <c r="B275" s="65">
        <v>30</v>
      </c>
      <c r="C275" s="66">
        <v>75</v>
      </c>
      <c r="D275" s="66">
        <v>50</v>
      </c>
      <c r="E275" s="66">
        <v>30</v>
      </c>
      <c r="F275" s="51">
        <f t="shared" si="22"/>
        <v>0.9078717231750488</v>
      </c>
    </row>
    <row r="276" spans="1:6" ht="12.75">
      <c r="A276" s="61">
        <v>21</v>
      </c>
      <c r="B276" s="65">
        <v>30</v>
      </c>
      <c r="C276" s="66">
        <v>75</v>
      </c>
      <c r="D276" s="66">
        <v>50</v>
      </c>
      <c r="E276" s="66">
        <v>45</v>
      </c>
      <c r="F276" s="51">
        <f t="shared" si="22"/>
        <v>0.8406165838241577</v>
      </c>
    </row>
    <row r="277" spans="1:6" ht="12.75">
      <c r="A277" s="61">
        <v>21</v>
      </c>
      <c r="B277" s="65">
        <v>30</v>
      </c>
      <c r="C277" s="66">
        <v>75</v>
      </c>
      <c r="D277" s="66">
        <v>130</v>
      </c>
      <c r="E277" s="66">
        <v>30</v>
      </c>
      <c r="F277" s="51">
        <f t="shared" si="22"/>
        <v>0.9078717231750488</v>
      </c>
    </row>
    <row r="278" spans="1:6" ht="12.75">
      <c r="A278" s="61">
        <v>21</v>
      </c>
      <c r="B278" s="65">
        <v>30</v>
      </c>
      <c r="C278" s="66">
        <v>75</v>
      </c>
      <c r="D278" s="66">
        <v>130</v>
      </c>
      <c r="E278" s="66">
        <v>45</v>
      </c>
      <c r="F278" s="51">
        <f t="shared" si="22"/>
        <v>0.8406166434288025</v>
      </c>
    </row>
    <row r="279" spans="1:6" ht="12.75">
      <c r="A279" s="61">
        <v>21</v>
      </c>
      <c r="B279" s="65">
        <v>30</v>
      </c>
      <c r="C279" s="66">
        <v>150</v>
      </c>
      <c r="D279" s="66">
        <v>50</v>
      </c>
      <c r="E279" s="66">
        <v>30</v>
      </c>
      <c r="F279" s="51">
        <f t="shared" si="22"/>
        <v>0.8184814453125</v>
      </c>
    </row>
    <row r="280" spans="1:6" ht="12.75">
      <c r="A280" s="61">
        <v>21</v>
      </c>
      <c r="B280" s="65">
        <v>30</v>
      </c>
      <c r="C280" s="66">
        <v>150</v>
      </c>
      <c r="D280" s="66">
        <v>50</v>
      </c>
      <c r="E280" s="66">
        <v>45</v>
      </c>
      <c r="F280" s="51">
        <f t="shared" si="22"/>
        <v>0.7485414147377014</v>
      </c>
    </row>
    <row r="281" spans="1:6" ht="12.75">
      <c r="A281" s="61">
        <v>21</v>
      </c>
      <c r="B281" s="65">
        <v>30</v>
      </c>
      <c r="C281" s="66">
        <v>150</v>
      </c>
      <c r="D281" s="66">
        <v>130</v>
      </c>
      <c r="E281" s="66">
        <v>30</v>
      </c>
      <c r="F281" s="51">
        <f t="shared" si="22"/>
        <v>0.8184811472892761</v>
      </c>
    </row>
    <row r="282" spans="1:6" ht="13.5" thickBot="1">
      <c r="A282" s="67">
        <v>21</v>
      </c>
      <c r="B282" s="68">
        <v>30</v>
      </c>
      <c r="C282" s="69">
        <v>150</v>
      </c>
      <c r="D282" s="69">
        <v>130</v>
      </c>
      <c r="E282" s="69">
        <v>45</v>
      </c>
      <c r="F282" s="52">
        <f t="shared" si="22"/>
        <v>0.7485414147377014</v>
      </c>
    </row>
    <row r="283" ht="13.5" thickTop="1"/>
    <row r="285" ht="12.75">
      <c r="A285" t="s">
        <v>20</v>
      </c>
    </row>
    <row r="286" ht="13.5" thickBot="1"/>
    <row r="287" spans="1:6" ht="15.75" thickBot="1" thickTop="1">
      <c r="A287" s="13" t="s">
        <v>3</v>
      </c>
      <c r="B287" s="14" t="s">
        <v>39</v>
      </c>
      <c r="C287" s="14" t="s">
        <v>9</v>
      </c>
      <c r="D287" s="14" t="s">
        <v>10</v>
      </c>
      <c r="E287" s="14" t="s">
        <v>19</v>
      </c>
      <c r="F287" s="14" t="s">
        <v>20</v>
      </c>
    </row>
    <row r="288" spans="1:6" ht="13.5" thickTop="1">
      <c r="A288" s="70">
        <v>5</v>
      </c>
      <c r="B288" s="64">
        <v>75</v>
      </c>
      <c r="C288" s="64">
        <v>50</v>
      </c>
      <c r="D288" s="64">
        <v>30</v>
      </c>
      <c r="E288" s="53">
        <f>logdelta24(A288,B288,C288,D288)</f>
        <v>2.149991512298584</v>
      </c>
      <c r="F288" s="59">
        <f>10^E288</f>
        <v>141.25099387464155</v>
      </c>
    </row>
    <row r="289" spans="1:6" ht="12.75">
      <c r="A289" s="61">
        <v>5</v>
      </c>
      <c r="B289" s="66">
        <v>75</v>
      </c>
      <c r="C289" s="66">
        <v>50</v>
      </c>
      <c r="D289" s="66">
        <v>45</v>
      </c>
      <c r="E289" s="55">
        <f aca="true" t="shared" si="23" ref="E289:E296">logdelta24(A289,B289,C289,D289)</f>
        <v>2.3082668781280518</v>
      </c>
      <c r="F289" s="47">
        <f aca="true" t="shared" si="24" ref="F289:F303">10^E289</f>
        <v>203.36062976386668</v>
      </c>
    </row>
    <row r="290" spans="1:6" ht="12.75">
      <c r="A290" s="61">
        <v>5</v>
      </c>
      <c r="B290" s="66">
        <v>75</v>
      </c>
      <c r="C290" s="66">
        <v>130</v>
      </c>
      <c r="D290" s="66">
        <v>30</v>
      </c>
      <c r="E290" s="55">
        <f t="shared" si="23"/>
        <v>2.445927143096924</v>
      </c>
      <c r="F290" s="47">
        <f t="shared" si="24"/>
        <v>279.2075405556965</v>
      </c>
    </row>
    <row r="291" spans="1:6" ht="12.75">
      <c r="A291" s="61">
        <v>5</v>
      </c>
      <c r="B291" s="66">
        <v>75</v>
      </c>
      <c r="C291" s="66">
        <v>130</v>
      </c>
      <c r="D291" s="66">
        <v>45</v>
      </c>
      <c r="E291" s="55">
        <f t="shared" si="23"/>
        <v>2.639481782913208</v>
      </c>
      <c r="F291" s="47">
        <f t="shared" si="24"/>
        <v>435.99527518789233</v>
      </c>
    </row>
    <row r="292" spans="1:6" ht="12.75">
      <c r="A292" s="61">
        <v>5</v>
      </c>
      <c r="B292" s="66">
        <v>150</v>
      </c>
      <c r="C292" s="66">
        <v>50</v>
      </c>
      <c r="D292" s="66">
        <v>30</v>
      </c>
      <c r="E292" s="55">
        <f t="shared" si="23"/>
        <v>1.77077317237854</v>
      </c>
      <c r="F292" s="47">
        <f t="shared" si="24"/>
        <v>58.98929045942896</v>
      </c>
    </row>
    <row r="293" spans="1:6" ht="12.75">
      <c r="A293" s="61">
        <v>5</v>
      </c>
      <c r="B293" s="66">
        <v>150</v>
      </c>
      <c r="C293" s="66">
        <v>50</v>
      </c>
      <c r="D293" s="66">
        <v>45</v>
      </c>
      <c r="E293" s="55">
        <f t="shared" si="23"/>
        <v>1.931269884109497</v>
      </c>
      <c r="F293" s="47">
        <f t="shared" si="24"/>
        <v>85.36304217409955</v>
      </c>
    </row>
    <row r="294" spans="1:6" ht="12.75">
      <c r="A294" s="61">
        <v>5</v>
      </c>
      <c r="B294" s="66">
        <v>150</v>
      </c>
      <c r="C294" s="66">
        <v>130</v>
      </c>
      <c r="D294" s="66">
        <v>30</v>
      </c>
      <c r="E294" s="55">
        <f t="shared" si="23"/>
        <v>2.06670880317688</v>
      </c>
      <c r="F294" s="47">
        <f t="shared" si="24"/>
        <v>116.60275270643339</v>
      </c>
    </row>
    <row r="295" spans="1:6" ht="12.75">
      <c r="A295" s="61">
        <v>5</v>
      </c>
      <c r="B295" s="66">
        <v>150</v>
      </c>
      <c r="C295" s="66">
        <v>130</v>
      </c>
      <c r="D295" s="66">
        <v>45</v>
      </c>
      <c r="E295" s="55">
        <f t="shared" si="23"/>
        <v>2.2624847888946533</v>
      </c>
      <c r="F295" s="47">
        <f t="shared" si="24"/>
        <v>183.01420047129054</v>
      </c>
    </row>
    <row r="296" spans="1:6" ht="12.75">
      <c r="A296" s="61">
        <v>30</v>
      </c>
      <c r="B296" s="66">
        <v>75</v>
      </c>
      <c r="C296" s="66">
        <v>50</v>
      </c>
      <c r="D296" s="66">
        <v>30</v>
      </c>
      <c r="E296" s="55">
        <f t="shared" si="23"/>
        <v>2.339801073074341</v>
      </c>
      <c r="F296" s="47">
        <f t="shared" si="24"/>
        <v>218.67597575769616</v>
      </c>
    </row>
    <row r="297" spans="1:6" ht="12.75">
      <c r="A297" s="61">
        <v>30</v>
      </c>
      <c r="B297" s="66">
        <v>75</v>
      </c>
      <c r="C297" s="66">
        <v>50</v>
      </c>
      <c r="D297" s="66">
        <v>45</v>
      </c>
      <c r="E297" s="55">
        <f aca="true" t="shared" si="25" ref="E297:E303">logdelta24(A297,B297,C297,D297)</f>
        <v>2.5207042694091797</v>
      </c>
      <c r="F297" s="47">
        <f t="shared" si="24"/>
        <v>331.66853266093364</v>
      </c>
    </row>
    <row r="298" spans="1:6" ht="12.75">
      <c r="A298" s="61">
        <v>30</v>
      </c>
      <c r="B298" s="66">
        <v>75</v>
      </c>
      <c r="C298" s="66">
        <v>130</v>
      </c>
      <c r="D298" s="66">
        <v>30</v>
      </c>
      <c r="E298" s="55">
        <f t="shared" si="25"/>
        <v>2.5403547286987305</v>
      </c>
      <c r="F298" s="47">
        <f t="shared" si="24"/>
        <v>347.0201783839781</v>
      </c>
    </row>
    <row r="299" spans="1:6" ht="12.75">
      <c r="A299" s="61">
        <v>30</v>
      </c>
      <c r="B299" s="66">
        <v>75</v>
      </c>
      <c r="C299" s="66">
        <v>130</v>
      </c>
      <c r="D299" s="66">
        <v>45</v>
      </c>
      <c r="E299" s="55">
        <f t="shared" si="25"/>
        <v>2.745166301727295</v>
      </c>
      <c r="F299" s="47">
        <f t="shared" si="24"/>
        <v>556.1171670460275</v>
      </c>
    </row>
    <row r="300" spans="1:6" ht="12.75">
      <c r="A300" s="61">
        <v>30</v>
      </c>
      <c r="B300" s="66">
        <v>150</v>
      </c>
      <c r="C300" s="66">
        <v>50</v>
      </c>
      <c r="D300" s="66">
        <v>30</v>
      </c>
      <c r="E300" s="55">
        <f t="shared" si="25"/>
        <v>2.0537497997283936</v>
      </c>
      <c r="F300" s="47">
        <f t="shared" si="24"/>
        <v>113.17481668744156</v>
      </c>
    </row>
    <row r="301" spans="1:6" ht="12.75">
      <c r="A301" s="61">
        <v>30</v>
      </c>
      <c r="B301" s="66">
        <v>150</v>
      </c>
      <c r="C301" s="66">
        <v>50</v>
      </c>
      <c r="D301" s="66">
        <v>45</v>
      </c>
      <c r="E301" s="55">
        <f t="shared" si="25"/>
        <v>2.247980833053589</v>
      </c>
      <c r="F301" s="47">
        <f t="shared" si="24"/>
        <v>177.00308388931631</v>
      </c>
    </row>
    <row r="302" spans="1:6" ht="12.75">
      <c r="A302" s="61">
        <v>30</v>
      </c>
      <c r="B302" s="66">
        <v>150</v>
      </c>
      <c r="C302" s="66">
        <v>130</v>
      </c>
      <c r="D302" s="66">
        <v>30</v>
      </c>
      <c r="E302" s="55">
        <f t="shared" si="25"/>
        <v>2.254303455352783</v>
      </c>
      <c r="F302" s="47">
        <f t="shared" si="24"/>
        <v>179.59881024592966</v>
      </c>
    </row>
    <row r="303" spans="1:6" ht="13.5" thickBot="1">
      <c r="A303" s="67">
        <v>30</v>
      </c>
      <c r="B303" s="69">
        <v>150</v>
      </c>
      <c r="C303" s="69">
        <v>130</v>
      </c>
      <c r="D303" s="69">
        <v>45</v>
      </c>
      <c r="E303" s="57">
        <f t="shared" si="25"/>
        <v>2.472442865371704</v>
      </c>
      <c r="F303" s="49">
        <f t="shared" si="24"/>
        <v>296.78562744921885</v>
      </c>
    </row>
    <row r="304" spans="1:6" ht="13.5" thickTop="1">
      <c r="A304" s="21"/>
      <c r="B304" s="21"/>
      <c r="C304" s="21"/>
      <c r="D304" s="21"/>
      <c r="E304" s="22"/>
      <c r="F304" s="23"/>
    </row>
    <row r="305" spans="1:6" ht="12.75">
      <c r="A305" t="s">
        <v>45</v>
      </c>
      <c r="F305" s="20"/>
    </row>
    <row r="306" ht="13.5" thickBot="1"/>
    <row r="307" spans="1:6" ht="15.75" thickBot="1" thickTop="1">
      <c r="A307" s="13" t="s">
        <v>4</v>
      </c>
      <c r="B307" s="14" t="s">
        <v>3</v>
      </c>
      <c r="C307" s="14" t="s">
        <v>39</v>
      </c>
      <c r="D307" s="14" t="s">
        <v>9</v>
      </c>
      <c r="E307" s="14" t="s">
        <v>10</v>
      </c>
      <c r="F307" s="15" t="s">
        <v>45</v>
      </c>
    </row>
    <row r="308" spans="1:6" ht="13.5" thickTop="1">
      <c r="A308" s="62">
        <v>21</v>
      </c>
      <c r="B308" s="63">
        <v>5</v>
      </c>
      <c r="C308" s="64">
        <v>75</v>
      </c>
      <c r="D308" s="64">
        <v>50</v>
      </c>
      <c r="E308" s="64">
        <v>30</v>
      </c>
      <c r="F308" s="50">
        <f aca="true" t="shared" si="26" ref="F308:F323">BAFDELTa24(A308,B308,C308,D308,E308)</f>
        <v>1.3227510452270508</v>
      </c>
    </row>
    <row r="309" spans="1:6" ht="12.75">
      <c r="A309" s="61">
        <v>21</v>
      </c>
      <c r="B309" s="65">
        <v>5</v>
      </c>
      <c r="C309" s="66">
        <v>75</v>
      </c>
      <c r="D309" s="66">
        <v>50</v>
      </c>
      <c r="E309" s="66">
        <v>45</v>
      </c>
      <c r="F309" s="51">
        <f t="shared" si="26"/>
        <v>1.3676024675369263</v>
      </c>
    </row>
    <row r="310" spans="1:6" ht="12.75">
      <c r="A310" s="61">
        <v>21</v>
      </c>
      <c r="B310" s="65">
        <v>5</v>
      </c>
      <c r="C310" s="66">
        <v>75</v>
      </c>
      <c r="D310" s="66">
        <v>130</v>
      </c>
      <c r="E310" s="66">
        <v>30</v>
      </c>
      <c r="F310" s="51">
        <f t="shared" si="26"/>
        <v>1.1493005752563477</v>
      </c>
    </row>
    <row r="311" spans="1:6" ht="12.75">
      <c r="A311" s="61">
        <v>21</v>
      </c>
      <c r="B311" s="65">
        <v>5</v>
      </c>
      <c r="C311" s="66">
        <v>75</v>
      </c>
      <c r="D311" s="66">
        <v>130</v>
      </c>
      <c r="E311" s="66">
        <v>45</v>
      </c>
      <c r="F311" s="51">
        <f t="shared" si="26"/>
        <v>1.1685254573822021</v>
      </c>
    </row>
    <row r="312" spans="1:6" ht="12.75">
      <c r="A312" s="61">
        <v>21</v>
      </c>
      <c r="B312" s="65">
        <v>5</v>
      </c>
      <c r="C312" s="66">
        <v>150</v>
      </c>
      <c r="D312" s="66">
        <v>50</v>
      </c>
      <c r="E312" s="66">
        <v>30</v>
      </c>
      <c r="F312" s="51">
        <f t="shared" si="26"/>
        <v>1.5174171924591064</v>
      </c>
    </row>
    <row r="313" spans="1:6" ht="12.75">
      <c r="A313" s="61">
        <v>21</v>
      </c>
      <c r="B313" s="65">
        <v>5</v>
      </c>
      <c r="C313" s="66">
        <v>150</v>
      </c>
      <c r="D313" s="66">
        <v>50</v>
      </c>
      <c r="E313" s="66">
        <v>45</v>
      </c>
      <c r="F313" s="51">
        <f t="shared" si="26"/>
        <v>1.5947582721710205</v>
      </c>
    </row>
    <row r="314" spans="1:6" ht="12.75">
      <c r="A314" s="61">
        <v>21</v>
      </c>
      <c r="B314" s="65">
        <v>5</v>
      </c>
      <c r="C314" s="66">
        <v>150</v>
      </c>
      <c r="D314" s="66">
        <v>130</v>
      </c>
      <c r="E314" s="66">
        <v>30</v>
      </c>
      <c r="F314" s="51">
        <f t="shared" si="26"/>
        <v>1.3184409141540527</v>
      </c>
    </row>
    <row r="315" spans="1:6" ht="12.75">
      <c r="A315" s="61">
        <v>21</v>
      </c>
      <c r="B315" s="65">
        <v>5</v>
      </c>
      <c r="C315" s="66">
        <v>150</v>
      </c>
      <c r="D315" s="66">
        <v>130</v>
      </c>
      <c r="E315" s="66">
        <v>45</v>
      </c>
      <c r="F315" s="51">
        <f t="shared" si="26"/>
        <v>1.3626151084899902</v>
      </c>
    </row>
    <row r="316" spans="1:6" ht="12.75">
      <c r="A316" s="61">
        <v>21</v>
      </c>
      <c r="B316" s="65">
        <v>30</v>
      </c>
      <c r="C316" s="66">
        <v>75</v>
      </c>
      <c r="D316" s="66">
        <v>50</v>
      </c>
      <c r="E316" s="66">
        <v>30</v>
      </c>
      <c r="F316" s="51">
        <f t="shared" si="26"/>
        <v>0.8544143438339233</v>
      </c>
    </row>
    <row r="317" spans="1:6" ht="12.75">
      <c r="A317" s="61">
        <v>21</v>
      </c>
      <c r="B317" s="65">
        <v>30</v>
      </c>
      <c r="C317" s="66">
        <v>75</v>
      </c>
      <c r="D317" s="66">
        <v>50</v>
      </c>
      <c r="E317" s="66">
        <v>45</v>
      </c>
      <c r="F317" s="51">
        <f t="shared" si="26"/>
        <v>0.8385375142097473</v>
      </c>
    </row>
    <row r="318" spans="1:6" ht="12.75">
      <c r="A318" s="61">
        <v>21</v>
      </c>
      <c r="B318" s="65">
        <v>30</v>
      </c>
      <c r="C318" s="66">
        <v>75</v>
      </c>
      <c r="D318" s="66">
        <v>130</v>
      </c>
      <c r="E318" s="66">
        <v>30</v>
      </c>
      <c r="F318" s="51">
        <f t="shared" si="26"/>
        <v>0.9247111082077026</v>
      </c>
    </row>
    <row r="319" spans="1:6" ht="12.75">
      <c r="A319" s="61">
        <v>21</v>
      </c>
      <c r="B319" s="65">
        <v>30</v>
      </c>
      <c r="C319" s="66">
        <v>75</v>
      </c>
      <c r="D319" s="66">
        <v>130</v>
      </c>
      <c r="E319" s="66">
        <v>45</v>
      </c>
      <c r="F319" s="51">
        <f t="shared" si="26"/>
        <v>0.9161226749420166</v>
      </c>
    </row>
    <row r="320" spans="1:6" ht="12.75">
      <c r="A320" s="61">
        <v>21</v>
      </c>
      <c r="B320" s="65">
        <v>30</v>
      </c>
      <c r="C320" s="66">
        <v>150</v>
      </c>
      <c r="D320" s="66">
        <v>50</v>
      </c>
      <c r="E320" s="66">
        <v>30</v>
      </c>
      <c r="F320" s="51">
        <f t="shared" si="26"/>
        <v>0.790912389755249</v>
      </c>
    </row>
    <row r="321" spans="1:6" ht="12.75">
      <c r="A321" s="61">
        <v>21</v>
      </c>
      <c r="B321" s="65">
        <v>30</v>
      </c>
      <c r="C321" s="66">
        <v>150</v>
      </c>
      <c r="D321" s="66">
        <v>50</v>
      </c>
      <c r="E321" s="66">
        <v>45</v>
      </c>
      <c r="F321" s="51">
        <f t="shared" si="26"/>
        <v>0.7691019773483276</v>
      </c>
    </row>
    <row r="322" spans="1:6" ht="12.75">
      <c r="A322" s="61">
        <v>21</v>
      </c>
      <c r="B322" s="65">
        <v>30</v>
      </c>
      <c r="C322" s="66">
        <v>150</v>
      </c>
      <c r="D322" s="66">
        <v>130</v>
      </c>
      <c r="E322" s="66">
        <v>30</v>
      </c>
      <c r="F322" s="51">
        <f t="shared" si="26"/>
        <v>0.8559846878051758</v>
      </c>
    </row>
    <row r="323" spans="1:6" ht="13.5" thickBot="1">
      <c r="A323" s="67">
        <v>21</v>
      </c>
      <c r="B323" s="68">
        <v>30</v>
      </c>
      <c r="C323" s="69">
        <v>150</v>
      </c>
      <c r="D323" s="69">
        <v>130</v>
      </c>
      <c r="E323" s="69">
        <v>45</v>
      </c>
      <c r="F323" s="52">
        <f t="shared" si="26"/>
        <v>0.8402628302574158</v>
      </c>
    </row>
    <row r="324" spans="1:6" ht="13.5" thickTop="1">
      <c r="A324" s="21"/>
      <c r="B324" s="21"/>
      <c r="C324" s="21"/>
      <c r="D324" s="21"/>
      <c r="E324" s="22"/>
      <c r="F324" s="23"/>
    </row>
    <row r="326" ht="12.75">
      <c r="A326" t="s">
        <v>22</v>
      </c>
    </row>
    <row r="327" ht="13.5" thickBot="1"/>
    <row r="328" spans="1:6" ht="15.75" thickBot="1" thickTop="1">
      <c r="A328" s="13" t="s">
        <v>3</v>
      </c>
      <c r="B328" s="14" t="s">
        <v>39</v>
      </c>
      <c r="C328" s="14" t="s">
        <v>9</v>
      </c>
      <c r="D328" s="14" t="s">
        <v>10</v>
      </c>
      <c r="E328" s="14" t="s">
        <v>21</v>
      </c>
      <c r="F328" s="14" t="s">
        <v>22</v>
      </c>
    </row>
    <row r="329" spans="1:6" ht="13.5" thickTop="1">
      <c r="A329" s="70">
        <v>5</v>
      </c>
      <c r="B329" s="64">
        <v>75</v>
      </c>
      <c r="C329" s="64">
        <v>50</v>
      </c>
      <c r="D329" s="64">
        <v>30</v>
      </c>
      <c r="E329" s="53">
        <f>logdelta36(A329,B329,C329,D329)</f>
        <v>2.229868173599243</v>
      </c>
      <c r="F329" s="59">
        <f>10^E329</f>
        <v>169.77282432552028</v>
      </c>
    </row>
    <row r="330" spans="1:6" ht="12.75">
      <c r="A330" s="61">
        <v>5</v>
      </c>
      <c r="B330" s="66">
        <v>75</v>
      </c>
      <c r="C330" s="66">
        <v>50</v>
      </c>
      <c r="D330" s="66">
        <v>45</v>
      </c>
      <c r="E330" s="55">
        <f aca="true" t="shared" si="27" ref="E330:E337">logdelta36(A330,B330,C330,D330)</f>
        <v>2.3840839862823486</v>
      </c>
      <c r="F330" s="47">
        <f aca="true" t="shared" si="28" ref="F330:F344">10^E330</f>
        <v>242.14972840721106</v>
      </c>
    </row>
    <row r="331" spans="1:6" ht="12.75">
      <c r="A331" s="61">
        <v>5</v>
      </c>
      <c r="B331" s="66">
        <v>75</v>
      </c>
      <c r="C331" s="66">
        <v>130</v>
      </c>
      <c r="D331" s="66">
        <v>30</v>
      </c>
      <c r="E331" s="55">
        <f t="shared" si="27"/>
        <v>2.522918462753296</v>
      </c>
      <c r="F331" s="47">
        <f t="shared" si="28"/>
        <v>333.3638190143688</v>
      </c>
    </row>
    <row r="332" spans="1:6" ht="12.75">
      <c r="A332" s="61">
        <v>5</v>
      </c>
      <c r="B332" s="66">
        <v>75</v>
      </c>
      <c r="C332" s="66">
        <v>130</v>
      </c>
      <c r="D332" s="66">
        <v>45</v>
      </c>
      <c r="E332" s="55">
        <f t="shared" si="27"/>
        <v>2.712069272994995</v>
      </c>
      <c r="F332" s="47">
        <f t="shared" si="28"/>
        <v>515.3108336941498</v>
      </c>
    </row>
    <row r="333" spans="1:6" ht="12.75">
      <c r="A333" s="61">
        <v>5</v>
      </c>
      <c r="B333" s="66">
        <v>150</v>
      </c>
      <c r="C333" s="66">
        <v>50</v>
      </c>
      <c r="D333" s="66">
        <v>30</v>
      </c>
      <c r="E333" s="55">
        <f t="shared" si="27"/>
        <v>1.90433669090271</v>
      </c>
      <c r="F333" s="47">
        <f t="shared" si="28"/>
        <v>80.22998128624438</v>
      </c>
    </row>
    <row r="334" spans="1:6" ht="12.75">
      <c r="A334" s="61">
        <v>5</v>
      </c>
      <c r="B334" s="66">
        <v>150</v>
      </c>
      <c r="C334" s="66">
        <v>50</v>
      </c>
      <c r="D334" s="66">
        <v>45</v>
      </c>
      <c r="E334" s="55">
        <f t="shared" si="27"/>
        <v>2.0603480339050293</v>
      </c>
      <c r="F334" s="47">
        <f t="shared" si="28"/>
        <v>114.90740949583558</v>
      </c>
    </row>
    <row r="335" spans="1:6" ht="12.75">
      <c r="A335" s="61">
        <v>5</v>
      </c>
      <c r="B335" s="66">
        <v>150</v>
      </c>
      <c r="C335" s="66">
        <v>130</v>
      </c>
      <c r="D335" s="66">
        <v>30</v>
      </c>
      <c r="E335" s="55">
        <f t="shared" si="27"/>
        <v>2.1973869800567627</v>
      </c>
      <c r="F335" s="47">
        <f t="shared" si="28"/>
        <v>157.53859940358734</v>
      </c>
    </row>
    <row r="336" spans="1:6" ht="12.75">
      <c r="A336" s="61">
        <v>5</v>
      </c>
      <c r="B336" s="66">
        <v>150</v>
      </c>
      <c r="C336" s="66">
        <v>130</v>
      </c>
      <c r="D336" s="66">
        <v>45</v>
      </c>
      <c r="E336" s="55">
        <f t="shared" si="27"/>
        <v>2.388333320617676</v>
      </c>
      <c r="F336" s="47">
        <f t="shared" si="28"/>
        <v>244.53066032499717</v>
      </c>
    </row>
    <row r="337" spans="1:6" ht="12.75">
      <c r="A337" s="61">
        <v>30</v>
      </c>
      <c r="B337" s="66">
        <v>75</v>
      </c>
      <c r="C337" s="66">
        <v>50</v>
      </c>
      <c r="D337" s="66">
        <v>30</v>
      </c>
      <c r="E337" s="55">
        <f t="shared" si="27"/>
        <v>2.3933112621307373</v>
      </c>
      <c r="F337" s="47">
        <f t="shared" si="28"/>
        <v>247.34962833298147</v>
      </c>
    </row>
    <row r="338" spans="1:6" ht="12.75">
      <c r="A338" s="61">
        <v>30</v>
      </c>
      <c r="B338" s="66">
        <v>75</v>
      </c>
      <c r="C338" s="66">
        <v>50</v>
      </c>
      <c r="D338" s="66">
        <v>45</v>
      </c>
      <c r="E338" s="55">
        <f aca="true" t="shared" si="29" ref="E338:E344">logdelta36(A338,B338,C338,D338)</f>
        <v>2.5670113563537598</v>
      </c>
      <c r="F338" s="47">
        <f t="shared" si="28"/>
        <v>368.98724708077884</v>
      </c>
    </row>
    <row r="339" spans="1:6" ht="12.75">
      <c r="A339" s="61">
        <v>30</v>
      </c>
      <c r="B339" s="66">
        <v>75</v>
      </c>
      <c r="C339" s="66">
        <v>130</v>
      </c>
      <c r="D339" s="66">
        <v>30</v>
      </c>
      <c r="E339" s="55">
        <f t="shared" si="29"/>
        <v>2.6117007732391357</v>
      </c>
      <c r="F339" s="47">
        <f t="shared" si="28"/>
        <v>408.97877826805365</v>
      </c>
    </row>
    <row r="340" spans="1:6" ht="12.75">
      <c r="A340" s="61">
        <v>30</v>
      </c>
      <c r="B340" s="66">
        <v>75</v>
      </c>
      <c r="C340" s="66">
        <v>130</v>
      </c>
      <c r="D340" s="66">
        <v>45</v>
      </c>
      <c r="E340" s="55">
        <f t="shared" si="29"/>
        <v>2.8114354610443115</v>
      </c>
      <c r="F340" s="47">
        <f t="shared" si="28"/>
        <v>647.7918220807677</v>
      </c>
    </row>
    <row r="341" spans="1:6" ht="12.75">
      <c r="A341" s="61">
        <v>30</v>
      </c>
      <c r="B341" s="66">
        <v>150</v>
      </c>
      <c r="C341" s="66">
        <v>50</v>
      </c>
      <c r="D341" s="66">
        <v>30</v>
      </c>
      <c r="E341" s="55">
        <f t="shared" si="29"/>
        <v>2.1430935859680176</v>
      </c>
      <c r="F341" s="47">
        <f t="shared" si="28"/>
        <v>139.02521839002344</v>
      </c>
    </row>
    <row r="342" spans="1:6" ht="12.75">
      <c r="A342" s="61">
        <v>30</v>
      </c>
      <c r="B342" s="66">
        <v>150</v>
      </c>
      <c r="C342" s="66">
        <v>50</v>
      </c>
      <c r="D342" s="66">
        <v>45</v>
      </c>
      <c r="E342" s="55">
        <f t="shared" si="29"/>
        <v>2.3275678157806396</v>
      </c>
      <c r="F342" s="47">
        <f t="shared" si="28"/>
        <v>212.60223010945072</v>
      </c>
    </row>
    <row r="343" spans="1:6" ht="12.75">
      <c r="A343" s="61">
        <v>30</v>
      </c>
      <c r="B343" s="66">
        <v>150</v>
      </c>
      <c r="C343" s="66">
        <v>130</v>
      </c>
      <c r="D343" s="66">
        <v>30</v>
      </c>
      <c r="E343" s="55">
        <f t="shared" si="29"/>
        <v>2.361483097076416</v>
      </c>
      <c r="F343" s="47">
        <f t="shared" si="28"/>
        <v>229.8704240988733</v>
      </c>
    </row>
    <row r="344" spans="1:6" ht="13.5" thickBot="1">
      <c r="A344" s="67">
        <v>30</v>
      </c>
      <c r="B344" s="69">
        <v>150</v>
      </c>
      <c r="C344" s="69">
        <v>130</v>
      </c>
      <c r="D344" s="69">
        <v>45</v>
      </c>
      <c r="E344" s="57">
        <f t="shared" si="29"/>
        <v>2.5719919204711914</v>
      </c>
      <c r="F344" s="49">
        <f t="shared" si="28"/>
        <v>373.2432139880581</v>
      </c>
    </row>
    <row r="345" ht="13.5" thickTop="1"/>
    <row r="347" spans="1:6" ht="12.75">
      <c r="A347" t="s">
        <v>46</v>
      </c>
      <c r="F347" s="20"/>
    </row>
    <row r="348" ht="13.5" thickBot="1"/>
    <row r="349" spans="1:6" ht="15.75" thickBot="1" thickTop="1">
      <c r="A349" s="13" t="s">
        <v>4</v>
      </c>
      <c r="B349" s="14" t="s">
        <v>3</v>
      </c>
      <c r="C349" s="14" t="s">
        <v>39</v>
      </c>
      <c r="D349" s="14" t="s">
        <v>9</v>
      </c>
      <c r="E349" s="14" t="s">
        <v>10</v>
      </c>
      <c r="F349" s="15" t="s">
        <v>46</v>
      </c>
    </row>
    <row r="350" spans="1:6" ht="13.5" thickTop="1">
      <c r="A350" s="62">
        <v>21</v>
      </c>
      <c r="B350" s="63">
        <v>5</v>
      </c>
      <c r="C350" s="64">
        <v>75</v>
      </c>
      <c r="D350" s="64">
        <v>50</v>
      </c>
      <c r="E350" s="64">
        <v>30</v>
      </c>
      <c r="F350" s="50">
        <f aca="true" t="shared" si="30" ref="F350:F365">BAFDELTa36(A350,B350,C350,D350,E350)</f>
        <v>1.2723417282104492</v>
      </c>
    </row>
    <row r="351" spans="1:6" ht="12.75">
      <c r="A351" s="61">
        <v>21</v>
      </c>
      <c r="B351" s="65">
        <v>5</v>
      </c>
      <c r="C351" s="66">
        <v>75</v>
      </c>
      <c r="D351" s="66">
        <v>50</v>
      </c>
      <c r="E351" s="66">
        <v>45</v>
      </c>
      <c r="F351" s="51">
        <f t="shared" si="30"/>
        <v>1.3094035387039185</v>
      </c>
    </row>
    <row r="352" spans="1:6" ht="12.75">
      <c r="A352" s="61">
        <v>21</v>
      </c>
      <c r="B352" s="65">
        <v>5</v>
      </c>
      <c r="C352" s="66">
        <v>75</v>
      </c>
      <c r="D352" s="66">
        <v>130</v>
      </c>
      <c r="E352" s="66">
        <v>30</v>
      </c>
      <c r="F352" s="51">
        <f t="shared" si="30"/>
        <v>1.1397788524627686</v>
      </c>
    </row>
    <row r="353" spans="1:6" ht="12.75">
      <c r="A353" s="61">
        <v>21</v>
      </c>
      <c r="B353" s="65">
        <v>5</v>
      </c>
      <c r="C353" s="66">
        <v>75</v>
      </c>
      <c r="D353" s="66">
        <v>130</v>
      </c>
      <c r="E353" s="66">
        <v>45</v>
      </c>
      <c r="F353" s="51">
        <f t="shared" si="30"/>
        <v>1.1576961278915405</v>
      </c>
    </row>
    <row r="354" spans="1:6" ht="12.75">
      <c r="A354" s="61">
        <v>21</v>
      </c>
      <c r="B354" s="65">
        <v>5</v>
      </c>
      <c r="C354" s="66">
        <v>150</v>
      </c>
      <c r="D354" s="66">
        <v>50</v>
      </c>
      <c r="E354" s="66">
        <v>30</v>
      </c>
      <c r="F354" s="51">
        <f t="shared" si="30"/>
        <v>1.421688199043274</v>
      </c>
    </row>
    <row r="355" spans="1:6" ht="12.75">
      <c r="A355" s="61">
        <v>21</v>
      </c>
      <c r="B355" s="65">
        <v>5</v>
      </c>
      <c r="C355" s="66">
        <v>150</v>
      </c>
      <c r="D355" s="66">
        <v>50</v>
      </c>
      <c r="E355" s="66">
        <v>45</v>
      </c>
      <c r="F355" s="51">
        <f t="shared" si="30"/>
        <v>1.4825880527496338</v>
      </c>
    </row>
    <row r="356" spans="1:6" ht="12.75">
      <c r="A356" s="61">
        <v>21</v>
      </c>
      <c r="B356" s="65">
        <v>5</v>
      </c>
      <c r="C356" s="66">
        <v>150</v>
      </c>
      <c r="D356" s="66">
        <v>130</v>
      </c>
      <c r="E356" s="66">
        <v>30</v>
      </c>
      <c r="F356" s="51">
        <f t="shared" si="30"/>
        <v>1.2735660076141357</v>
      </c>
    </row>
    <row r="357" spans="1:6" ht="12.75">
      <c r="A357" s="61">
        <v>21</v>
      </c>
      <c r="B357" s="65">
        <v>5</v>
      </c>
      <c r="C357" s="66">
        <v>150</v>
      </c>
      <c r="D357" s="66">
        <v>130</v>
      </c>
      <c r="E357" s="66">
        <v>45</v>
      </c>
      <c r="F357" s="51">
        <f t="shared" si="30"/>
        <v>1.3108155727386475</v>
      </c>
    </row>
    <row r="358" spans="1:6" ht="12.75">
      <c r="A358" s="61">
        <v>21</v>
      </c>
      <c r="B358" s="65">
        <v>30</v>
      </c>
      <c r="C358" s="66">
        <v>75</v>
      </c>
      <c r="D358" s="66">
        <v>50</v>
      </c>
      <c r="E358" s="66">
        <v>30</v>
      </c>
      <c r="F358" s="51">
        <f t="shared" si="30"/>
        <v>0.8732944130897522</v>
      </c>
    </row>
    <row r="359" spans="1:6" ht="12.75">
      <c r="A359" s="61">
        <v>21</v>
      </c>
      <c r="B359" s="65">
        <v>30</v>
      </c>
      <c r="C359" s="66">
        <v>75</v>
      </c>
      <c r="D359" s="66">
        <v>50</v>
      </c>
      <c r="E359" s="66">
        <v>45</v>
      </c>
      <c r="F359" s="51">
        <f t="shared" si="30"/>
        <v>0.8593026399612427</v>
      </c>
    </row>
    <row r="360" spans="1:6" ht="12.75">
      <c r="A360" s="61">
        <v>21</v>
      </c>
      <c r="B360" s="65">
        <v>30</v>
      </c>
      <c r="C360" s="66">
        <v>75</v>
      </c>
      <c r="D360" s="66">
        <v>130</v>
      </c>
      <c r="E360" s="66">
        <v>30</v>
      </c>
      <c r="F360" s="51">
        <f t="shared" si="30"/>
        <v>0.9290482997894287</v>
      </c>
    </row>
    <row r="361" spans="1:6" ht="12.75">
      <c r="A361" s="61">
        <v>21</v>
      </c>
      <c r="B361" s="65">
        <v>30</v>
      </c>
      <c r="C361" s="66">
        <v>75</v>
      </c>
      <c r="D361" s="66">
        <v>130</v>
      </c>
      <c r="E361" s="66">
        <v>45</v>
      </c>
      <c r="F361" s="51">
        <f t="shared" si="30"/>
        <v>0.9209337830543518</v>
      </c>
    </row>
    <row r="362" spans="1:6" ht="12.75">
      <c r="A362" s="61">
        <v>21</v>
      </c>
      <c r="B362" s="65">
        <v>30</v>
      </c>
      <c r="C362" s="66">
        <v>150</v>
      </c>
      <c r="D362" s="66">
        <v>50</v>
      </c>
      <c r="E362" s="66">
        <v>30</v>
      </c>
      <c r="F362" s="51">
        <f t="shared" si="30"/>
        <v>0.8204411864280701</v>
      </c>
    </row>
    <row r="363" spans="1:6" ht="12.75">
      <c r="A363" s="61">
        <v>21</v>
      </c>
      <c r="B363" s="65">
        <v>30</v>
      </c>
      <c r="C363" s="66">
        <v>150</v>
      </c>
      <c r="D363" s="66">
        <v>50</v>
      </c>
      <c r="E363" s="66">
        <v>45</v>
      </c>
      <c r="F363" s="51">
        <f t="shared" si="30"/>
        <v>0.8013102412223816</v>
      </c>
    </row>
    <row r="364" spans="1:6" ht="12.75">
      <c r="A364" s="61">
        <v>21</v>
      </c>
      <c r="B364" s="65">
        <v>30</v>
      </c>
      <c r="C364" s="66">
        <v>150</v>
      </c>
      <c r="D364" s="66">
        <v>130</v>
      </c>
      <c r="E364" s="66">
        <v>30</v>
      </c>
      <c r="F364" s="51">
        <f t="shared" si="30"/>
        <v>0.8728213906288147</v>
      </c>
    </row>
    <row r="365" spans="1:6" ht="13.5" thickBot="1">
      <c r="A365" s="67">
        <v>21</v>
      </c>
      <c r="B365" s="68">
        <v>30</v>
      </c>
      <c r="C365" s="69">
        <v>150</v>
      </c>
      <c r="D365" s="69">
        <v>130</v>
      </c>
      <c r="E365" s="69">
        <v>45</v>
      </c>
      <c r="F365" s="52">
        <f t="shared" si="30"/>
        <v>0.8587820529937744</v>
      </c>
    </row>
    <row r="366" ht="13.5" thickTop="1"/>
    <row r="368" ht="12.75">
      <c r="A368" t="s">
        <v>70</v>
      </c>
    </row>
    <row r="369" ht="13.5" thickBot="1"/>
    <row r="370" spans="1:6" ht="15.75" thickBot="1" thickTop="1">
      <c r="A370" s="13" t="s">
        <v>3</v>
      </c>
      <c r="B370" s="14" t="s">
        <v>39</v>
      </c>
      <c r="C370" s="14" t="s">
        <v>9</v>
      </c>
      <c r="D370" s="14" t="s">
        <v>10</v>
      </c>
      <c r="E370" s="14" t="s">
        <v>21</v>
      </c>
      <c r="F370" s="14" t="s">
        <v>22</v>
      </c>
    </row>
    <row r="371" spans="1:6" ht="13.5" thickTop="1">
      <c r="A371" s="70">
        <v>5</v>
      </c>
      <c r="B371" s="64">
        <v>75</v>
      </c>
      <c r="C371" s="64">
        <v>50</v>
      </c>
      <c r="D371" s="64">
        <v>30</v>
      </c>
      <c r="E371" s="53">
        <f>logdelta60(A371,B371,C371,D371)</f>
        <v>2.3566908836364746</v>
      </c>
      <c r="F371" s="59">
        <f>10^E371</f>
        <v>227.3478668270838</v>
      </c>
    </row>
    <row r="372" spans="1:6" ht="12.75">
      <c r="A372" s="61">
        <v>5</v>
      </c>
      <c r="B372" s="66">
        <v>75</v>
      </c>
      <c r="C372" s="66">
        <v>50</v>
      </c>
      <c r="D372" s="66">
        <v>45</v>
      </c>
      <c r="E372" s="55">
        <f aca="true" t="shared" si="31" ref="E372:E379">logdelta60(A372,B372,C372,D372)</f>
        <v>2.3566908836364746</v>
      </c>
      <c r="F372" s="47">
        <f aca="true" t="shared" si="32" ref="F372:F386">10^E372</f>
        <v>227.3478668270838</v>
      </c>
    </row>
    <row r="373" spans="1:6" ht="12.75">
      <c r="A373" s="61">
        <v>5</v>
      </c>
      <c r="B373" s="66">
        <v>75</v>
      </c>
      <c r="C373" s="66">
        <v>130</v>
      </c>
      <c r="D373" s="66">
        <v>30</v>
      </c>
      <c r="E373" s="55">
        <f t="shared" si="31"/>
        <v>2.626457691192627</v>
      </c>
      <c r="F373" s="47">
        <f t="shared" si="32"/>
        <v>423.1142880717144</v>
      </c>
    </row>
    <row r="374" spans="1:6" ht="12.75">
      <c r="A374" s="61">
        <v>5</v>
      </c>
      <c r="B374" s="66">
        <v>75</v>
      </c>
      <c r="C374" s="66">
        <v>130</v>
      </c>
      <c r="D374" s="66">
        <v>45</v>
      </c>
      <c r="E374" s="55">
        <f t="shared" si="31"/>
        <v>2.626457691192627</v>
      </c>
      <c r="F374" s="47">
        <f t="shared" si="32"/>
        <v>423.1142880717144</v>
      </c>
    </row>
    <row r="375" spans="1:6" ht="12.75">
      <c r="A375" s="61">
        <v>5</v>
      </c>
      <c r="B375" s="66">
        <v>150</v>
      </c>
      <c r="C375" s="66">
        <v>50</v>
      </c>
      <c r="D375" s="66">
        <v>30</v>
      </c>
      <c r="E375" s="55">
        <f t="shared" si="31"/>
        <v>2.1293892860412598</v>
      </c>
      <c r="F375" s="47">
        <f t="shared" si="32"/>
        <v>134.70672759833377</v>
      </c>
    </row>
    <row r="376" spans="1:6" ht="12.75">
      <c r="A376" s="61">
        <v>5</v>
      </c>
      <c r="B376" s="66">
        <v>150</v>
      </c>
      <c r="C376" s="66">
        <v>50</v>
      </c>
      <c r="D376" s="66">
        <v>45</v>
      </c>
      <c r="E376" s="55">
        <f t="shared" si="31"/>
        <v>2.1293892860412598</v>
      </c>
      <c r="F376" s="47">
        <f t="shared" si="32"/>
        <v>134.70672759833377</v>
      </c>
    </row>
    <row r="377" spans="1:6" ht="12.75">
      <c r="A377" s="61">
        <v>5</v>
      </c>
      <c r="B377" s="66">
        <v>150</v>
      </c>
      <c r="C377" s="66">
        <v>130</v>
      </c>
      <c r="D377" s="66">
        <v>30</v>
      </c>
      <c r="E377" s="55">
        <f t="shared" si="31"/>
        <v>2.399156093597412</v>
      </c>
      <c r="F377" s="47">
        <f t="shared" si="32"/>
        <v>250.70101576800639</v>
      </c>
    </row>
    <row r="378" spans="1:6" ht="12.75">
      <c r="A378" s="61">
        <v>5</v>
      </c>
      <c r="B378" s="66">
        <v>150</v>
      </c>
      <c r="C378" s="66">
        <v>130</v>
      </c>
      <c r="D378" s="66">
        <v>45</v>
      </c>
      <c r="E378" s="55">
        <f t="shared" si="31"/>
        <v>2.399156093597412</v>
      </c>
      <c r="F378" s="47">
        <f t="shared" si="32"/>
        <v>250.70101576800639</v>
      </c>
    </row>
    <row r="379" spans="1:6" ht="12.75">
      <c r="A379" s="61">
        <v>30</v>
      </c>
      <c r="B379" s="66">
        <v>75</v>
      </c>
      <c r="C379" s="66">
        <v>50</v>
      </c>
      <c r="D379" s="66">
        <v>30</v>
      </c>
      <c r="E379" s="55">
        <f t="shared" si="31"/>
        <v>2.4927732944488525</v>
      </c>
      <c r="F379" s="47">
        <f t="shared" si="32"/>
        <v>311.0092417611738</v>
      </c>
    </row>
    <row r="380" spans="1:6" ht="12.75">
      <c r="A380" s="61">
        <v>30</v>
      </c>
      <c r="B380" s="66">
        <v>75</v>
      </c>
      <c r="C380" s="66">
        <v>50</v>
      </c>
      <c r="D380" s="66">
        <v>45</v>
      </c>
      <c r="E380" s="55">
        <f aca="true" t="shared" si="33" ref="E380:E386">logdelta60(A380,B380,C380,D380)</f>
        <v>2.4927732944488525</v>
      </c>
      <c r="F380" s="47">
        <f t="shared" si="32"/>
        <v>311.0092417611738</v>
      </c>
    </row>
    <row r="381" spans="1:6" ht="12.75">
      <c r="A381" s="61">
        <v>30</v>
      </c>
      <c r="B381" s="66">
        <v>75</v>
      </c>
      <c r="C381" s="66">
        <v>130</v>
      </c>
      <c r="D381" s="66">
        <v>30</v>
      </c>
      <c r="E381" s="55">
        <f t="shared" si="33"/>
        <v>2.762540102005005</v>
      </c>
      <c r="F381" s="47">
        <f t="shared" si="32"/>
        <v>578.8154327024731</v>
      </c>
    </row>
    <row r="382" spans="1:6" ht="12.75">
      <c r="A382" s="61">
        <v>30</v>
      </c>
      <c r="B382" s="66">
        <v>75</v>
      </c>
      <c r="C382" s="66">
        <v>130</v>
      </c>
      <c r="D382" s="66">
        <v>45</v>
      </c>
      <c r="E382" s="55">
        <f t="shared" si="33"/>
        <v>2.762540102005005</v>
      </c>
      <c r="F382" s="47">
        <f t="shared" si="32"/>
        <v>578.8154327024731</v>
      </c>
    </row>
    <row r="383" spans="1:6" ht="12.75">
      <c r="A383" s="61">
        <v>30</v>
      </c>
      <c r="B383" s="66">
        <v>150</v>
      </c>
      <c r="C383" s="66">
        <v>50</v>
      </c>
      <c r="D383" s="66">
        <v>30</v>
      </c>
      <c r="E383" s="55">
        <f t="shared" si="33"/>
        <v>2.2873191833496094</v>
      </c>
      <c r="F383" s="47">
        <f t="shared" si="32"/>
        <v>193.78456542207385</v>
      </c>
    </row>
    <row r="384" spans="1:6" ht="12.75">
      <c r="A384" s="61">
        <v>30</v>
      </c>
      <c r="B384" s="66">
        <v>150</v>
      </c>
      <c r="C384" s="66">
        <v>50</v>
      </c>
      <c r="D384" s="66">
        <v>45</v>
      </c>
      <c r="E384" s="55">
        <f t="shared" si="33"/>
        <v>2.2873191833496094</v>
      </c>
      <c r="F384" s="47">
        <f t="shared" si="32"/>
        <v>193.78456542207385</v>
      </c>
    </row>
    <row r="385" spans="1:6" ht="12.75">
      <c r="A385" s="61">
        <v>30</v>
      </c>
      <c r="B385" s="66">
        <v>150</v>
      </c>
      <c r="C385" s="66">
        <v>130</v>
      </c>
      <c r="D385" s="66">
        <v>30</v>
      </c>
      <c r="E385" s="55">
        <f t="shared" si="33"/>
        <v>2.5570859909057617</v>
      </c>
      <c r="F385" s="47">
        <f t="shared" si="32"/>
        <v>360.65004515837205</v>
      </c>
    </row>
    <row r="386" spans="1:6" ht="13.5" thickBot="1">
      <c r="A386" s="67">
        <v>30</v>
      </c>
      <c r="B386" s="69">
        <v>150</v>
      </c>
      <c r="C386" s="69">
        <v>130</v>
      </c>
      <c r="D386" s="69">
        <v>45</v>
      </c>
      <c r="E386" s="57">
        <f t="shared" si="33"/>
        <v>2.5570859909057617</v>
      </c>
      <c r="F386" s="49">
        <f t="shared" si="32"/>
        <v>360.65004515837205</v>
      </c>
    </row>
    <row r="387" ht="13.5" thickTop="1"/>
    <row r="389" spans="1:6" ht="12.75">
      <c r="A389" t="s">
        <v>47</v>
      </c>
      <c r="F389" s="20"/>
    </row>
    <row r="390" ht="13.5" thickBot="1"/>
    <row r="391" spans="1:6" ht="15.75" thickBot="1" thickTop="1">
      <c r="A391" s="13" t="s">
        <v>4</v>
      </c>
      <c r="B391" s="14" t="s">
        <v>3</v>
      </c>
      <c r="C391" s="14" t="s">
        <v>39</v>
      </c>
      <c r="D391" s="14" t="s">
        <v>9</v>
      </c>
      <c r="E391" s="14" t="s">
        <v>10</v>
      </c>
      <c r="F391" s="15" t="s">
        <v>47</v>
      </c>
    </row>
    <row r="392" spans="1:6" ht="13.5" thickTop="1">
      <c r="A392" s="62">
        <v>21</v>
      </c>
      <c r="B392" s="63">
        <v>5</v>
      </c>
      <c r="C392" s="64">
        <v>75</v>
      </c>
      <c r="D392" s="64">
        <v>50</v>
      </c>
      <c r="E392" s="64">
        <v>30</v>
      </c>
      <c r="F392" s="50">
        <f aca="true" t="shared" si="34" ref="F392:F407">BAFDELTa60(A392,B392,C392,D392,E392)</f>
        <v>1.2220609188079834</v>
      </c>
    </row>
    <row r="393" spans="1:6" ht="12.75">
      <c r="A393" s="61">
        <v>21</v>
      </c>
      <c r="B393" s="65">
        <v>5</v>
      </c>
      <c r="C393" s="66">
        <v>75</v>
      </c>
      <c r="D393" s="66">
        <v>50</v>
      </c>
      <c r="E393" s="66">
        <v>45</v>
      </c>
      <c r="F393" s="51">
        <f t="shared" si="34"/>
        <v>1.2220609188079834</v>
      </c>
    </row>
    <row r="394" spans="1:6" ht="12.75">
      <c r="A394" s="61">
        <v>21</v>
      </c>
      <c r="B394" s="65">
        <v>5</v>
      </c>
      <c r="C394" s="66">
        <v>75</v>
      </c>
      <c r="D394" s="66">
        <v>130</v>
      </c>
      <c r="E394" s="66">
        <v>30</v>
      </c>
      <c r="F394" s="51">
        <f t="shared" si="34"/>
        <v>1.222061038017273</v>
      </c>
    </row>
    <row r="395" spans="1:6" ht="12.75">
      <c r="A395" s="61">
        <v>21</v>
      </c>
      <c r="B395" s="65">
        <v>5</v>
      </c>
      <c r="C395" s="66">
        <v>75</v>
      </c>
      <c r="D395" s="66">
        <v>130</v>
      </c>
      <c r="E395" s="66">
        <v>45</v>
      </c>
      <c r="F395" s="51">
        <f t="shared" si="34"/>
        <v>1.222061038017273</v>
      </c>
    </row>
    <row r="396" spans="1:6" ht="12.75">
      <c r="A396" s="61">
        <v>21</v>
      </c>
      <c r="B396" s="65">
        <v>5</v>
      </c>
      <c r="C396" s="66">
        <v>150</v>
      </c>
      <c r="D396" s="66">
        <v>50</v>
      </c>
      <c r="E396" s="66">
        <v>30</v>
      </c>
      <c r="F396" s="51">
        <f t="shared" si="34"/>
        <v>1.262045979499817</v>
      </c>
    </row>
    <row r="397" spans="1:6" ht="12.75">
      <c r="A397" s="61">
        <v>21</v>
      </c>
      <c r="B397" s="65">
        <v>5</v>
      </c>
      <c r="C397" s="66">
        <v>150</v>
      </c>
      <c r="D397" s="66">
        <v>50</v>
      </c>
      <c r="E397" s="66">
        <v>45</v>
      </c>
      <c r="F397" s="51">
        <f t="shared" si="34"/>
        <v>1.262045979499817</v>
      </c>
    </row>
    <row r="398" spans="1:6" ht="12.75">
      <c r="A398" s="61">
        <v>21</v>
      </c>
      <c r="B398" s="65">
        <v>5</v>
      </c>
      <c r="C398" s="66">
        <v>150</v>
      </c>
      <c r="D398" s="66">
        <v>130</v>
      </c>
      <c r="E398" s="66">
        <v>30</v>
      </c>
      <c r="F398" s="51">
        <f t="shared" si="34"/>
        <v>1.262045979499817</v>
      </c>
    </row>
    <row r="399" spans="1:6" ht="12.75">
      <c r="A399" s="61">
        <v>21</v>
      </c>
      <c r="B399" s="65">
        <v>5</v>
      </c>
      <c r="C399" s="66">
        <v>150</v>
      </c>
      <c r="D399" s="66">
        <v>130</v>
      </c>
      <c r="E399" s="66">
        <v>45</v>
      </c>
      <c r="F399" s="51">
        <f t="shared" si="34"/>
        <v>1.262045979499817</v>
      </c>
    </row>
    <row r="400" spans="1:6" ht="12.75">
      <c r="A400" s="61">
        <v>21</v>
      </c>
      <c r="B400" s="65">
        <v>30</v>
      </c>
      <c r="C400" s="66">
        <v>75</v>
      </c>
      <c r="D400" s="66">
        <v>50</v>
      </c>
      <c r="E400" s="66">
        <v>30</v>
      </c>
      <c r="F400" s="51">
        <f t="shared" si="34"/>
        <v>0.8933269381523132</v>
      </c>
    </row>
    <row r="401" spans="1:6" ht="12.75">
      <c r="A401" s="61">
        <v>21</v>
      </c>
      <c r="B401" s="65">
        <v>30</v>
      </c>
      <c r="C401" s="66">
        <v>75</v>
      </c>
      <c r="D401" s="66">
        <v>50</v>
      </c>
      <c r="E401" s="66">
        <v>45</v>
      </c>
      <c r="F401" s="51">
        <f t="shared" si="34"/>
        <v>0.8933269381523132</v>
      </c>
    </row>
    <row r="402" spans="1:6" ht="12.75">
      <c r="A402" s="61">
        <v>21</v>
      </c>
      <c r="B402" s="65">
        <v>30</v>
      </c>
      <c r="C402" s="66">
        <v>75</v>
      </c>
      <c r="D402" s="66">
        <v>130</v>
      </c>
      <c r="E402" s="66">
        <v>30</v>
      </c>
      <c r="F402" s="51">
        <f t="shared" si="34"/>
        <v>0.8933270573616028</v>
      </c>
    </row>
    <row r="403" spans="1:6" ht="12.75">
      <c r="A403" s="61">
        <v>21</v>
      </c>
      <c r="B403" s="65">
        <v>30</v>
      </c>
      <c r="C403" s="66">
        <v>75</v>
      </c>
      <c r="D403" s="66">
        <v>130</v>
      </c>
      <c r="E403" s="66">
        <v>45</v>
      </c>
      <c r="F403" s="51">
        <f t="shared" si="34"/>
        <v>0.8933270573616028</v>
      </c>
    </row>
    <row r="404" spans="1:6" ht="12.75">
      <c r="A404" s="61">
        <v>21</v>
      </c>
      <c r="B404" s="65">
        <v>30</v>
      </c>
      <c r="C404" s="66">
        <v>150</v>
      </c>
      <c r="D404" s="66">
        <v>50</v>
      </c>
      <c r="E404" s="66">
        <v>30</v>
      </c>
      <c r="F404" s="51">
        <f t="shared" si="34"/>
        <v>0.8772943019866943</v>
      </c>
    </row>
    <row r="405" spans="1:6" ht="12.75">
      <c r="A405" s="61">
        <v>21</v>
      </c>
      <c r="B405" s="65">
        <v>30</v>
      </c>
      <c r="C405" s="66">
        <v>150</v>
      </c>
      <c r="D405" s="66">
        <v>50</v>
      </c>
      <c r="E405" s="66">
        <v>45</v>
      </c>
      <c r="F405" s="51">
        <f t="shared" si="34"/>
        <v>0.8772943019866943</v>
      </c>
    </row>
    <row r="406" spans="1:6" ht="12.75">
      <c r="A406" s="61">
        <v>21</v>
      </c>
      <c r="B406" s="65">
        <v>30</v>
      </c>
      <c r="C406" s="66">
        <v>150</v>
      </c>
      <c r="D406" s="66">
        <v>130</v>
      </c>
      <c r="E406" s="66">
        <v>30</v>
      </c>
      <c r="F406" s="51">
        <f t="shared" si="34"/>
        <v>0.8772942423820496</v>
      </c>
    </row>
    <row r="407" spans="1:6" ht="13.5" thickBot="1">
      <c r="A407" s="67">
        <v>21</v>
      </c>
      <c r="B407" s="68">
        <v>30</v>
      </c>
      <c r="C407" s="69">
        <v>150</v>
      </c>
      <c r="D407" s="69">
        <v>130</v>
      </c>
      <c r="E407" s="69">
        <v>45</v>
      </c>
      <c r="F407" s="52">
        <f t="shared" si="34"/>
        <v>0.8772942423820496</v>
      </c>
    </row>
    <row r="408" ht="13.5" thickTop="1"/>
    <row r="410" ht="12.75">
      <c r="A410" t="s">
        <v>24</v>
      </c>
    </row>
    <row r="411" ht="13.5" thickBot="1"/>
    <row r="412" spans="1:6" ht="15.75" thickBot="1" thickTop="1">
      <c r="A412" s="13" t="s">
        <v>3</v>
      </c>
      <c r="B412" s="14" t="s">
        <v>39</v>
      </c>
      <c r="C412" s="14" t="s">
        <v>9</v>
      </c>
      <c r="D412" s="14" t="s">
        <v>10</v>
      </c>
      <c r="E412" s="14" t="s">
        <v>23</v>
      </c>
      <c r="F412" s="14" t="s">
        <v>24</v>
      </c>
    </row>
    <row r="413" spans="1:6" ht="13.5" thickTop="1">
      <c r="A413" s="70">
        <v>5</v>
      </c>
      <c r="B413" s="64">
        <v>75</v>
      </c>
      <c r="C413" s="64">
        <v>50</v>
      </c>
      <c r="D413" s="64">
        <v>30</v>
      </c>
      <c r="E413" s="53">
        <f>logratio8(A413,B413,C413,D413)</f>
        <v>0.08721215277910233</v>
      </c>
      <c r="F413" s="60">
        <f>10^E413</f>
        <v>1.2223966548910385</v>
      </c>
    </row>
    <row r="414" spans="1:6" ht="12.75">
      <c r="A414" s="61">
        <v>5</v>
      </c>
      <c r="B414" s="66">
        <v>75</v>
      </c>
      <c r="C414" s="66">
        <v>50</v>
      </c>
      <c r="D414" s="66">
        <v>45</v>
      </c>
      <c r="E414" s="55">
        <f aca="true" t="shared" si="35" ref="E414:E421">logratio8(A414,B414,C414,D414)</f>
        <v>0.09947013109922409</v>
      </c>
      <c r="F414" s="51">
        <f aca="true" t="shared" si="36" ref="F414:F428">10^E414</f>
        <v>1.2573903735087093</v>
      </c>
    </row>
    <row r="415" spans="1:6" ht="12.75">
      <c r="A415" s="61">
        <v>5</v>
      </c>
      <c r="B415" s="66">
        <v>75</v>
      </c>
      <c r="C415" s="66">
        <v>130</v>
      </c>
      <c r="D415" s="66">
        <v>30</v>
      </c>
      <c r="E415" s="55">
        <f t="shared" si="35"/>
        <v>0.0877879187464714</v>
      </c>
      <c r="F415" s="51">
        <f t="shared" si="36"/>
        <v>1.2240183221447385</v>
      </c>
    </row>
    <row r="416" spans="1:6" ht="12.75">
      <c r="A416" s="61">
        <v>5</v>
      </c>
      <c r="B416" s="66">
        <v>75</v>
      </c>
      <c r="C416" s="66">
        <v>130</v>
      </c>
      <c r="D416" s="66">
        <v>45</v>
      </c>
      <c r="E416" s="55">
        <f t="shared" si="35"/>
        <v>0.10004589706659317</v>
      </c>
      <c r="F416" s="51">
        <f t="shared" si="36"/>
        <v>1.2590584644558482</v>
      </c>
    </row>
    <row r="417" spans="1:6" ht="12.75">
      <c r="A417" s="61">
        <v>5</v>
      </c>
      <c r="B417" s="66">
        <v>150</v>
      </c>
      <c r="C417" s="66">
        <v>50</v>
      </c>
      <c r="D417" s="66">
        <v>30</v>
      </c>
      <c r="E417" s="55">
        <f t="shared" si="35"/>
        <v>0.05309005081653595</v>
      </c>
      <c r="F417" s="51">
        <f t="shared" si="36"/>
        <v>1.1300302017691868</v>
      </c>
    </row>
    <row r="418" spans="1:6" ht="12.75">
      <c r="A418" s="61">
        <v>5</v>
      </c>
      <c r="B418" s="66">
        <v>150</v>
      </c>
      <c r="C418" s="66">
        <v>50</v>
      </c>
      <c r="D418" s="66">
        <v>45</v>
      </c>
      <c r="E418" s="55">
        <f t="shared" si="35"/>
        <v>0.06534802913665771</v>
      </c>
      <c r="F418" s="51">
        <f t="shared" si="36"/>
        <v>1.162379733119717</v>
      </c>
    </row>
    <row r="419" spans="1:6" ht="12.75">
      <c r="A419" s="61">
        <v>5</v>
      </c>
      <c r="B419" s="66">
        <v>150</v>
      </c>
      <c r="C419" s="66">
        <v>130</v>
      </c>
      <c r="D419" s="66">
        <v>30</v>
      </c>
      <c r="E419" s="55">
        <f t="shared" si="35"/>
        <v>0.05514536052942276</v>
      </c>
      <c r="F419" s="51">
        <f t="shared" si="36"/>
        <v>1.1353907730372002</v>
      </c>
    </row>
    <row r="420" spans="1:6" ht="12.75">
      <c r="A420" s="61">
        <v>5</v>
      </c>
      <c r="B420" s="66">
        <v>150</v>
      </c>
      <c r="C420" s="66">
        <v>130</v>
      </c>
      <c r="D420" s="66">
        <v>45</v>
      </c>
      <c r="E420" s="55">
        <f t="shared" si="35"/>
        <v>0.06740334630012512</v>
      </c>
      <c r="F420" s="51">
        <f t="shared" si="36"/>
        <v>1.1678937822409832</v>
      </c>
    </row>
    <row r="421" spans="1:6" ht="12.75">
      <c r="A421" s="61">
        <v>30</v>
      </c>
      <c r="B421" s="66">
        <v>75</v>
      </c>
      <c r="C421" s="66">
        <v>50</v>
      </c>
      <c r="D421" s="66">
        <v>30</v>
      </c>
      <c r="E421" s="55">
        <f t="shared" si="35"/>
        <v>0.1552870273590088</v>
      </c>
      <c r="F421" s="51">
        <f t="shared" si="36"/>
        <v>1.429838633691627</v>
      </c>
    </row>
    <row r="422" spans="1:6" ht="12.75">
      <c r="A422" s="61">
        <v>30</v>
      </c>
      <c r="B422" s="66">
        <v>75</v>
      </c>
      <c r="C422" s="66">
        <v>50</v>
      </c>
      <c r="D422" s="66">
        <v>45</v>
      </c>
      <c r="E422" s="55">
        <f aca="true" t="shared" si="37" ref="E422:E428">logratio8(A422,B422,C422,D422)</f>
        <v>0.16754500567913055</v>
      </c>
      <c r="F422" s="51">
        <f t="shared" si="36"/>
        <v>1.4707708226140024</v>
      </c>
    </row>
    <row r="423" spans="1:6" ht="12.75">
      <c r="A423" s="61">
        <v>30</v>
      </c>
      <c r="B423" s="66">
        <v>75</v>
      </c>
      <c r="C423" s="66">
        <v>130</v>
      </c>
      <c r="D423" s="66">
        <v>30</v>
      </c>
      <c r="E423" s="55">
        <f t="shared" si="37"/>
        <v>0.11266250908374786</v>
      </c>
      <c r="F423" s="51">
        <f t="shared" si="36"/>
        <v>1.2961716225315336</v>
      </c>
    </row>
    <row r="424" spans="1:6" ht="12.75">
      <c r="A424" s="61">
        <v>30</v>
      </c>
      <c r="B424" s="66">
        <v>75</v>
      </c>
      <c r="C424" s="66">
        <v>130</v>
      </c>
      <c r="D424" s="66">
        <v>45</v>
      </c>
      <c r="E424" s="55">
        <f t="shared" si="37"/>
        <v>0.12492048740386963</v>
      </c>
      <c r="F424" s="51">
        <f t="shared" si="36"/>
        <v>1.3332773073823496</v>
      </c>
    </row>
    <row r="425" spans="1:6" ht="12.75">
      <c r="A425" s="61">
        <v>30</v>
      </c>
      <c r="B425" s="66">
        <v>150</v>
      </c>
      <c r="C425" s="66">
        <v>50</v>
      </c>
      <c r="D425" s="66">
        <v>30</v>
      </c>
      <c r="E425" s="55">
        <f t="shared" si="37"/>
        <v>0.12116491794586182</v>
      </c>
      <c r="F425" s="51">
        <f t="shared" si="36"/>
        <v>1.3217974751023949</v>
      </c>
    </row>
    <row r="426" spans="1:6" ht="12.75">
      <c r="A426" s="61">
        <v>30</v>
      </c>
      <c r="B426" s="66">
        <v>150</v>
      </c>
      <c r="C426" s="66">
        <v>50</v>
      </c>
      <c r="D426" s="66">
        <v>45</v>
      </c>
      <c r="E426" s="55">
        <f t="shared" si="37"/>
        <v>0.13342289626598358</v>
      </c>
      <c r="F426" s="51">
        <f t="shared" si="36"/>
        <v>1.3596367547897268</v>
      </c>
    </row>
    <row r="427" spans="1:6" ht="12.75">
      <c r="A427" s="61">
        <v>30</v>
      </c>
      <c r="B427" s="66">
        <v>150</v>
      </c>
      <c r="C427" s="66">
        <v>130</v>
      </c>
      <c r="D427" s="66">
        <v>30</v>
      </c>
      <c r="E427" s="55">
        <f t="shared" si="37"/>
        <v>0.08001995086669922</v>
      </c>
      <c r="F427" s="51">
        <f t="shared" si="36"/>
        <v>1.202319666192822</v>
      </c>
    </row>
    <row r="428" spans="1:6" ht="13.5" thickBot="1">
      <c r="A428" s="67">
        <v>30</v>
      </c>
      <c r="B428" s="69">
        <v>150</v>
      </c>
      <c r="C428" s="69">
        <v>130</v>
      </c>
      <c r="D428" s="69">
        <v>45</v>
      </c>
      <c r="E428" s="57">
        <f t="shared" si="37"/>
        <v>0.09227792918682098</v>
      </c>
      <c r="F428" s="52">
        <f t="shared" si="36"/>
        <v>1.2367386380698302</v>
      </c>
    </row>
    <row r="429" ht="13.5" thickTop="1"/>
    <row r="430" ht="12.75">
      <c r="F430" s="20"/>
    </row>
    <row r="431" spans="1:6" ht="12.75">
      <c r="A431" t="s">
        <v>48</v>
      </c>
      <c r="F431" s="20"/>
    </row>
    <row r="432" ht="13.5" thickBot="1"/>
    <row r="433" spans="1:6" ht="15.75" thickBot="1" thickTop="1">
      <c r="A433" s="13" t="s">
        <v>4</v>
      </c>
      <c r="B433" s="14" t="s">
        <v>3</v>
      </c>
      <c r="C433" s="14" t="s">
        <v>39</v>
      </c>
      <c r="D433" s="14" t="s">
        <v>9</v>
      </c>
      <c r="E433" s="14" t="s">
        <v>10</v>
      </c>
      <c r="F433" s="15" t="s">
        <v>49</v>
      </c>
    </row>
    <row r="434" spans="1:6" ht="13.5" thickTop="1">
      <c r="A434" s="62">
        <v>21</v>
      </c>
      <c r="B434" s="63">
        <v>5</v>
      </c>
      <c r="C434" s="64">
        <v>75</v>
      </c>
      <c r="D434" s="64">
        <v>50</v>
      </c>
      <c r="E434" s="64">
        <v>30</v>
      </c>
      <c r="F434" s="50">
        <f aca="true" t="shared" si="38" ref="F434:F449">BAFRatio8(A434,B434,C434,D434,E434)</f>
        <v>1.1055234670639038</v>
      </c>
    </row>
    <row r="435" spans="1:6" ht="12.75">
      <c r="A435" s="61">
        <v>21</v>
      </c>
      <c r="B435" s="65">
        <v>5</v>
      </c>
      <c r="C435" s="66">
        <v>75</v>
      </c>
      <c r="D435" s="66">
        <v>50</v>
      </c>
      <c r="E435" s="66">
        <v>45</v>
      </c>
      <c r="F435" s="51">
        <f t="shared" si="38"/>
        <v>1.1055233478546143</v>
      </c>
    </row>
    <row r="436" spans="1:6" ht="12.75">
      <c r="A436" s="61">
        <v>21</v>
      </c>
      <c r="B436" s="65">
        <v>5</v>
      </c>
      <c r="C436" s="66">
        <v>75</v>
      </c>
      <c r="D436" s="66">
        <v>130</v>
      </c>
      <c r="E436" s="66">
        <v>30</v>
      </c>
      <c r="F436" s="51">
        <f t="shared" si="38"/>
        <v>1.0373367071151733</v>
      </c>
    </row>
    <row r="437" spans="1:6" ht="12.75">
      <c r="A437" s="61">
        <v>21</v>
      </c>
      <c r="B437" s="65">
        <v>5</v>
      </c>
      <c r="C437" s="66">
        <v>75</v>
      </c>
      <c r="D437" s="66">
        <v>130</v>
      </c>
      <c r="E437" s="66">
        <v>45</v>
      </c>
      <c r="F437" s="51">
        <f t="shared" si="38"/>
        <v>1.0373367071151733</v>
      </c>
    </row>
    <row r="438" spans="1:6" ht="12.75">
      <c r="A438" s="61">
        <v>21</v>
      </c>
      <c r="B438" s="65">
        <v>5</v>
      </c>
      <c r="C438" s="66">
        <v>150</v>
      </c>
      <c r="D438" s="66">
        <v>50</v>
      </c>
      <c r="E438" s="66">
        <v>30</v>
      </c>
      <c r="F438" s="51">
        <f t="shared" si="38"/>
        <v>1.1055233478546143</v>
      </c>
    </row>
    <row r="439" spans="1:6" ht="12.75">
      <c r="A439" s="61">
        <v>21</v>
      </c>
      <c r="B439" s="65">
        <v>5</v>
      </c>
      <c r="C439" s="66">
        <v>150</v>
      </c>
      <c r="D439" s="66">
        <v>50</v>
      </c>
      <c r="E439" s="66">
        <v>45</v>
      </c>
      <c r="F439" s="51">
        <f t="shared" si="38"/>
        <v>1.1055233478546143</v>
      </c>
    </row>
    <row r="440" spans="1:6" ht="12.75">
      <c r="A440" s="61">
        <v>21</v>
      </c>
      <c r="B440" s="65">
        <v>5</v>
      </c>
      <c r="C440" s="66">
        <v>150</v>
      </c>
      <c r="D440" s="66">
        <v>130</v>
      </c>
      <c r="E440" s="66">
        <v>30</v>
      </c>
      <c r="F440" s="51">
        <f t="shared" si="38"/>
        <v>1.0373367071151733</v>
      </c>
    </row>
    <row r="441" spans="1:6" ht="12.75">
      <c r="A441" s="61">
        <v>21</v>
      </c>
      <c r="B441" s="65">
        <v>5</v>
      </c>
      <c r="C441" s="66">
        <v>150</v>
      </c>
      <c r="D441" s="66">
        <v>130</v>
      </c>
      <c r="E441" s="66">
        <v>45</v>
      </c>
      <c r="F441" s="51">
        <f t="shared" si="38"/>
        <v>1.0373367071151733</v>
      </c>
    </row>
    <row r="442" spans="1:6" ht="12.75">
      <c r="A442" s="61">
        <v>21</v>
      </c>
      <c r="B442" s="65">
        <v>30</v>
      </c>
      <c r="C442" s="66">
        <v>75</v>
      </c>
      <c r="D442" s="66">
        <v>50</v>
      </c>
      <c r="E442" s="66">
        <v>30</v>
      </c>
      <c r="F442" s="51">
        <f t="shared" si="38"/>
        <v>0.9451332688331604</v>
      </c>
    </row>
    <row r="443" spans="1:6" ht="12.75">
      <c r="A443" s="61">
        <v>21</v>
      </c>
      <c r="B443" s="65">
        <v>30</v>
      </c>
      <c r="C443" s="66">
        <v>75</v>
      </c>
      <c r="D443" s="66">
        <v>50</v>
      </c>
      <c r="E443" s="66">
        <v>45</v>
      </c>
      <c r="F443" s="51">
        <f t="shared" si="38"/>
        <v>0.9451332092285156</v>
      </c>
    </row>
    <row r="444" spans="1:6" ht="12.75">
      <c r="A444" s="61">
        <v>21</v>
      </c>
      <c r="B444" s="65">
        <v>30</v>
      </c>
      <c r="C444" s="66">
        <v>75</v>
      </c>
      <c r="D444" s="66">
        <v>130</v>
      </c>
      <c r="E444" s="66">
        <v>30</v>
      </c>
      <c r="F444" s="51">
        <f t="shared" si="38"/>
        <v>0.9795917868614197</v>
      </c>
    </row>
    <row r="445" spans="1:6" ht="12.75">
      <c r="A445" s="61">
        <v>21</v>
      </c>
      <c r="B445" s="65">
        <v>30</v>
      </c>
      <c r="C445" s="66">
        <v>75</v>
      </c>
      <c r="D445" s="66">
        <v>130</v>
      </c>
      <c r="E445" s="66">
        <v>45</v>
      </c>
      <c r="F445" s="51">
        <f t="shared" si="38"/>
        <v>0.9795918464660645</v>
      </c>
    </row>
    <row r="446" spans="1:6" ht="12.75">
      <c r="A446" s="61">
        <v>21</v>
      </c>
      <c r="B446" s="65">
        <v>30</v>
      </c>
      <c r="C446" s="66">
        <v>150</v>
      </c>
      <c r="D446" s="66">
        <v>50</v>
      </c>
      <c r="E446" s="66">
        <v>30</v>
      </c>
      <c r="F446" s="51">
        <f t="shared" si="38"/>
        <v>0.9451332092285156</v>
      </c>
    </row>
    <row r="447" spans="1:6" ht="12.75">
      <c r="A447" s="61">
        <v>21</v>
      </c>
      <c r="B447" s="65">
        <v>30</v>
      </c>
      <c r="C447" s="66">
        <v>150</v>
      </c>
      <c r="D447" s="66">
        <v>50</v>
      </c>
      <c r="E447" s="66">
        <v>45</v>
      </c>
      <c r="F447" s="51">
        <f t="shared" si="38"/>
        <v>0.9451332092285156</v>
      </c>
    </row>
    <row r="448" spans="1:6" ht="12.75">
      <c r="A448" s="61">
        <v>21</v>
      </c>
      <c r="B448" s="65">
        <v>30</v>
      </c>
      <c r="C448" s="66">
        <v>150</v>
      </c>
      <c r="D448" s="66">
        <v>130</v>
      </c>
      <c r="E448" s="66">
        <v>30</v>
      </c>
      <c r="F448" s="51">
        <f t="shared" si="38"/>
        <v>0.9795919060707092</v>
      </c>
    </row>
    <row r="449" spans="1:6" ht="13.5" thickBot="1">
      <c r="A449" s="67">
        <v>21</v>
      </c>
      <c r="B449" s="68">
        <v>30</v>
      </c>
      <c r="C449" s="69">
        <v>150</v>
      </c>
      <c r="D449" s="69">
        <v>130</v>
      </c>
      <c r="E449" s="69">
        <v>45</v>
      </c>
      <c r="F449" s="52">
        <f t="shared" si="38"/>
        <v>0.9795918464660645</v>
      </c>
    </row>
    <row r="450" ht="13.5" thickTop="1"/>
    <row r="451" ht="12.75">
      <c r="A451" t="s">
        <v>26</v>
      </c>
    </row>
    <row r="452" ht="13.5" thickBot="1"/>
    <row r="453" spans="1:6" ht="15.75" thickBot="1" thickTop="1">
      <c r="A453" s="13" t="s">
        <v>3</v>
      </c>
      <c r="B453" s="14" t="s">
        <v>39</v>
      </c>
      <c r="C453" s="14" t="s">
        <v>9</v>
      </c>
      <c r="D453" s="14" t="s">
        <v>10</v>
      </c>
      <c r="E453" s="14" t="s">
        <v>25</v>
      </c>
      <c r="F453" s="14" t="s">
        <v>26</v>
      </c>
    </row>
    <row r="454" spans="1:6" ht="13.5" thickTop="1">
      <c r="A454" s="70">
        <v>5</v>
      </c>
      <c r="B454" s="64">
        <v>75</v>
      </c>
      <c r="C454" s="64">
        <v>50</v>
      </c>
      <c r="D454" s="64">
        <v>30</v>
      </c>
      <c r="E454" s="53">
        <f>logratio12(A454,B454,C454,D454)</f>
        <v>0.1628349870443344</v>
      </c>
      <c r="F454" s="60">
        <f>10^E454</f>
        <v>1.4549061746770207</v>
      </c>
    </row>
    <row r="455" spans="1:6" ht="12.75">
      <c r="A455" s="61">
        <v>5</v>
      </c>
      <c r="B455" s="66">
        <v>75</v>
      </c>
      <c r="C455" s="66">
        <v>50</v>
      </c>
      <c r="D455" s="66">
        <v>45</v>
      </c>
      <c r="E455" s="55">
        <f>logratio12(A455,B455,C455,D455)</f>
        <v>0.19787101447582245</v>
      </c>
      <c r="F455" s="51">
        <f aca="true" t="shared" si="39" ref="F455:F469">10^E455</f>
        <v>1.5771427884961415</v>
      </c>
    </row>
    <row r="456" spans="1:6" ht="12.75">
      <c r="A456" s="61">
        <v>5</v>
      </c>
      <c r="B456" s="66">
        <v>75</v>
      </c>
      <c r="C456" s="66">
        <v>130</v>
      </c>
      <c r="D456" s="66">
        <v>30</v>
      </c>
      <c r="E456" s="55">
        <f aca="true" t="shared" si="40" ref="E456:E462">logratio12(A456,B456,C456,D456)</f>
        <v>0.1433189958333969</v>
      </c>
      <c r="F456" s="51">
        <f t="shared" si="39"/>
        <v>1.3909739473808798</v>
      </c>
    </row>
    <row r="457" spans="1:6" ht="12.75">
      <c r="A457" s="61">
        <v>5</v>
      </c>
      <c r="B457" s="66">
        <v>75</v>
      </c>
      <c r="C457" s="66">
        <v>130</v>
      </c>
      <c r="D457" s="66">
        <v>45</v>
      </c>
      <c r="E457" s="55">
        <f t="shared" si="40"/>
        <v>0.18691256642341614</v>
      </c>
      <c r="F457" s="51">
        <f t="shared" si="39"/>
        <v>1.5378450051811603</v>
      </c>
    </row>
    <row r="458" spans="1:6" ht="12.75">
      <c r="A458" s="61">
        <v>5</v>
      </c>
      <c r="B458" s="66">
        <v>150</v>
      </c>
      <c r="C458" s="66">
        <v>50</v>
      </c>
      <c r="D458" s="66">
        <v>30</v>
      </c>
      <c r="E458" s="55">
        <f t="shared" si="40"/>
        <v>0.10282405465841293</v>
      </c>
      <c r="F458" s="51">
        <f t="shared" si="39"/>
        <v>1.267138407187604</v>
      </c>
    </row>
    <row r="459" spans="1:6" ht="12.75">
      <c r="A459" s="61">
        <v>5</v>
      </c>
      <c r="B459" s="66">
        <v>150</v>
      </c>
      <c r="C459" s="66">
        <v>50</v>
      </c>
      <c r="D459" s="66">
        <v>45</v>
      </c>
      <c r="E459" s="55">
        <f t="shared" si="40"/>
        <v>0.13786007463932037</v>
      </c>
      <c r="F459" s="51">
        <f t="shared" si="39"/>
        <v>1.3735993436699245</v>
      </c>
    </row>
    <row r="460" spans="1:6" ht="12.75">
      <c r="A460" s="61">
        <v>5</v>
      </c>
      <c r="B460" s="66">
        <v>150</v>
      </c>
      <c r="C460" s="66">
        <v>130</v>
      </c>
      <c r="D460" s="66">
        <v>30</v>
      </c>
      <c r="E460" s="55">
        <f t="shared" si="40"/>
        <v>0.06865039467811584</v>
      </c>
      <c r="F460" s="51">
        <f t="shared" si="39"/>
        <v>1.1712521326648822</v>
      </c>
    </row>
    <row r="461" spans="1:6" ht="12.75">
      <c r="A461" s="61">
        <v>5</v>
      </c>
      <c r="B461" s="66">
        <v>150</v>
      </c>
      <c r="C461" s="66">
        <v>130</v>
      </c>
      <c r="D461" s="66">
        <v>45</v>
      </c>
      <c r="E461" s="55">
        <f t="shared" si="40"/>
        <v>0.11224397271871567</v>
      </c>
      <c r="F461" s="51">
        <f t="shared" si="39"/>
        <v>1.294923083440033</v>
      </c>
    </row>
    <row r="462" spans="1:6" ht="12.75">
      <c r="A462" s="61">
        <v>30</v>
      </c>
      <c r="B462" s="66">
        <v>75</v>
      </c>
      <c r="C462" s="66">
        <v>50</v>
      </c>
      <c r="D462" s="66">
        <v>30</v>
      </c>
      <c r="E462" s="55">
        <f t="shared" si="40"/>
        <v>0.2630999982357025</v>
      </c>
      <c r="F462" s="51">
        <f t="shared" si="39"/>
        <v>1.8327363694907342</v>
      </c>
    </row>
    <row r="463" spans="1:6" ht="12.75">
      <c r="A463" s="61">
        <v>30</v>
      </c>
      <c r="B463" s="66">
        <v>75</v>
      </c>
      <c r="C463" s="66">
        <v>50</v>
      </c>
      <c r="D463" s="66">
        <v>45</v>
      </c>
      <c r="E463" s="55">
        <f aca="true" t="shared" si="41" ref="E463:E469">logratio12(A463,B463,C463,D463)</f>
        <v>0.28442975878715515</v>
      </c>
      <c r="F463" s="51">
        <f t="shared" si="39"/>
        <v>1.9249956780861892</v>
      </c>
    </row>
    <row r="464" spans="1:6" ht="12.75">
      <c r="A464" s="61">
        <v>30</v>
      </c>
      <c r="B464" s="66">
        <v>75</v>
      </c>
      <c r="C464" s="66">
        <v>130</v>
      </c>
      <c r="D464" s="66">
        <v>30</v>
      </c>
      <c r="E464" s="55">
        <f t="shared" si="41"/>
        <v>0.21550174057483673</v>
      </c>
      <c r="F464" s="51">
        <f t="shared" si="39"/>
        <v>1.6424862424534075</v>
      </c>
    </row>
    <row r="465" spans="1:6" ht="12.75">
      <c r="A465" s="61">
        <v>30</v>
      </c>
      <c r="B465" s="66">
        <v>75</v>
      </c>
      <c r="C465" s="66">
        <v>130</v>
      </c>
      <c r="D465" s="66">
        <v>45</v>
      </c>
      <c r="E465" s="55">
        <f t="shared" si="41"/>
        <v>0.24204127490520477</v>
      </c>
      <c r="F465" s="51">
        <f t="shared" si="39"/>
        <v>1.7459880819644302</v>
      </c>
    </row>
    <row r="466" spans="1:6" ht="12.75">
      <c r="A466" s="61">
        <v>30</v>
      </c>
      <c r="B466" s="66">
        <v>150</v>
      </c>
      <c r="C466" s="66">
        <v>50</v>
      </c>
      <c r="D466" s="66">
        <v>30</v>
      </c>
      <c r="E466" s="55">
        <f t="shared" si="41"/>
        <v>0.20308907330036163</v>
      </c>
      <c r="F466" s="51">
        <f t="shared" si="39"/>
        <v>1.5962064937883633</v>
      </c>
    </row>
    <row r="467" spans="1:6" ht="12.75">
      <c r="A467" s="61">
        <v>30</v>
      </c>
      <c r="B467" s="66">
        <v>150</v>
      </c>
      <c r="C467" s="66">
        <v>50</v>
      </c>
      <c r="D467" s="66">
        <v>45</v>
      </c>
      <c r="E467" s="55">
        <f t="shared" si="41"/>
        <v>0.22441881895065308</v>
      </c>
      <c r="F467" s="51">
        <f t="shared" si="39"/>
        <v>1.6765589135451322</v>
      </c>
    </row>
    <row r="468" spans="1:6" ht="12.75">
      <c r="A468" s="61">
        <v>30</v>
      </c>
      <c r="B468" s="66">
        <v>150</v>
      </c>
      <c r="C468" s="66">
        <v>130</v>
      </c>
      <c r="D468" s="66">
        <v>30</v>
      </c>
      <c r="E468" s="55">
        <f t="shared" si="41"/>
        <v>0.14083313941955566</v>
      </c>
      <c r="F468" s="51">
        <f t="shared" si="39"/>
        <v>1.3830349000918507</v>
      </c>
    </row>
    <row r="469" spans="1:6" ht="13.5" thickBot="1">
      <c r="A469" s="67">
        <v>30</v>
      </c>
      <c r="B469" s="69">
        <v>150</v>
      </c>
      <c r="C469" s="69">
        <v>130</v>
      </c>
      <c r="D469" s="69">
        <v>45</v>
      </c>
      <c r="E469" s="57">
        <f t="shared" si="41"/>
        <v>0.1673726886510849</v>
      </c>
      <c r="F469" s="52">
        <f t="shared" si="39"/>
        <v>1.4701873738361717</v>
      </c>
    </row>
    <row r="470" spans="1:6" ht="13.5" thickTop="1">
      <c r="A470" s="21"/>
      <c r="B470" s="21"/>
      <c r="C470" s="21"/>
      <c r="D470" s="21"/>
      <c r="E470" s="22"/>
      <c r="F470" s="24"/>
    </row>
    <row r="471" spans="1:6" ht="12.75">
      <c r="A471" s="21"/>
      <c r="B471" s="21"/>
      <c r="C471" s="21"/>
      <c r="D471" s="21"/>
      <c r="E471" s="22"/>
      <c r="F471" s="24"/>
    </row>
    <row r="472" spans="1:6" ht="12.75">
      <c r="A472" t="s">
        <v>50</v>
      </c>
      <c r="F472" s="20"/>
    </row>
    <row r="473" ht="13.5" thickBot="1"/>
    <row r="474" spans="1:6" ht="15.75" thickBot="1" thickTop="1">
      <c r="A474" s="13" t="s">
        <v>4</v>
      </c>
      <c r="B474" s="14" t="s">
        <v>3</v>
      </c>
      <c r="C474" s="14" t="s">
        <v>39</v>
      </c>
      <c r="D474" s="14" t="s">
        <v>9</v>
      </c>
      <c r="E474" s="14" t="s">
        <v>10</v>
      </c>
      <c r="F474" s="15" t="s">
        <v>51</v>
      </c>
    </row>
    <row r="475" spans="1:6" ht="13.5" thickTop="1">
      <c r="A475" s="62">
        <v>21</v>
      </c>
      <c r="B475" s="63">
        <v>5</v>
      </c>
      <c r="C475" s="64">
        <v>75</v>
      </c>
      <c r="D475" s="64">
        <v>50</v>
      </c>
      <c r="E475" s="64">
        <v>30</v>
      </c>
      <c r="F475" s="50">
        <f aca="true" t="shared" si="42" ref="F475:F490">BAFRatio12(A475,B475,C475,D475,E475)</f>
        <v>1.1592299938201904</v>
      </c>
    </row>
    <row r="476" spans="1:6" ht="12.75">
      <c r="A476" s="61">
        <v>21</v>
      </c>
      <c r="B476" s="65">
        <v>5</v>
      </c>
      <c r="C476" s="66">
        <v>75</v>
      </c>
      <c r="D476" s="66">
        <v>50</v>
      </c>
      <c r="E476" s="66">
        <v>45</v>
      </c>
      <c r="F476" s="51">
        <f t="shared" si="42"/>
        <v>1.1360503435134888</v>
      </c>
    </row>
    <row r="477" spans="1:6" ht="12.75">
      <c r="A477" s="61">
        <v>21</v>
      </c>
      <c r="B477" s="65">
        <v>5</v>
      </c>
      <c r="C477" s="66">
        <v>75</v>
      </c>
      <c r="D477" s="66">
        <v>130</v>
      </c>
      <c r="E477" s="66">
        <v>30</v>
      </c>
      <c r="F477" s="51">
        <f t="shared" si="42"/>
        <v>1.1122360229492188</v>
      </c>
    </row>
    <row r="478" spans="1:6" ht="12.75">
      <c r="A478" s="61">
        <v>21</v>
      </c>
      <c r="B478" s="65">
        <v>5</v>
      </c>
      <c r="C478" s="66">
        <v>75</v>
      </c>
      <c r="D478" s="66">
        <v>130</v>
      </c>
      <c r="E478" s="66">
        <v>45</v>
      </c>
      <c r="F478" s="51">
        <f t="shared" si="42"/>
        <v>1.0846318006515503</v>
      </c>
    </row>
    <row r="479" spans="1:6" ht="12.75">
      <c r="A479" s="61">
        <v>21</v>
      </c>
      <c r="B479" s="65">
        <v>5</v>
      </c>
      <c r="C479" s="66">
        <v>150</v>
      </c>
      <c r="D479" s="66">
        <v>50</v>
      </c>
      <c r="E479" s="66">
        <v>30</v>
      </c>
      <c r="F479" s="51">
        <f t="shared" si="42"/>
        <v>1.1592299938201904</v>
      </c>
    </row>
    <row r="480" spans="1:6" ht="12.75">
      <c r="A480" s="61">
        <v>21</v>
      </c>
      <c r="B480" s="65">
        <v>5</v>
      </c>
      <c r="C480" s="66">
        <v>150</v>
      </c>
      <c r="D480" s="66">
        <v>50</v>
      </c>
      <c r="E480" s="66">
        <v>45</v>
      </c>
      <c r="F480" s="51">
        <f t="shared" si="42"/>
        <v>1.1360504627227783</v>
      </c>
    </row>
    <row r="481" spans="1:6" ht="12.75">
      <c r="A481" s="61">
        <v>21</v>
      </c>
      <c r="B481" s="65">
        <v>5</v>
      </c>
      <c r="C481" s="66">
        <v>150</v>
      </c>
      <c r="D481" s="66">
        <v>130</v>
      </c>
      <c r="E481" s="66">
        <v>30</v>
      </c>
      <c r="F481" s="51">
        <f t="shared" si="42"/>
        <v>1.1122360229492188</v>
      </c>
    </row>
    <row r="482" spans="1:6" ht="12.75">
      <c r="A482" s="61">
        <v>21</v>
      </c>
      <c r="B482" s="65">
        <v>5</v>
      </c>
      <c r="C482" s="66">
        <v>150</v>
      </c>
      <c r="D482" s="66">
        <v>130</v>
      </c>
      <c r="E482" s="66">
        <v>45</v>
      </c>
      <c r="F482" s="51">
        <f t="shared" si="42"/>
        <v>1.0846319198608398</v>
      </c>
    </row>
    <row r="483" spans="1:6" ht="12.75">
      <c r="A483" s="61">
        <v>21</v>
      </c>
      <c r="B483" s="65">
        <v>30</v>
      </c>
      <c r="C483" s="66">
        <v>75</v>
      </c>
      <c r="D483" s="66">
        <v>50</v>
      </c>
      <c r="E483" s="66">
        <v>30</v>
      </c>
      <c r="F483" s="51">
        <f t="shared" si="42"/>
        <v>0.9202473759651184</v>
      </c>
    </row>
    <row r="484" spans="1:6" ht="12.75">
      <c r="A484" s="61">
        <v>21</v>
      </c>
      <c r="B484" s="65">
        <v>30</v>
      </c>
      <c r="C484" s="66">
        <v>75</v>
      </c>
      <c r="D484" s="66">
        <v>50</v>
      </c>
      <c r="E484" s="66">
        <v>45</v>
      </c>
      <c r="F484" s="51">
        <f t="shared" si="42"/>
        <v>0.9307624101638794</v>
      </c>
    </row>
    <row r="485" spans="1:6" ht="12.75">
      <c r="A485" s="61">
        <v>21</v>
      </c>
      <c r="B485" s="65">
        <v>30</v>
      </c>
      <c r="C485" s="66">
        <v>75</v>
      </c>
      <c r="D485" s="66">
        <v>130</v>
      </c>
      <c r="E485" s="66">
        <v>30</v>
      </c>
      <c r="F485" s="51">
        <f t="shared" si="42"/>
        <v>0.9419204592704773</v>
      </c>
    </row>
    <row r="486" spans="1:6" ht="12.75">
      <c r="A486" s="61">
        <v>21</v>
      </c>
      <c r="B486" s="65">
        <v>30</v>
      </c>
      <c r="C486" s="66">
        <v>75</v>
      </c>
      <c r="D486" s="66">
        <v>130</v>
      </c>
      <c r="E486" s="66">
        <v>45</v>
      </c>
      <c r="F486" s="51">
        <f t="shared" si="42"/>
        <v>0.955330491065979</v>
      </c>
    </row>
    <row r="487" spans="1:6" ht="12.75">
      <c r="A487" s="61">
        <v>21</v>
      </c>
      <c r="B487" s="65">
        <v>30</v>
      </c>
      <c r="C487" s="66">
        <v>150</v>
      </c>
      <c r="D487" s="66">
        <v>50</v>
      </c>
      <c r="E487" s="66">
        <v>30</v>
      </c>
      <c r="F487" s="51">
        <f t="shared" si="42"/>
        <v>0.9202473759651184</v>
      </c>
    </row>
    <row r="488" spans="1:6" ht="12.75">
      <c r="A488" s="61">
        <v>21</v>
      </c>
      <c r="B488" s="65">
        <v>30</v>
      </c>
      <c r="C488" s="66">
        <v>150</v>
      </c>
      <c r="D488" s="66">
        <v>50</v>
      </c>
      <c r="E488" s="66">
        <v>45</v>
      </c>
      <c r="F488" s="51">
        <f t="shared" si="42"/>
        <v>0.9307624101638794</v>
      </c>
    </row>
    <row r="489" spans="1:6" ht="12.75">
      <c r="A489" s="61">
        <v>21</v>
      </c>
      <c r="B489" s="65">
        <v>30</v>
      </c>
      <c r="C489" s="66">
        <v>150</v>
      </c>
      <c r="D489" s="66">
        <v>130</v>
      </c>
      <c r="E489" s="66">
        <v>30</v>
      </c>
      <c r="F489" s="51">
        <f t="shared" si="42"/>
        <v>0.9419203996658325</v>
      </c>
    </row>
    <row r="490" spans="1:6" ht="13.5" thickBot="1">
      <c r="A490" s="67">
        <v>21</v>
      </c>
      <c r="B490" s="68">
        <v>30</v>
      </c>
      <c r="C490" s="69">
        <v>150</v>
      </c>
      <c r="D490" s="69">
        <v>130</v>
      </c>
      <c r="E490" s="69">
        <v>45</v>
      </c>
      <c r="F490" s="52">
        <f t="shared" si="42"/>
        <v>0.955330491065979</v>
      </c>
    </row>
    <row r="491" spans="1:6" ht="13.5" thickTop="1">
      <c r="A491" s="21"/>
      <c r="B491" s="21"/>
      <c r="C491" s="21"/>
      <c r="D491" s="21"/>
      <c r="E491" s="22"/>
      <c r="F491" s="24"/>
    </row>
    <row r="493" ht="12.75">
      <c r="A493" t="s">
        <v>28</v>
      </c>
    </row>
    <row r="494" ht="13.5" thickBot="1"/>
    <row r="495" spans="1:6" ht="15.75" thickBot="1" thickTop="1">
      <c r="A495" s="13" t="s">
        <v>3</v>
      </c>
      <c r="B495" s="14" t="s">
        <v>39</v>
      </c>
      <c r="C495" s="14" t="s">
        <v>9</v>
      </c>
      <c r="D495" s="14" t="s">
        <v>10</v>
      </c>
      <c r="E495" s="14" t="s">
        <v>27</v>
      </c>
      <c r="F495" s="14" t="s">
        <v>28</v>
      </c>
    </row>
    <row r="496" spans="1:6" ht="13.5" thickTop="1">
      <c r="A496" s="70">
        <v>5</v>
      </c>
      <c r="B496" s="64">
        <v>75</v>
      </c>
      <c r="C496" s="64">
        <v>50</v>
      </c>
      <c r="D496" s="64">
        <v>30</v>
      </c>
      <c r="E496" s="53">
        <f>logratio18(A496,B496,C496,D496)</f>
        <v>0.32406798005104065</v>
      </c>
      <c r="F496" s="60">
        <f>10^E496</f>
        <v>2.108958239019556</v>
      </c>
    </row>
    <row r="497" spans="1:6" ht="12.75">
      <c r="A497" s="61">
        <v>5</v>
      </c>
      <c r="B497" s="66">
        <v>75</v>
      </c>
      <c r="C497" s="66">
        <v>50</v>
      </c>
      <c r="D497" s="66">
        <v>45</v>
      </c>
      <c r="E497" s="55">
        <f aca="true" t="shared" si="43" ref="E497:E504">logratio18(A497,B497,C497,D497)</f>
        <v>0.38168349862098694</v>
      </c>
      <c r="F497" s="51">
        <f aca="true" t="shared" si="44" ref="F497:F511">10^E497</f>
        <v>2.408149798440762</v>
      </c>
    </row>
    <row r="498" spans="1:6" ht="12.75">
      <c r="A498" s="61">
        <v>5</v>
      </c>
      <c r="B498" s="66">
        <v>75</v>
      </c>
      <c r="C498" s="66">
        <v>130</v>
      </c>
      <c r="D498" s="66">
        <v>30</v>
      </c>
      <c r="E498" s="55">
        <f t="shared" si="43"/>
        <v>0.25396260619163513</v>
      </c>
      <c r="F498" s="51">
        <f t="shared" si="44"/>
        <v>1.7945791025663034</v>
      </c>
    </row>
    <row r="499" spans="1:6" ht="12.75">
      <c r="A499" s="61">
        <v>5</v>
      </c>
      <c r="B499" s="66">
        <v>75</v>
      </c>
      <c r="C499" s="66">
        <v>130</v>
      </c>
      <c r="D499" s="66">
        <v>45</v>
      </c>
      <c r="E499" s="55">
        <f t="shared" si="43"/>
        <v>0.31157809495925903</v>
      </c>
      <c r="F499" s="51">
        <f t="shared" si="44"/>
        <v>2.0491704992606268</v>
      </c>
    </row>
    <row r="500" spans="1:6" ht="12.75">
      <c r="A500" s="61">
        <v>5</v>
      </c>
      <c r="B500" s="66">
        <v>150</v>
      </c>
      <c r="C500" s="66">
        <v>50</v>
      </c>
      <c r="D500" s="66">
        <v>30</v>
      </c>
      <c r="E500" s="55">
        <f t="shared" si="43"/>
        <v>0.19176694750785828</v>
      </c>
      <c r="F500" s="51">
        <f t="shared" si="44"/>
        <v>1.5551308883489636</v>
      </c>
    </row>
    <row r="501" spans="1:6" ht="12.75">
      <c r="A501" s="61">
        <v>5</v>
      </c>
      <c r="B501" s="66">
        <v>150</v>
      </c>
      <c r="C501" s="66">
        <v>50</v>
      </c>
      <c r="D501" s="66">
        <v>45</v>
      </c>
      <c r="E501" s="55">
        <f t="shared" si="43"/>
        <v>0.24938245117664337</v>
      </c>
      <c r="F501" s="51">
        <f t="shared" si="44"/>
        <v>1.7757525670933072</v>
      </c>
    </row>
    <row r="502" spans="1:6" ht="12.75">
      <c r="A502" s="61">
        <v>5</v>
      </c>
      <c r="B502" s="66">
        <v>150</v>
      </c>
      <c r="C502" s="66">
        <v>130</v>
      </c>
      <c r="D502" s="66">
        <v>30</v>
      </c>
      <c r="E502" s="55">
        <f t="shared" si="43"/>
        <v>0.12166155874729156</v>
      </c>
      <c r="F502" s="51">
        <f t="shared" si="44"/>
        <v>1.3233098913935801</v>
      </c>
    </row>
    <row r="503" spans="1:6" ht="12.75">
      <c r="A503" s="61">
        <v>5</v>
      </c>
      <c r="B503" s="66">
        <v>150</v>
      </c>
      <c r="C503" s="66">
        <v>130</v>
      </c>
      <c r="D503" s="66">
        <v>45</v>
      </c>
      <c r="E503" s="55">
        <f t="shared" si="43"/>
        <v>0.17927706241607666</v>
      </c>
      <c r="F503" s="51">
        <f t="shared" si="44"/>
        <v>1.5110438319419552</v>
      </c>
    </row>
    <row r="504" spans="1:6" ht="12.75">
      <c r="A504" s="61">
        <v>30</v>
      </c>
      <c r="B504" s="66">
        <v>75</v>
      </c>
      <c r="C504" s="66">
        <v>50</v>
      </c>
      <c r="D504" s="66">
        <v>30</v>
      </c>
      <c r="E504" s="55">
        <f t="shared" si="43"/>
        <v>0.4232981204986572</v>
      </c>
      <c r="F504" s="51">
        <f t="shared" si="44"/>
        <v>2.650318819886333</v>
      </c>
    </row>
    <row r="505" spans="1:6" ht="12.75">
      <c r="A505" s="61">
        <v>30</v>
      </c>
      <c r="B505" s="66">
        <v>75</v>
      </c>
      <c r="C505" s="66">
        <v>50</v>
      </c>
      <c r="D505" s="66">
        <v>45</v>
      </c>
      <c r="E505" s="55">
        <f aca="true" t="shared" si="45" ref="E505:E511">logratio18(A505,B505,C505,D505)</f>
        <v>0.48091360926628113</v>
      </c>
      <c r="F505" s="51">
        <f t="shared" si="44"/>
        <v>3.0263113682645018</v>
      </c>
    </row>
    <row r="506" spans="1:6" ht="12.75">
      <c r="A506" s="61">
        <v>30</v>
      </c>
      <c r="B506" s="66">
        <v>75</v>
      </c>
      <c r="C506" s="66">
        <v>130</v>
      </c>
      <c r="D506" s="66">
        <v>30</v>
      </c>
      <c r="E506" s="55">
        <f t="shared" si="45"/>
        <v>0.3531927168369293</v>
      </c>
      <c r="F506" s="51">
        <f t="shared" si="44"/>
        <v>2.2552397458259312</v>
      </c>
    </row>
    <row r="507" spans="1:6" ht="12.75">
      <c r="A507" s="61">
        <v>30</v>
      </c>
      <c r="B507" s="66">
        <v>75</v>
      </c>
      <c r="C507" s="66">
        <v>130</v>
      </c>
      <c r="D507" s="66">
        <v>45</v>
      </c>
      <c r="E507" s="55">
        <f t="shared" si="45"/>
        <v>0.4108082354068756</v>
      </c>
      <c r="F507" s="51">
        <f t="shared" si="44"/>
        <v>2.575183822450242</v>
      </c>
    </row>
    <row r="508" spans="1:6" ht="12.75">
      <c r="A508" s="61">
        <v>30</v>
      </c>
      <c r="B508" s="66">
        <v>150</v>
      </c>
      <c r="C508" s="66">
        <v>50</v>
      </c>
      <c r="D508" s="66">
        <v>30</v>
      </c>
      <c r="E508" s="55">
        <f t="shared" si="45"/>
        <v>0.3069278597831726</v>
      </c>
      <c r="F508" s="51">
        <f t="shared" si="44"/>
        <v>2.0273459311695774</v>
      </c>
    </row>
    <row r="509" spans="1:6" ht="12.75">
      <c r="A509" s="61">
        <v>30</v>
      </c>
      <c r="B509" s="66">
        <v>150</v>
      </c>
      <c r="C509" s="66">
        <v>50</v>
      </c>
      <c r="D509" s="66">
        <v>45</v>
      </c>
      <c r="E509" s="55">
        <f t="shared" si="45"/>
        <v>0.3645433783531189</v>
      </c>
      <c r="F509" s="51">
        <f t="shared" si="44"/>
        <v>2.3149593980511463</v>
      </c>
    </row>
    <row r="510" spans="1:6" ht="12.75">
      <c r="A510" s="61">
        <v>30</v>
      </c>
      <c r="B510" s="66">
        <v>150</v>
      </c>
      <c r="C510" s="66">
        <v>130</v>
      </c>
      <c r="D510" s="66">
        <v>30</v>
      </c>
      <c r="E510" s="55">
        <f t="shared" si="45"/>
        <v>0.2368224859237671</v>
      </c>
      <c r="F510" s="51">
        <f t="shared" si="44"/>
        <v>1.7251326149735153</v>
      </c>
    </row>
    <row r="511" spans="1:6" ht="13.5" thickBot="1">
      <c r="A511" s="67">
        <v>30</v>
      </c>
      <c r="B511" s="69">
        <v>150</v>
      </c>
      <c r="C511" s="69">
        <v>130</v>
      </c>
      <c r="D511" s="69">
        <v>45</v>
      </c>
      <c r="E511" s="57">
        <f t="shared" si="45"/>
        <v>0.294437974691391</v>
      </c>
      <c r="F511" s="52">
        <f t="shared" si="44"/>
        <v>1.969871852882261</v>
      </c>
    </row>
    <row r="512" ht="13.5" thickTop="1"/>
    <row r="514" spans="1:6" ht="12.75">
      <c r="A514" t="s">
        <v>52</v>
      </c>
      <c r="F514" s="20"/>
    </row>
    <row r="515" ht="13.5" thickBot="1"/>
    <row r="516" spans="1:6" ht="15.75" thickBot="1" thickTop="1">
      <c r="A516" s="13" t="s">
        <v>4</v>
      </c>
      <c r="B516" s="14" t="s">
        <v>3</v>
      </c>
      <c r="C516" s="14" t="s">
        <v>39</v>
      </c>
      <c r="D516" s="14" t="s">
        <v>9</v>
      </c>
      <c r="E516" s="14" t="s">
        <v>10</v>
      </c>
      <c r="F516" s="15" t="s">
        <v>53</v>
      </c>
    </row>
    <row r="517" spans="1:6" ht="13.5" thickTop="1">
      <c r="A517" s="62">
        <v>21</v>
      </c>
      <c r="B517" s="63">
        <v>5</v>
      </c>
      <c r="C517" s="64">
        <v>75</v>
      </c>
      <c r="D517" s="64">
        <v>50</v>
      </c>
      <c r="E517" s="64">
        <v>30</v>
      </c>
      <c r="F517" s="50">
        <f aca="true" t="shared" si="46" ref="F517:F532">BAFRatio18(A517,B517,C517,D517,E517)</f>
        <v>1.157463550567627</v>
      </c>
    </row>
    <row r="518" spans="1:6" ht="12.75">
      <c r="A518" s="61">
        <v>21</v>
      </c>
      <c r="B518" s="65">
        <v>5</v>
      </c>
      <c r="C518" s="66">
        <v>75</v>
      </c>
      <c r="D518" s="66">
        <v>50</v>
      </c>
      <c r="E518" s="66">
        <v>45</v>
      </c>
      <c r="F518" s="51">
        <f t="shared" si="46"/>
        <v>1.1574634313583374</v>
      </c>
    </row>
    <row r="519" spans="1:6" ht="12.75">
      <c r="A519" s="61">
        <v>21</v>
      </c>
      <c r="B519" s="65">
        <v>5</v>
      </c>
      <c r="C519" s="66">
        <v>75</v>
      </c>
      <c r="D519" s="66">
        <v>130</v>
      </c>
      <c r="E519" s="66">
        <v>30</v>
      </c>
      <c r="F519" s="51">
        <f t="shared" si="46"/>
        <v>1.1574634313583374</v>
      </c>
    </row>
    <row r="520" spans="1:6" ht="12.75">
      <c r="A520" s="61">
        <v>21</v>
      </c>
      <c r="B520" s="65">
        <v>5</v>
      </c>
      <c r="C520" s="66">
        <v>75</v>
      </c>
      <c r="D520" s="66">
        <v>130</v>
      </c>
      <c r="E520" s="66">
        <v>45</v>
      </c>
      <c r="F520" s="51">
        <f t="shared" si="46"/>
        <v>1.1574634313583374</v>
      </c>
    </row>
    <row r="521" spans="1:6" ht="12.75">
      <c r="A521" s="61">
        <v>21</v>
      </c>
      <c r="B521" s="65">
        <v>5</v>
      </c>
      <c r="C521" s="66">
        <v>150</v>
      </c>
      <c r="D521" s="66">
        <v>50</v>
      </c>
      <c r="E521" s="66">
        <v>30</v>
      </c>
      <c r="F521" s="51">
        <f t="shared" si="46"/>
        <v>1.1849581003189087</v>
      </c>
    </row>
    <row r="522" spans="1:6" ht="12.75">
      <c r="A522" s="61">
        <v>21</v>
      </c>
      <c r="B522" s="65">
        <v>5</v>
      </c>
      <c r="C522" s="66">
        <v>150</v>
      </c>
      <c r="D522" s="66">
        <v>50</v>
      </c>
      <c r="E522" s="66">
        <v>45</v>
      </c>
      <c r="F522" s="51">
        <f t="shared" si="46"/>
        <v>1.1849582195281982</v>
      </c>
    </row>
    <row r="523" spans="1:6" ht="12.75">
      <c r="A523" s="61">
        <v>21</v>
      </c>
      <c r="B523" s="65">
        <v>5</v>
      </c>
      <c r="C523" s="66">
        <v>150</v>
      </c>
      <c r="D523" s="66">
        <v>130</v>
      </c>
      <c r="E523" s="66">
        <v>30</v>
      </c>
      <c r="F523" s="51">
        <f t="shared" si="46"/>
        <v>1.1849581003189087</v>
      </c>
    </row>
    <row r="524" spans="1:6" ht="12.75">
      <c r="A524" s="61">
        <v>21</v>
      </c>
      <c r="B524" s="65">
        <v>5</v>
      </c>
      <c r="C524" s="66">
        <v>150</v>
      </c>
      <c r="D524" s="66">
        <v>130</v>
      </c>
      <c r="E524" s="66">
        <v>45</v>
      </c>
      <c r="F524" s="51">
        <f t="shared" si="46"/>
        <v>1.1849581003189087</v>
      </c>
    </row>
    <row r="525" spans="1:6" ht="12.75">
      <c r="A525" s="61">
        <v>21</v>
      </c>
      <c r="B525" s="65">
        <v>30</v>
      </c>
      <c r="C525" s="66">
        <v>75</v>
      </c>
      <c r="D525" s="66">
        <v>50</v>
      </c>
      <c r="E525" s="66">
        <v>30</v>
      </c>
      <c r="F525" s="51">
        <f t="shared" si="46"/>
        <v>0.9210371971130371</v>
      </c>
    </row>
    <row r="526" spans="1:6" ht="12.75">
      <c r="A526" s="61">
        <v>21</v>
      </c>
      <c r="B526" s="65">
        <v>30</v>
      </c>
      <c r="C526" s="66">
        <v>75</v>
      </c>
      <c r="D526" s="66">
        <v>50</v>
      </c>
      <c r="E526" s="66">
        <v>45</v>
      </c>
      <c r="F526" s="51">
        <f t="shared" si="46"/>
        <v>0.9210371375083923</v>
      </c>
    </row>
    <row r="527" spans="1:6" ht="12.75">
      <c r="A527" s="61">
        <v>21</v>
      </c>
      <c r="B527" s="65">
        <v>30</v>
      </c>
      <c r="C527" s="66">
        <v>75</v>
      </c>
      <c r="D527" s="66">
        <v>130</v>
      </c>
      <c r="E527" s="66">
        <v>30</v>
      </c>
      <c r="F527" s="51">
        <f t="shared" si="46"/>
        <v>0.9210371971130371</v>
      </c>
    </row>
    <row r="528" spans="1:6" ht="12.75">
      <c r="A528" s="61">
        <v>21</v>
      </c>
      <c r="B528" s="65">
        <v>30</v>
      </c>
      <c r="C528" s="66">
        <v>75</v>
      </c>
      <c r="D528" s="66">
        <v>130</v>
      </c>
      <c r="E528" s="66">
        <v>45</v>
      </c>
      <c r="F528" s="51">
        <f t="shared" si="46"/>
        <v>0.9210371375083923</v>
      </c>
    </row>
    <row r="529" spans="1:6" ht="12.75">
      <c r="A529" s="61">
        <v>21</v>
      </c>
      <c r="B529" s="65">
        <v>30</v>
      </c>
      <c r="C529" s="66">
        <v>150</v>
      </c>
      <c r="D529" s="66">
        <v>50</v>
      </c>
      <c r="E529" s="66">
        <v>30</v>
      </c>
      <c r="F529" s="51">
        <f t="shared" si="46"/>
        <v>0.908954381942749</v>
      </c>
    </row>
    <row r="530" spans="1:6" ht="12.75">
      <c r="A530" s="61">
        <v>21</v>
      </c>
      <c r="B530" s="65">
        <v>30</v>
      </c>
      <c r="C530" s="66">
        <v>150</v>
      </c>
      <c r="D530" s="66">
        <v>50</v>
      </c>
      <c r="E530" s="66">
        <v>45</v>
      </c>
      <c r="F530" s="51">
        <f t="shared" si="46"/>
        <v>0.9089544415473938</v>
      </c>
    </row>
    <row r="531" spans="1:6" ht="12.75">
      <c r="A531" s="61">
        <v>21</v>
      </c>
      <c r="B531" s="65">
        <v>30</v>
      </c>
      <c r="C531" s="66">
        <v>150</v>
      </c>
      <c r="D531" s="66">
        <v>130</v>
      </c>
      <c r="E531" s="66">
        <v>30</v>
      </c>
      <c r="F531" s="51">
        <f t="shared" si="46"/>
        <v>0.9089543223381042</v>
      </c>
    </row>
    <row r="532" spans="1:6" ht="13.5" thickBot="1">
      <c r="A532" s="67">
        <v>21</v>
      </c>
      <c r="B532" s="68">
        <v>30</v>
      </c>
      <c r="C532" s="69">
        <v>150</v>
      </c>
      <c r="D532" s="69">
        <v>130</v>
      </c>
      <c r="E532" s="69">
        <v>45</v>
      </c>
      <c r="F532" s="52">
        <f t="shared" si="46"/>
        <v>0.908954381942749</v>
      </c>
    </row>
    <row r="533" ht="13.5" thickTop="1"/>
    <row r="535" ht="12.75">
      <c r="A535" t="s">
        <v>30</v>
      </c>
    </row>
    <row r="536" ht="13.5" thickBot="1"/>
    <row r="537" spans="1:6" ht="15.75" thickBot="1" thickTop="1">
      <c r="A537" s="13" t="s">
        <v>3</v>
      </c>
      <c r="B537" s="14" t="s">
        <v>39</v>
      </c>
      <c r="C537" s="14" t="s">
        <v>9</v>
      </c>
      <c r="D537" s="14" t="s">
        <v>10</v>
      </c>
      <c r="E537" s="14" t="s">
        <v>29</v>
      </c>
      <c r="F537" s="14" t="s">
        <v>30</v>
      </c>
    </row>
    <row r="538" spans="1:6" ht="13.5" thickTop="1">
      <c r="A538" s="70">
        <v>5</v>
      </c>
      <c r="B538" s="64">
        <v>75</v>
      </c>
      <c r="C538" s="64">
        <v>50</v>
      </c>
      <c r="D538" s="64">
        <v>30</v>
      </c>
      <c r="E538" s="53">
        <f>logratio24(A538,B538,C538,D538)</f>
        <v>0.4431529939174652</v>
      </c>
      <c r="F538" s="60">
        <f>10^E538</f>
        <v>2.7742972661640732</v>
      </c>
    </row>
    <row r="539" spans="1:6" ht="12.75">
      <c r="A539" s="61">
        <v>5</v>
      </c>
      <c r="B539" s="66">
        <v>75</v>
      </c>
      <c r="C539" s="66">
        <v>50</v>
      </c>
      <c r="D539" s="66">
        <v>45</v>
      </c>
      <c r="E539" s="55">
        <f aca="true" t="shared" si="47" ref="E539:E546">logratio24(A539,B539,C539,D539)</f>
        <v>0.527888834476471</v>
      </c>
      <c r="F539" s="51">
        <f aca="true" t="shared" si="48" ref="F539:F553">10^E539</f>
        <v>3.3720098492349435</v>
      </c>
    </row>
    <row r="540" spans="1:6" ht="12.75">
      <c r="A540" s="61">
        <v>5</v>
      </c>
      <c r="B540" s="66">
        <v>75</v>
      </c>
      <c r="C540" s="66">
        <v>130</v>
      </c>
      <c r="D540" s="66">
        <v>30</v>
      </c>
      <c r="E540" s="55">
        <f t="shared" si="47"/>
        <v>0.3561720848083496</v>
      </c>
      <c r="F540" s="51">
        <f t="shared" si="48"/>
        <v>2.2707644411533323</v>
      </c>
    </row>
    <row r="541" spans="1:6" ht="12.75">
      <c r="A541" s="61">
        <v>5</v>
      </c>
      <c r="B541" s="66">
        <v>75</v>
      </c>
      <c r="C541" s="66">
        <v>130</v>
      </c>
      <c r="D541" s="66">
        <v>45</v>
      </c>
      <c r="E541" s="55">
        <f t="shared" si="47"/>
        <v>0.44090795516967773</v>
      </c>
      <c r="F541" s="51">
        <f t="shared" si="48"/>
        <v>2.7599928384361654</v>
      </c>
    </row>
    <row r="542" spans="1:6" ht="12.75">
      <c r="A542" s="61">
        <v>5</v>
      </c>
      <c r="B542" s="66">
        <v>150</v>
      </c>
      <c r="C542" s="66">
        <v>50</v>
      </c>
      <c r="D542" s="66">
        <v>30</v>
      </c>
      <c r="E542" s="55">
        <f t="shared" si="47"/>
        <v>0.27038025856018066</v>
      </c>
      <c r="F542" s="51">
        <f t="shared" si="48"/>
        <v>1.8637182526007374</v>
      </c>
    </row>
    <row r="543" spans="1:6" ht="12.75">
      <c r="A543" s="61">
        <v>5</v>
      </c>
      <c r="B543" s="66">
        <v>150</v>
      </c>
      <c r="C543" s="66">
        <v>50</v>
      </c>
      <c r="D543" s="66">
        <v>45</v>
      </c>
      <c r="E543" s="55">
        <f t="shared" si="47"/>
        <v>0.3551160991191864</v>
      </c>
      <c r="F543" s="51">
        <f t="shared" si="48"/>
        <v>2.2652497915834218</v>
      </c>
    </row>
    <row r="544" spans="1:6" ht="12.75">
      <c r="A544" s="61">
        <v>5</v>
      </c>
      <c r="B544" s="66">
        <v>150</v>
      </c>
      <c r="C544" s="66">
        <v>130</v>
      </c>
      <c r="D544" s="66">
        <v>30</v>
      </c>
      <c r="E544" s="55">
        <f t="shared" si="47"/>
        <v>0.18339936435222626</v>
      </c>
      <c r="F544" s="51">
        <f t="shared" si="48"/>
        <v>1.5254548721784642</v>
      </c>
    </row>
    <row r="545" spans="1:6" ht="12.75">
      <c r="A545" s="61">
        <v>5</v>
      </c>
      <c r="B545" s="66">
        <v>150</v>
      </c>
      <c r="C545" s="66">
        <v>130</v>
      </c>
      <c r="D545" s="66">
        <v>45</v>
      </c>
      <c r="E545" s="55">
        <f t="shared" si="47"/>
        <v>0.2681351900100708</v>
      </c>
      <c r="F545" s="51">
        <f t="shared" si="48"/>
        <v>1.8541086926023098</v>
      </c>
    </row>
    <row r="546" spans="1:6" ht="12.75">
      <c r="A546" s="61">
        <v>30</v>
      </c>
      <c r="B546" s="66">
        <v>75</v>
      </c>
      <c r="C546" s="66">
        <v>50</v>
      </c>
      <c r="D546" s="66">
        <v>30</v>
      </c>
      <c r="E546" s="55">
        <f t="shared" si="47"/>
        <v>0.5635154247283936</v>
      </c>
      <c r="F546" s="51">
        <f t="shared" si="48"/>
        <v>3.660289404854389</v>
      </c>
    </row>
    <row r="547" spans="1:6" ht="12.75">
      <c r="A547" s="61">
        <v>30</v>
      </c>
      <c r="B547" s="66">
        <v>75</v>
      </c>
      <c r="C547" s="66">
        <v>50</v>
      </c>
      <c r="D547" s="66">
        <v>45</v>
      </c>
      <c r="E547" s="55">
        <f aca="true" t="shared" si="49" ref="E547:E553">logratio24(A547,B547,C547,D547)</f>
        <v>0.6482512950897217</v>
      </c>
      <c r="F547" s="51">
        <f t="shared" si="48"/>
        <v>4.448886181637953</v>
      </c>
    </row>
    <row r="548" spans="1:6" ht="12.75">
      <c r="A548" s="61">
        <v>30</v>
      </c>
      <c r="B548" s="66">
        <v>75</v>
      </c>
      <c r="C548" s="66">
        <v>130</v>
      </c>
      <c r="D548" s="66">
        <v>30</v>
      </c>
      <c r="E548" s="55">
        <f t="shared" si="49"/>
        <v>0.47653451561927795</v>
      </c>
      <c r="F548" s="51">
        <f t="shared" si="48"/>
        <v>2.9959496865185917</v>
      </c>
    </row>
    <row r="549" spans="1:6" ht="12.75">
      <c r="A549" s="61">
        <v>30</v>
      </c>
      <c r="B549" s="66">
        <v>75</v>
      </c>
      <c r="C549" s="66">
        <v>130</v>
      </c>
      <c r="D549" s="66">
        <v>45</v>
      </c>
      <c r="E549" s="55">
        <f t="shared" si="49"/>
        <v>0.5612703561782837</v>
      </c>
      <c r="F549" s="51">
        <f t="shared" si="48"/>
        <v>3.641416503546225</v>
      </c>
    </row>
    <row r="550" spans="1:6" ht="12.75">
      <c r="A550" s="61">
        <v>30</v>
      </c>
      <c r="B550" s="66">
        <v>150</v>
      </c>
      <c r="C550" s="66">
        <v>50</v>
      </c>
      <c r="D550" s="66">
        <v>30</v>
      </c>
      <c r="E550" s="55">
        <f t="shared" si="49"/>
        <v>0.410066157579422</v>
      </c>
      <c r="F550" s="51">
        <f t="shared" si="48"/>
        <v>2.570787369867318</v>
      </c>
    </row>
    <row r="551" spans="1:6" ht="12.75">
      <c r="A551" s="61">
        <v>30</v>
      </c>
      <c r="B551" s="66">
        <v>150</v>
      </c>
      <c r="C551" s="66">
        <v>50</v>
      </c>
      <c r="D551" s="66">
        <v>45</v>
      </c>
      <c r="E551" s="55">
        <f t="shared" si="49"/>
        <v>0.4948020279407501</v>
      </c>
      <c r="F551" s="51">
        <f t="shared" si="48"/>
        <v>3.124654676366245</v>
      </c>
    </row>
    <row r="552" spans="1:6" ht="12.75">
      <c r="A552" s="61">
        <v>30</v>
      </c>
      <c r="B552" s="66">
        <v>150</v>
      </c>
      <c r="C552" s="66">
        <v>130</v>
      </c>
      <c r="D552" s="66">
        <v>30</v>
      </c>
      <c r="E552" s="55">
        <f t="shared" si="49"/>
        <v>0.3230852484703064</v>
      </c>
      <c r="F552" s="51">
        <f t="shared" si="48"/>
        <v>2.1041914348754447</v>
      </c>
    </row>
    <row r="553" spans="1:6" ht="13.5" thickBot="1">
      <c r="A553" s="67">
        <v>30</v>
      </c>
      <c r="B553" s="69">
        <v>150</v>
      </c>
      <c r="C553" s="69">
        <v>130</v>
      </c>
      <c r="D553" s="69">
        <v>45</v>
      </c>
      <c r="E553" s="57">
        <f t="shared" si="49"/>
        <v>0.4078211188316345</v>
      </c>
      <c r="F553" s="52">
        <f t="shared" si="48"/>
        <v>2.5575322502431215</v>
      </c>
    </row>
    <row r="554" ht="13.5" thickTop="1"/>
    <row r="556" spans="1:6" ht="12.75">
      <c r="A556" t="s">
        <v>54</v>
      </c>
      <c r="F556" s="20"/>
    </row>
    <row r="557" ht="13.5" thickBot="1"/>
    <row r="558" spans="1:6" ht="15.75" thickBot="1" thickTop="1">
      <c r="A558" s="13" t="s">
        <v>4</v>
      </c>
      <c r="B558" s="14" t="s">
        <v>3</v>
      </c>
      <c r="C558" s="14" t="s">
        <v>39</v>
      </c>
      <c r="D558" s="14" t="s">
        <v>9</v>
      </c>
      <c r="E558" s="14" t="s">
        <v>10</v>
      </c>
      <c r="F558" s="15" t="s">
        <v>55</v>
      </c>
    </row>
    <row r="559" spans="1:6" ht="13.5" thickTop="1">
      <c r="A559" s="62">
        <v>21</v>
      </c>
      <c r="B559" s="63">
        <v>5</v>
      </c>
      <c r="C559" s="64">
        <v>75</v>
      </c>
      <c r="D559" s="64">
        <v>50</v>
      </c>
      <c r="E559" s="64">
        <v>30</v>
      </c>
      <c r="F559" s="50">
        <f aca="true" t="shared" si="50" ref="F559:F574">BAFRatio24(A559,B559,C559,D559,E559)</f>
        <v>1.1940759420394897</v>
      </c>
    </row>
    <row r="560" spans="1:6" ht="12.75">
      <c r="A560" s="61">
        <v>21</v>
      </c>
      <c r="B560" s="65">
        <v>5</v>
      </c>
      <c r="C560" s="66">
        <v>75</v>
      </c>
      <c r="D560" s="66">
        <v>50</v>
      </c>
      <c r="E560" s="66">
        <v>45</v>
      </c>
      <c r="F560" s="51">
        <f t="shared" si="50"/>
        <v>1.1940759420394897</v>
      </c>
    </row>
    <row r="561" spans="1:6" ht="12.75">
      <c r="A561" s="61">
        <v>21</v>
      </c>
      <c r="B561" s="65">
        <v>5</v>
      </c>
      <c r="C561" s="66">
        <v>75</v>
      </c>
      <c r="D561" s="66">
        <v>130</v>
      </c>
      <c r="E561" s="66">
        <v>30</v>
      </c>
      <c r="F561" s="51">
        <f t="shared" si="50"/>
        <v>1.1940760612487793</v>
      </c>
    </row>
    <row r="562" spans="1:6" ht="12.75">
      <c r="A562" s="61">
        <v>21</v>
      </c>
      <c r="B562" s="65">
        <v>5</v>
      </c>
      <c r="C562" s="66">
        <v>75</v>
      </c>
      <c r="D562" s="66">
        <v>130</v>
      </c>
      <c r="E562" s="66">
        <v>45</v>
      </c>
      <c r="F562" s="51">
        <f t="shared" si="50"/>
        <v>1.1940759420394897</v>
      </c>
    </row>
    <row r="563" spans="1:6" ht="12.75">
      <c r="A563" s="61">
        <v>21</v>
      </c>
      <c r="B563" s="65">
        <v>5</v>
      </c>
      <c r="C563" s="66">
        <v>150</v>
      </c>
      <c r="D563" s="66">
        <v>50</v>
      </c>
      <c r="E563" s="66">
        <v>30</v>
      </c>
      <c r="F563" s="51">
        <f t="shared" si="50"/>
        <v>1.228567361831665</v>
      </c>
    </row>
    <row r="564" spans="1:6" ht="12.75">
      <c r="A564" s="61">
        <v>21</v>
      </c>
      <c r="B564" s="65">
        <v>5</v>
      </c>
      <c r="C564" s="66">
        <v>150</v>
      </c>
      <c r="D564" s="66">
        <v>50</v>
      </c>
      <c r="E564" s="66">
        <v>45</v>
      </c>
      <c r="F564" s="51">
        <f t="shared" si="50"/>
        <v>1.228567361831665</v>
      </c>
    </row>
    <row r="565" spans="1:6" ht="12.75">
      <c r="A565" s="61">
        <v>21</v>
      </c>
      <c r="B565" s="65">
        <v>5</v>
      </c>
      <c r="C565" s="66">
        <v>150</v>
      </c>
      <c r="D565" s="66">
        <v>130</v>
      </c>
      <c r="E565" s="66">
        <v>30</v>
      </c>
      <c r="F565" s="51">
        <f t="shared" si="50"/>
        <v>1.228567361831665</v>
      </c>
    </row>
    <row r="566" spans="1:6" ht="12.75">
      <c r="A566" s="61">
        <v>21</v>
      </c>
      <c r="B566" s="65">
        <v>5</v>
      </c>
      <c r="C566" s="66">
        <v>150</v>
      </c>
      <c r="D566" s="66">
        <v>130</v>
      </c>
      <c r="E566" s="66">
        <v>45</v>
      </c>
      <c r="F566" s="51">
        <f t="shared" si="50"/>
        <v>1.228567361831665</v>
      </c>
    </row>
    <row r="567" spans="1:6" ht="12.75">
      <c r="A567" s="61">
        <v>21</v>
      </c>
      <c r="B567" s="65">
        <v>30</v>
      </c>
      <c r="C567" s="66">
        <v>75</v>
      </c>
      <c r="D567" s="66">
        <v>50</v>
      </c>
      <c r="E567" s="66">
        <v>30</v>
      </c>
      <c r="F567" s="51">
        <f t="shared" si="50"/>
        <v>0.9050436019897461</v>
      </c>
    </row>
    <row r="568" spans="1:6" ht="12.75">
      <c r="A568" s="61">
        <v>21</v>
      </c>
      <c r="B568" s="65">
        <v>30</v>
      </c>
      <c r="C568" s="66">
        <v>75</v>
      </c>
      <c r="D568" s="66">
        <v>50</v>
      </c>
      <c r="E568" s="66">
        <v>45</v>
      </c>
      <c r="F568" s="51">
        <f t="shared" si="50"/>
        <v>0.9050435423851013</v>
      </c>
    </row>
    <row r="569" spans="1:6" ht="12.75">
      <c r="A569" s="61">
        <v>21</v>
      </c>
      <c r="B569" s="65">
        <v>30</v>
      </c>
      <c r="C569" s="66">
        <v>75</v>
      </c>
      <c r="D569" s="66">
        <v>130</v>
      </c>
      <c r="E569" s="66">
        <v>30</v>
      </c>
      <c r="F569" s="51">
        <f t="shared" si="50"/>
        <v>0.9050436615943909</v>
      </c>
    </row>
    <row r="570" spans="1:6" ht="12.75">
      <c r="A570" s="61">
        <v>21</v>
      </c>
      <c r="B570" s="65">
        <v>30</v>
      </c>
      <c r="C570" s="66">
        <v>75</v>
      </c>
      <c r="D570" s="66">
        <v>130</v>
      </c>
      <c r="E570" s="66">
        <v>45</v>
      </c>
      <c r="F570" s="51">
        <f t="shared" si="50"/>
        <v>0.9050437211990356</v>
      </c>
    </row>
    <row r="571" spans="1:6" ht="12.75">
      <c r="A571" s="61">
        <v>21</v>
      </c>
      <c r="B571" s="65">
        <v>30</v>
      </c>
      <c r="C571" s="66">
        <v>150</v>
      </c>
      <c r="D571" s="66">
        <v>50</v>
      </c>
      <c r="E571" s="66">
        <v>30</v>
      </c>
      <c r="F571" s="51">
        <f t="shared" si="50"/>
        <v>0.8906622529029846</v>
      </c>
    </row>
    <row r="572" spans="1:6" ht="12.75">
      <c r="A572" s="61">
        <v>21</v>
      </c>
      <c r="B572" s="65">
        <v>30</v>
      </c>
      <c r="C572" s="66">
        <v>150</v>
      </c>
      <c r="D572" s="66">
        <v>50</v>
      </c>
      <c r="E572" s="66">
        <v>45</v>
      </c>
      <c r="F572" s="51">
        <f t="shared" si="50"/>
        <v>0.8906621932983398</v>
      </c>
    </row>
    <row r="573" spans="1:6" ht="12.75">
      <c r="A573" s="61">
        <v>21</v>
      </c>
      <c r="B573" s="65">
        <v>30</v>
      </c>
      <c r="C573" s="66">
        <v>150</v>
      </c>
      <c r="D573" s="66">
        <v>130</v>
      </c>
      <c r="E573" s="66">
        <v>30</v>
      </c>
      <c r="F573" s="51">
        <f t="shared" si="50"/>
        <v>0.8906623125076294</v>
      </c>
    </row>
    <row r="574" spans="1:6" ht="13.5" thickBot="1">
      <c r="A574" s="67">
        <v>21</v>
      </c>
      <c r="B574" s="68">
        <v>30</v>
      </c>
      <c r="C574" s="69">
        <v>150</v>
      </c>
      <c r="D574" s="69">
        <v>130</v>
      </c>
      <c r="E574" s="69">
        <v>45</v>
      </c>
      <c r="F574" s="52">
        <f t="shared" si="50"/>
        <v>0.8906621932983398</v>
      </c>
    </row>
    <row r="575" ht="13.5" thickTop="1"/>
    <row r="577" ht="12.75">
      <c r="A577" t="s">
        <v>32</v>
      </c>
    </row>
    <row r="578" ht="13.5" thickBot="1"/>
    <row r="579" spans="1:6" ht="15.75" thickBot="1" thickTop="1">
      <c r="A579" s="13" t="s">
        <v>3</v>
      </c>
      <c r="B579" s="14" t="s">
        <v>39</v>
      </c>
      <c r="C579" s="14" t="s">
        <v>9</v>
      </c>
      <c r="D579" s="14" t="s">
        <v>10</v>
      </c>
      <c r="E579" s="14" t="s">
        <v>31</v>
      </c>
      <c r="F579" s="14" t="s">
        <v>32</v>
      </c>
    </row>
    <row r="580" spans="1:6" ht="13.5" thickTop="1">
      <c r="A580" s="70">
        <v>5</v>
      </c>
      <c r="B580" s="64">
        <v>75</v>
      </c>
      <c r="C580" s="64">
        <v>50</v>
      </c>
      <c r="D580" s="64">
        <v>30</v>
      </c>
      <c r="E580" s="53">
        <f aca="true" t="shared" si="51" ref="E580:E588">logratio36(A580,B580,C580,D580)</f>
        <v>0.6171658039093018</v>
      </c>
      <c r="F580" s="60">
        <f>10^E580</f>
        <v>4.14157760801014</v>
      </c>
    </row>
    <row r="581" spans="1:6" ht="12.75">
      <c r="A581" s="61">
        <v>5</v>
      </c>
      <c r="B581" s="66">
        <v>75</v>
      </c>
      <c r="C581" s="66">
        <v>50</v>
      </c>
      <c r="D581" s="66">
        <v>45</v>
      </c>
      <c r="E581" s="55">
        <f t="shared" si="51"/>
        <v>0.738789975643158</v>
      </c>
      <c r="F581" s="51">
        <f aca="true" t="shared" si="52" ref="F581:F595">10^E581</f>
        <v>5.480118828564086</v>
      </c>
    </row>
    <row r="582" spans="1:6" ht="12.75">
      <c r="A582" s="61">
        <v>5</v>
      </c>
      <c r="B582" s="66">
        <v>75</v>
      </c>
      <c r="C582" s="66">
        <v>130</v>
      </c>
      <c r="D582" s="66">
        <v>30</v>
      </c>
      <c r="E582" s="55">
        <f t="shared" si="51"/>
        <v>0.5341616868972778</v>
      </c>
      <c r="F582" s="51">
        <f t="shared" si="52"/>
        <v>3.421067844243657</v>
      </c>
    </row>
    <row r="583" spans="1:6" ht="12.75">
      <c r="A583" s="61">
        <v>5</v>
      </c>
      <c r="B583" s="66">
        <v>75</v>
      </c>
      <c r="C583" s="66">
        <v>130</v>
      </c>
      <c r="D583" s="66">
        <v>45</v>
      </c>
      <c r="E583" s="55">
        <f t="shared" si="51"/>
        <v>0.655785858631134</v>
      </c>
      <c r="F583" s="51">
        <f t="shared" si="52"/>
        <v>4.526743207896179</v>
      </c>
    </row>
    <row r="584" spans="1:6" ht="12.75">
      <c r="A584" s="61">
        <v>5</v>
      </c>
      <c r="B584" s="66">
        <v>150</v>
      </c>
      <c r="C584" s="66">
        <v>50</v>
      </c>
      <c r="D584" s="66">
        <v>30</v>
      </c>
      <c r="E584" s="55">
        <f t="shared" si="51"/>
        <v>0.4338405728340149</v>
      </c>
      <c r="F584" s="51">
        <f t="shared" si="52"/>
        <v>2.7154422616184895</v>
      </c>
    </row>
    <row r="585" spans="1:6" ht="12.75">
      <c r="A585" s="61">
        <v>5</v>
      </c>
      <c r="B585" s="66">
        <v>150</v>
      </c>
      <c r="C585" s="66">
        <v>50</v>
      </c>
      <c r="D585" s="66">
        <v>45</v>
      </c>
      <c r="E585" s="55">
        <f t="shared" si="51"/>
        <v>0.5554647445678711</v>
      </c>
      <c r="F585" s="51">
        <f t="shared" si="52"/>
        <v>3.5930622758325703</v>
      </c>
    </row>
    <row r="586" spans="1:6" ht="12.75">
      <c r="A586" s="61">
        <v>5</v>
      </c>
      <c r="B586" s="66">
        <v>150</v>
      </c>
      <c r="C586" s="66">
        <v>130</v>
      </c>
      <c r="D586" s="66">
        <v>30</v>
      </c>
      <c r="E586" s="55">
        <f t="shared" si="51"/>
        <v>0.30496230721473694</v>
      </c>
      <c r="F586" s="51">
        <f t="shared" si="52"/>
        <v>2.0181911955600134</v>
      </c>
    </row>
    <row r="587" spans="1:6" ht="12.75">
      <c r="A587" s="61">
        <v>5</v>
      </c>
      <c r="B587" s="66">
        <v>150</v>
      </c>
      <c r="C587" s="66">
        <v>130</v>
      </c>
      <c r="D587" s="66">
        <v>45</v>
      </c>
      <c r="E587" s="55">
        <f t="shared" si="51"/>
        <v>0.42658644914627075</v>
      </c>
      <c r="F587" s="51">
        <f t="shared" si="52"/>
        <v>2.67046228714424</v>
      </c>
    </row>
    <row r="588" spans="1:6" ht="12.75">
      <c r="A588" s="61">
        <v>30</v>
      </c>
      <c r="B588" s="66">
        <v>75</v>
      </c>
      <c r="C588" s="66">
        <v>50</v>
      </c>
      <c r="D588" s="66">
        <v>30</v>
      </c>
      <c r="E588" s="55">
        <f t="shared" si="51"/>
        <v>0.7570385932922363</v>
      </c>
      <c r="F588" s="51">
        <f t="shared" si="52"/>
        <v>5.715294229999055</v>
      </c>
    </row>
    <row r="589" spans="1:6" ht="12.75">
      <c r="A589" s="61">
        <v>30</v>
      </c>
      <c r="B589" s="66">
        <v>75</v>
      </c>
      <c r="C589" s="66">
        <v>50</v>
      </c>
      <c r="D589" s="66">
        <v>45</v>
      </c>
      <c r="E589" s="55">
        <f aca="true" t="shared" si="53" ref="E589:E595">logratio36(A589,B589,C589,D589)</f>
        <v>0.8786627650260925</v>
      </c>
      <c r="F589" s="51">
        <f t="shared" si="52"/>
        <v>7.562454331418341</v>
      </c>
    </row>
    <row r="590" spans="1:6" ht="12.75">
      <c r="A590" s="61">
        <v>30</v>
      </c>
      <c r="B590" s="66">
        <v>75</v>
      </c>
      <c r="C590" s="66">
        <v>130</v>
      </c>
      <c r="D590" s="66">
        <v>30</v>
      </c>
      <c r="E590" s="55">
        <f t="shared" si="53"/>
        <v>0.6740344762802124</v>
      </c>
      <c r="F590" s="51">
        <f t="shared" si="52"/>
        <v>4.721005172720937</v>
      </c>
    </row>
    <row r="591" spans="1:6" ht="12.75">
      <c r="A591" s="61">
        <v>30</v>
      </c>
      <c r="B591" s="66">
        <v>75</v>
      </c>
      <c r="C591" s="66">
        <v>130</v>
      </c>
      <c r="D591" s="66">
        <v>45</v>
      </c>
      <c r="E591" s="55">
        <f t="shared" si="53"/>
        <v>0.7956586480140686</v>
      </c>
      <c r="F591" s="51">
        <f t="shared" si="52"/>
        <v>6.246815051042042</v>
      </c>
    </row>
    <row r="592" spans="1:6" ht="12.75">
      <c r="A592" s="61">
        <v>30</v>
      </c>
      <c r="B592" s="66">
        <v>150</v>
      </c>
      <c r="C592" s="66">
        <v>50</v>
      </c>
      <c r="D592" s="66">
        <v>30</v>
      </c>
      <c r="E592" s="55">
        <f t="shared" si="53"/>
        <v>0.5961690545082092</v>
      </c>
      <c r="F592" s="51">
        <f t="shared" si="52"/>
        <v>3.946108793566274</v>
      </c>
    </row>
    <row r="593" spans="1:6" ht="12.75">
      <c r="A593" s="61">
        <v>30</v>
      </c>
      <c r="B593" s="66">
        <v>150</v>
      </c>
      <c r="C593" s="66">
        <v>50</v>
      </c>
      <c r="D593" s="66">
        <v>45</v>
      </c>
      <c r="E593" s="55">
        <f t="shared" si="53"/>
        <v>0.7177932262420654</v>
      </c>
      <c r="F593" s="51">
        <f t="shared" si="52"/>
        <v>5.221475279700202</v>
      </c>
    </row>
    <row r="594" spans="1:6" ht="12.75">
      <c r="A594" s="61">
        <v>30</v>
      </c>
      <c r="B594" s="66">
        <v>150</v>
      </c>
      <c r="C594" s="66">
        <v>130</v>
      </c>
      <c r="D594" s="66">
        <v>30</v>
      </c>
      <c r="E594" s="55">
        <f t="shared" si="53"/>
        <v>0.46729081869125366</v>
      </c>
      <c r="F594" s="51">
        <f t="shared" si="52"/>
        <v>2.932856530582028</v>
      </c>
    </row>
    <row r="595" spans="1:6" ht="13.5" thickBot="1">
      <c r="A595" s="67">
        <v>30</v>
      </c>
      <c r="B595" s="69">
        <v>150</v>
      </c>
      <c r="C595" s="69">
        <v>130</v>
      </c>
      <c r="D595" s="69">
        <v>45</v>
      </c>
      <c r="E595" s="57">
        <f t="shared" si="53"/>
        <v>0.5889149904251099</v>
      </c>
      <c r="F595" s="52">
        <f t="shared" si="52"/>
        <v>3.880743961826143</v>
      </c>
    </row>
    <row r="596" ht="13.5" thickTop="1"/>
    <row r="598" spans="1:6" ht="12.75">
      <c r="A598" t="s">
        <v>56</v>
      </c>
      <c r="F598" s="20"/>
    </row>
    <row r="599" ht="13.5" thickBot="1"/>
    <row r="600" spans="1:6" ht="15.75" thickBot="1" thickTop="1">
      <c r="A600" s="13" t="s">
        <v>4</v>
      </c>
      <c r="B600" s="14" t="s">
        <v>3</v>
      </c>
      <c r="C600" s="14" t="s">
        <v>39</v>
      </c>
      <c r="D600" s="14" t="s">
        <v>9</v>
      </c>
      <c r="E600" s="14" t="s">
        <v>10</v>
      </c>
      <c r="F600" s="15" t="s">
        <v>57</v>
      </c>
    </row>
    <row r="601" spans="1:6" ht="13.5" thickTop="1">
      <c r="A601" s="62">
        <v>21</v>
      </c>
      <c r="B601" s="63">
        <v>5</v>
      </c>
      <c r="C601" s="64">
        <v>75</v>
      </c>
      <c r="D601" s="64">
        <v>50</v>
      </c>
      <c r="E601" s="64">
        <v>30</v>
      </c>
      <c r="F601" s="50">
        <f aca="true" t="shared" si="54" ref="F601:F616">BAFRatio36(A601,B601,C601,D601,E601)</f>
        <v>1.2289057970046997</v>
      </c>
    </row>
    <row r="602" spans="1:6" ht="12.75">
      <c r="A602" s="61">
        <v>21</v>
      </c>
      <c r="B602" s="65">
        <v>5</v>
      </c>
      <c r="C602" s="66">
        <v>75</v>
      </c>
      <c r="D602" s="66">
        <v>50</v>
      </c>
      <c r="E602" s="66">
        <v>45</v>
      </c>
      <c r="F602" s="51">
        <f t="shared" si="54"/>
        <v>1.2289056777954102</v>
      </c>
    </row>
    <row r="603" spans="1:6" ht="12.75">
      <c r="A603" s="61">
        <v>21</v>
      </c>
      <c r="B603" s="65">
        <v>5</v>
      </c>
      <c r="C603" s="66">
        <v>75</v>
      </c>
      <c r="D603" s="66">
        <v>130</v>
      </c>
      <c r="E603" s="66">
        <v>30</v>
      </c>
      <c r="F603" s="51">
        <f t="shared" si="54"/>
        <v>1.2289057970046997</v>
      </c>
    </row>
    <row r="604" spans="1:6" ht="12.75">
      <c r="A604" s="61">
        <v>21</v>
      </c>
      <c r="B604" s="65">
        <v>5</v>
      </c>
      <c r="C604" s="66">
        <v>75</v>
      </c>
      <c r="D604" s="66">
        <v>130</v>
      </c>
      <c r="E604" s="66">
        <v>45</v>
      </c>
      <c r="F604" s="51">
        <f t="shared" si="54"/>
        <v>1.2289056777954102</v>
      </c>
    </row>
    <row r="605" spans="1:6" ht="12.75">
      <c r="A605" s="61">
        <v>21</v>
      </c>
      <c r="B605" s="65">
        <v>5</v>
      </c>
      <c r="C605" s="66">
        <v>150</v>
      </c>
      <c r="D605" s="66">
        <v>50</v>
      </c>
      <c r="E605" s="66">
        <v>30</v>
      </c>
      <c r="F605" s="51">
        <f t="shared" si="54"/>
        <v>1.27025306224823</v>
      </c>
    </row>
    <row r="606" spans="1:6" ht="12.75">
      <c r="A606" s="61">
        <v>21</v>
      </c>
      <c r="B606" s="65">
        <v>5</v>
      </c>
      <c r="C606" s="66">
        <v>150</v>
      </c>
      <c r="D606" s="66">
        <v>50</v>
      </c>
      <c r="E606" s="66">
        <v>45</v>
      </c>
      <c r="F606" s="51">
        <f t="shared" si="54"/>
        <v>1.27025306224823</v>
      </c>
    </row>
    <row r="607" spans="1:6" ht="12.75">
      <c r="A607" s="61">
        <v>21</v>
      </c>
      <c r="B607" s="65">
        <v>5</v>
      </c>
      <c r="C607" s="66">
        <v>150</v>
      </c>
      <c r="D607" s="66">
        <v>130</v>
      </c>
      <c r="E607" s="66">
        <v>30</v>
      </c>
      <c r="F607" s="51">
        <f t="shared" si="54"/>
        <v>1.27025306224823</v>
      </c>
    </row>
    <row r="608" spans="1:6" ht="12.75">
      <c r="A608" s="61">
        <v>21</v>
      </c>
      <c r="B608" s="65">
        <v>5</v>
      </c>
      <c r="C608" s="66">
        <v>150</v>
      </c>
      <c r="D608" s="66">
        <v>130</v>
      </c>
      <c r="E608" s="66">
        <v>45</v>
      </c>
      <c r="F608" s="51">
        <f t="shared" si="54"/>
        <v>1.2702529430389404</v>
      </c>
    </row>
    <row r="609" spans="1:6" ht="12.75">
      <c r="A609" s="61">
        <v>21</v>
      </c>
      <c r="B609" s="65">
        <v>30</v>
      </c>
      <c r="C609" s="66">
        <v>75</v>
      </c>
      <c r="D609" s="66">
        <v>50</v>
      </c>
      <c r="E609" s="66">
        <v>30</v>
      </c>
      <c r="F609" s="51">
        <f t="shared" si="54"/>
        <v>0.8905243277549744</v>
      </c>
    </row>
    <row r="610" spans="1:6" ht="12.75">
      <c r="A610" s="61">
        <v>21</v>
      </c>
      <c r="B610" s="65">
        <v>30</v>
      </c>
      <c r="C610" s="66">
        <v>75</v>
      </c>
      <c r="D610" s="66">
        <v>50</v>
      </c>
      <c r="E610" s="66">
        <v>45</v>
      </c>
      <c r="F610" s="51">
        <f t="shared" si="54"/>
        <v>0.8905242681503296</v>
      </c>
    </row>
    <row r="611" spans="1:6" ht="12.75">
      <c r="A611" s="61">
        <v>21</v>
      </c>
      <c r="B611" s="65">
        <v>30</v>
      </c>
      <c r="C611" s="66">
        <v>75</v>
      </c>
      <c r="D611" s="66">
        <v>130</v>
      </c>
      <c r="E611" s="66">
        <v>30</v>
      </c>
      <c r="F611" s="51">
        <f t="shared" si="54"/>
        <v>0.8905244469642639</v>
      </c>
    </row>
    <row r="612" spans="1:6" ht="12.75">
      <c r="A612" s="61">
        <v>21</v>
      </c>
      <c r="B612" s="65">
        <v>30</v>
      </c>
      <c r="C612" s="66">
        <v>75</v>
      </c>
      <c r="D612" s="66">
        <v>130</v>
      </c>
      <c r="E612" s="66">
        <v>45</v>
      </c>
      <c r="F612" s="51">
        <f t="shared" si="54"/>
        <v>0.8905242681503296</v>
      </c>
    </row>
    <row r="613" spans="1:6" ht="12.75">
      <c r="A613" s="61">
        <v>21</v>
      </c>
      <c r="B613" s="65">
        <v>30</v>
      </c>
      <c r="C613" s="66">
        <v>150</v>
      </c>
      <c r="D613" s="66">
        <v>50</v>
      </c>
      <c r="E613" s="66">
        <v>30</v>
      </c>
      <c r="F613" s="51">
        <f t="shared" si="54"/>
        <v>0.8741012811660767</v>
      </c>
    </row>
    <row r="614" spans="1:6" ht="12.75">
      <c r="A614" s="61">
        <v>21</v>
      </c>
      <c r="B614" s="65">
        <v>30</v>
      </c>
      <c r="C614" s="66">
        <v>150</v>
      </c>
      <c r="D614" s="66">
        <v>50</v>
      </c>
      <c r="E614" s="66">
        <v>45</v>
      </c>
      <c r="F614" s="51">
        <f t="shared" si="54"/>
        <v>0.8741013407707214</v>
      </c>
    </row>
    <row r="615" spans="1:6" ht="12.75">
      <c r="A615" s="61">
        <v>21</v>
      </c>
      <c r="B615" s="65">
        <v>30</v>
      </c>
      <c r="C615" s="66">
        <v>150</v>
      </c>
      <c r="D615" s="66">
        <v>130</v>
      </c>
      <c r="E615" s="66">
        <v>30</v>
      </c>
      <c r="F615" s="51">
        <f t="shared" si="54"/>
        <v>0.8741012215614319</v>
      </c>
    </row>
    <row r="616" spans="1:6" ht="13.5" thickBot="1">
      <c r="A616" s="67">
        <v>21</v>
      </c>
      <c r="B616" s="68">
        <v>30</v>
      </c>
      <c r="C616" s="69">
        <v>150</v>
      </c>
      <c r="D616" s="69">
        <v>130</v>
      </c>
      <c r="E616" s="69">
        <v>45</v>
      </c>
      <c r="F616" s="52">
        <f t="shared" si="54"/>
        <v>0.8741011619567871</v>
      </c>
    </row>
    <row r="617" ht="13.5" thickTop="1"/>
    <row r="619" ht="12.75">
      <c r="A619" t="s">
        <v>34</v>
      </c>
    </row>
    <row r="620" ht="13.5" thickBot="1"/>
    <row r="621" spans="1:6" ht="15.75" thickBot="1" thickTop="1">
      <c r="A621" s="13" t="s">
        <v>3</v>
      </c>
      <c r="B621" s="14" t="s">
        <v>39</v>
      </c>
      <c r="C621" s="14" t="s">
        <v>9</v>
      </c>
      <c r="D621" s="14" t="s">
        <v>10</v>
      </c>
      <c r="E621" s="14" t="s">
        <v>33</v>
      </c>
      <c r="F621" s="14" t="s">
        <v>34</v>
      </c>
    </row>
    <row r="622" spans="1:6" ht="13.5" thickTop="1">
      <c r="A622" s="70">
        <v>5</v>
      </c>
      <c r="B622" s="64">
        <v>75</v>
      </c>
      <c r="C622" s="64">
        <v>50</v>
      </c>
      <c r="D622" s="64">
        <v>30</v>
      </c>
      <c r="E622" s="53">
        <f aca="true" t="shared" si="55" ref="E622:E630">logratio60(A622,B622,C622,D622)</f>
        <v>0.881221354007721</v>
      </c>
      <c r="F622" s="60">
        <f>10^E622</f>
        <v>7.607139037079997</v>
      </c>
    </row>
    <row r="623" spans="1:6" ht="12.75">
      <c r="A623" s="61">
        <v>5</v>
      </c>
      <c r="B623" s="66">
        <v>75</v>
      </c>
      <c r="C623" s="66">
        <v>50</v>
      </c>
      <c r="D623" s="66">
        <v>45</v>
      </c>
      <c r="E623" s="55">
        <f t="shared" si="55"/>
        <v>1.0347729921340942</v>
      </c>
      <c r="F623" s="51">
        <f aca="true" t="shared" si="56" ref="F623:F637">10^E623</f>
        <v>10.833604881313223</v>
      </c>
    </row>
    <row r="624" spans="1:6" ht="12.75">
      <c r="A624" s="61">
        <v>5</v>
      </c>
      <c r="B624" s="66">
        <v>75</v>
      </c>
      <c r="C624" s="66">
        <v>130</v>
      </c>
      <c r="D624" s="66">
        <v>30</v>
      </c>
      <c r="E624" s="55">
        <f t="shared" si="55"/>
        <v>0.7585077881813049</v>
      </c>
      <c r="F624" s="51">
        <f t="shared" si="56"/>
        <v>5.734661503936561</v>
      </c>
    </row>
    <row r="625" spans="1:6" ht="12.75">
      <c r="A625" s="61">
        <v>5</v>
      </c>
      <c r="B625" s="66">
        <v>75</v>
      </c>
      <c r="C625" s="66">
        <v>130</v>
      </c>
      <c r="D625" s="66">
        <v>45</v>
      </c>
      <c r="E625" s="55">
        <f t="shared" si="55"/>
        <v>0.9120594263076782</v>
      </c>
      <c r="F625" s="51">
        <f t="shared" si="56"/>
        <v>8.166941153421282</v>
      </c>
    </row>
    <row r="626" spans="1:6" ht="12.75">
      <c r="A626" s="61">
        <v>5</v>
      </c>
      <c r="B626" s="66">
        <v>150</v>
      </c>
      <c r="C626" s="66">
        <v>50</v>
      </c>
      <c r="D626" s="66">
        <v>30</v>
      </c>
      <c r="E626" s="55">
        <f t="shared" si="55"/>
        <v>0.7130879163742065</v>
      </c>
      <c r="F626" s="51">
        <f t="shared" si="56"/>
        <v>5.165209205670787</v>
      </c>
    </row>
    <row r="627" spans="1:6" ht="12.75">
      <c r="A627" s="61">
        <v>5</v>
      </c>
      <c r="B627" s="66">
        <v>150</v>
      </c>
      <c r="C627" s="66">
        <v>50</v>
      </c>
      <c r="D627" s="66">
        <v>45</v>
      </c>
      <c r="E627" s="55">
        <f t="shared" si="55"/>
        <v>0.8666394948959351</v>
      </c>
      <c r="F627" s="51">
        <f t="shared" si="56"/>
        <v>7.35596230210601</v>
      </c>
    </row>
    <row r="628" spans="1:6" ht="12.75">
      <c r="A628" s="61">
        <v>5</v>
      </c>
      <c r="B628" s="66">
        <v>150</v>
      </c>
      <c r="C628" s="66">
        <v>130</v>
      </c>
      <c r="D628" s="66">
        <v>30</v>
      </c>
      <c r="E628" s="55">
        <f t="shared" si="55"/>
        <v>0.5484051704406738</v>
      </c>
      <c r="F628" s="51">
        <f t="shared" si="56"/>
        <v>3.5351282204129095</v>
      </c>
    </row>
    <row r="629" spans="1:6" ht="12.75">
      <c r="A629" s="61">
        <v>5</v>
      </c>
      <c r="B629" s="66">
        <v>150</v>
      </c>
      <c r="C629" s="66">
        <v>130</v>
      </c>
      <c r="D629" s="66">
        <v>45</v>
      </c>
      <c r="E629" s="55">
        <f t="shared" si="55"/>
        <v>0.7019567489624023</v>
      </c>
      <c r="F629" s="51">
        <f t="shared" si="56"/>
        <v>5.034504680646598</v>
      </c>
    </row>
    <row r="630" spans="1:6" ht="12.75">
      <c r="A630" s="61">
        <v>30</v>
      </c>
      <c r="B630" s="66">
        <v>75</v>
      </c>
      <c r="C630" s="66">
        <v>50</v>
      </c>
      <c r="D630" s="66">
        <v>30</v>
      </c>
      <c r="E630" s="55">
        <f t="shared" si="55"/>
        <v>0.9963083863258362</v>
      </c>
      <c r="F630" s="51">
        <f t="shared" si="56"/>
        <v>9.91535770402834</v>
      </c>
    </row>
    <row r="631" spans="1:6" ht="12.75">
      <c r="A631" s="61">
        <v>30</v>
      </c>
      <c r="B631" s="66">
        <v>75</v>
      </c>
      <c r="C631" s="66">
        <v>50</v>
      </c>
      <c r="D631" s="66">
        <v>45</v>
      </c>
      <c r="E631" s="55">
        <f aca="true" t="shared" si="57" ref="E631:E637">logratio60(A631,B631,C631,D631)</f>
        <v>1.1498600244522095</v>
      </c>
      <c r="F631" s="51">
        <f t="shared" si="56"/>
        <v>14.120823492081321</v>
      </c>
    </row>
    <row r="632" spans="1:6" ht="12.75">
      <c r="A632" s="61">
        <v>30</v>
      </c>
      <c r="B632" s="66">
        <v>75</v>
      </c>
      <c r="C632" s="66">
        <v>130</v>
      </c>
      <c r="D632" s="66">
        <v>30</v>
      </c>
      <c r="E632" s="55">
        <f t="shared" si="57"/>
        <v>0.8735948204994202</v>
      </c>
      <c r="F632" s="51">
        <f t="shared" si="56"/>
        <v>7.474718135936467</v>
      </c>
    </row>
    <row r="633" spans="1:6" ht="12.75">
      <c r="A633" s="61">
        <v>30</v>
      </c>
      <c r="B633" s="66">
        <v>75</v>
      </c>
      <c r="C633" s="66">
        <v>130</v>
      </c>
      <c r="D633" s="66">
        <v>45</v>
      </c>
      <c r="E633" s="55">
        <f t="shared" si="57"/>
        <v>1.0271464586257935</v>
      </c>
      <c r="F633" s="51">
        <f t="shared" si="56"/>
        <v>10.645019433614204</v>
      </c>
    </row>
    <row r="634" spans="1:6" ht="12.75">
      <c r="A634" s="61">
        <v>30</v>
      </c>
      <c r="B634" s="66">
        <v>150</v>
      </c>
      <c r="C634" s="66">
        <v>50</v>
      </c>
      <c r="D634" s="66">
        <v>30</v>
      </c>
      <c r="E634" s="55">
        <f t="shared" si="57"/>
        <v>0.8466514945030212</v>
      </c>
      <c r="F634" s="51">
        <f t="shared" si="56"/>
        <v>7.0250835627594315</v>
      </c>
    </row>
    <row r="635" spans="1:6" ht="12.75">
      <c r="A635" s="61">
        <v>30</v>
      </c>
      <c r="B635" s="66">
        <v>150</v>
      </c>
      <c r="C635" s="66">
        <v>50</v>
      </c>
      <c r="D635" s="66">
        <v>45</v>
      </c>
      <c r="E635" s="55">
        <f t="shared" si="57"/>
        <v>1.0002031326293945</v>
      </c>
      <c r="F635" s="51">
        <f t="shared" si="56"/>
        <v>10.004678395671544</v>
      </c>
    </row>
    <row r="636" spans="1:6" ht="12.75">
      <c r="A636" s="61">
        <v>30</v>
      </c>
      <c r="B636" s="66">
        <v>150</v>
      </c>
      <c r="C636" s="66">
        <v>130</v>
      </c>
      <c r="D636" s="66">
        <v>30</v>
      </c>
      <c r="E636" s="55">
        <f t="shared" si="57"/>
        <v>0.6819687485694885</v>
      </c>
      <c r="F636" s="51">
        <f t="shared" si="56"/>
        <v>4.808047489384228</v>
      </c>
    </row>
    <row r="637" spans="1:6" ht="13.5" thickBot="1">
      <c r="A637" s="67">
        <v>30</v>
      </c>
      <c r="B637" s="69">
        <v>150</v>
      </c>
      <c r="C637" s="69">
        <v>130</v>
      </c>
      <c r="D637" s="69">
        <v>45</v>
      </c>
      <c r="E637" s="57">
        <f t="shared" si="57"/>
        <v>0.835520327091217</v>
      </c>
      <c r="F637" s="52">
        <f t="shared" si="56"/>
        <v>6.847315311026739</v>
      </c>
    </row>
    <row r="638" ht="13.5" thickTop="1"/>
    <row r="640" spans="1:6" ht="12.75">
      <c r="A640" t="s">
        <v>58</v>
      </c>
      <c r="F640" s="20"/>
    </row>
    <row r="641" ht="13.5" thickBot="1"/>
    <row r="642" spans="1:6" ht="15.75" thickBot="1" thickTop="1">
      <c r="A642" s="13" t="s">
        <v>4</v>
      </c>
      <c r="B642" s="14" t="s">
        <v>3</v>
      </c>
      <c r="C642" s="14" t="s">
        <v>39</v>
      </c>
      <c r="D642" s="14" t="s">
        <v>9</v>
      </c>
      <c r="E642" s="14" t="s">
        <v>10</v>
      </c>
      <c r="F642" s="15" t="s">
        <v>59</v>
      </c>
    </row>
    <row r="643" spans="1:6" ht="13.5" thickTop="1">
      <c r="A643" s="62">
        <v>21</v>
      </c>
      <c r="B643" s="63">
        <v>5</v>
      </c>
      <c r="C643" s="64">
        <v>75</v>
      </c>
      <c r="D643" s="64">
        <v>50</v>
      </c>
      <c r="E643" s="64">
        <v>30</v>
      </c>
      <c r="F643" s="50">
        <f aca="true" t="shared" si="58" ref="F643:F658">BAFRatio60(A643,B643,C643,D643,E643)</f>
        <v>1.1848291158676147</v>
      </c>
    </row>
    <row r="644" spans="1:6" ht="12.75">
      <c r="A644" s="61">
        <v>21</v>
      </c>
      <c r="B644" s="65">
        <v>5</v>
      </c>
      <c r="C644" s="66">
        <v>75</v>
      </c>
      <c r="D644" s="66">
        <v>50</v>
      </c>
      <c r="E644" s="66">
        <v>45</v>
      </c>
      <c r="F644" s="51">
        <f t="shared" si="58"/>
        <v>1.1848291158676147</v>
      </c>
    </row>
    <row r="645" spans="1:6" ht="12.75">
      <c r="A645" s="61">
        <v>21</v>
      </c>
      <c r="B645" s="65">
        <v>5</v>
      </c>
      <c r="C645" s="66">
        <v>75</v>
      </c>
      <c r="D645" s="66">
        <v>130</v>
      </c>
      <c r="E645" s="66">
        <v>30</v>
      </c>
      <c r="F645" s="51">
        <f t="shared" si="58"/>
        <v>1.1848288774490356</v>
      </c>
    </row>
    <row r="646" spans="1:6" ht="12.75">
      <c r="A646" s="61">
        <v>21</v>
      </c>
      <c r="B646" s="65">
        <v>5</v>
      </c>
      <c r="C646" s="66">
        <v>75</v>
      </c>
      <c r="D646" s="66">
        <v>130</v>
      </c>
      <c r="E646" s="66">
        <v>45</v>
      </c>
      <c r="F646" s="51">
        <f t="shared" si="58"/>
        <v>1.1848291158676147</v>
      </c>
    </row>
    <row r="647" spans="1:6" ht="12.75">
      <c r="A647" s="61">
        <v>21</v>
      </c>
      <c r="B647" s="65">
        <v>5</v>
      </c>
      <c r="C647" s="66">
        <v>150</v>
      </c>
      <c r="D647" s="66">
        <v>50</v>
      </c>
      <c r="E647" s="66">
        <v>30</v>
      </c>
      <c r="F647" s="51">
        <f t="shared" si="58"/>
        <v>1.217532753944397</v>
      </c>
    </row>
    <row r="648" spans="1:6" ht="12.75">
      <c r="A648" s="61">
        <v>21</v>
      </c>
      <c r="B648" s="65">
        <v>5</v>
      </c>
      <c r="C648" s="66">
        <v>150</v>
      </c>
      <c r="D648" s="66">
        <v>50</v>
      </c>
      <c r="E648" s="66">
        <v>45</v>
      </c>
      <c r="F648" s="51">
        <f t="shared" si="58"/>
        <v>1.2175328731536865</v>
      </c>
    </row>
    <row r="649" spans="1:6" ht="12.75">
      <c r="A649" s="61">
        <v>21</v>
      </c>
      <c r="B649" s="65">
        <v>5</v>
      </c>
      <c r="C649" s="66">
        <v>150</v>
      </c>
      <c r="D649" s="66">
        <v>130</v>
      </c>
      <c r="E649" s="66">
        <v>30</v>
      </c>
      <c r="F649" s="51">
        <f t="shared" si="58"/>
        <v>1.2175328731536865</v>
      </c>
    </row>
    <row r="650" spans="1:6" ht="12.75">
      <c r="A650" s="61">
        <v>21</v>
      </c>
      <c r="B650" s="65">
        <v>5</v>
      </c>
      <c r="C650" s="66">
        <v>150</v>
      </c>
      <c r="D650" s="66">
        <v>130</v>
      </c>
      <c r="E650" s="66">
        <v>45</v>
      </c>
      <c r="F650" s="51">
        <f t="shared" si="58"/>
        <v>1.2175328731536865</v>
      </c>
    </row>
    <row r="651" spans="1:6" ht="12.75">
      <c r="A651" s="61">
        <v>21</v>
      </c>
      <c r="B651" s="65">
        <v>30</v>
      </c>
      <c r="C651" s="66">
        <v>75</v>
      </c>
      <c r="D651" s="66">
        <v>50</v>
      </c>
      <c r="E651" s="66">
        <v>30</v>
      </c>
      <c r="F651" s="51">
        <f t="shared" si="58"/>
        <v>0.9090100526809692</v>
      </c>
    </row>
    <row r="652" spans="1:6" ht="12.75">
      <c r="A652" s="61">
        <v>21</v>
      </c>
      <c r="B652" s="65">
        <v>30</v>
      </c>
      <c r="C652" s="66">
        <v>75</v>
      </c>
      <c r="D652" s="66">
        <v>50</v>
      </c>
      <c r="E652" s="66">
        <v>45</v>
      </c>
      <c r="F652" s="51">
        <f t="shared" si="58"/>
        <v>0.9090100526809692</v>
      </c>
    </row>
    <row r="653" spans="1:6" ht="12.75">
      <c r="A653" s="61">
        <v>21</v>
      </c>
      <c r="B653" s="65">
        <v>30</v>
      </c>
      <c r="C653" s="66">
        <v>75</v>
      </c>
      <c r="D653" s="66">
        <v>130</v>
      </c>
      <c r="E653" s="66">
        <v>30</v>
      </c>
      <c r="F653" s="51">
        <f t="shared" si="58"/>
        <v>0.9090099334716797</v>
      </c>
    </row>
    <row r="654" spans="1:6" ht="12.75">
      <c r="A654" s="61">
        <v>21</v>
      </c>
      <c r="B654" s="65">
        <v>30</v>
      </c>
      <c r="C654" s="66">
        <v>75</v>
      </c>
      <c r="D654" s="66">
        <v>130</v>
      </c>
      <c r="E654" s="66">
        <v>45</v>
      </c>
      <c r="F654" s="51">
        <f t="shared" si="58"/>
        <v>0.9090099334716797</v>
      </c>
    </row>
    <row r="655" spans="1:6" ht="12.75">
      <c r="A655" s="61">
        <v>21</v>
      </c>
      <c r="B655" s="65">
        <v>30</v>
      </c>
      <c r="C655" s="66">
        <v>150</v>
      </c>
      <c r="D655" s="66">
        <v>50</v>
      </c>
      <c r="E655" s="66">
        <v>30</v>
      </c>
      <c r="F655" s="51">
        <f t="shared" si="58"/>
        <v>0.895193874835968</v>
      </c>
    </row>
    <row r="656" spans="1:6" ht="12.75">
      <c r="A656" s="61">
        <v>21</v>
      </c>
      <c r="B656" s="65">
        <v>30</v>
      </c>
      <c r="C656" s="66">
        <v>150</v>
      </c>
      <c r="D656" s="66">
        <v>50</v>
      </c>
      <c r="E656" s="66">
        <v>45</v>
      </c>
      <c r="F656" s="51">
        <f t="shared" si="58"/>
        <v>0.8951937556266785</v>
      </c>
    </row>
    <row r="657" spans="1:6" ht="12.75">
      <c r="A657" s="61">
        <v>21</v>
      </c>
      <c r="B657" s="65">
        <v>30</v>
      </c>
      <c r="C657" s="66">
        <v>150</v>
      </c>
      <c r="D657" s="66">
        <v>130</v>
      </c>
      <c r="E657" s="66">
        <v>30</v>
      </c>
      <c r="F657" s="51">
        <f t="shared" si="58"/>
        <v>0.8951939344406128</v>
      </c>
    </row>
    <row r="658" spans="1:6" ht="13.5" thickBot="1">
      <c r="A658" s="67">
        <v>21</v>
      </c>
      <c r="B658" s="68">
        <v>30</v>
      </c>
      <c r="C658" s="69">
        <v>150</v>
      </c>
      <c r="D658" s="69">
        <v>130</v>
      </c>
      <c r="E658" s="69">
        <v>45</v>
      </c>
      <c r="F658" s="52">
        <f t="shared" si="58"/>
        <v>0.895193874835968</v>
      </c>
    </row>
    <row r="659" ht="13.5" thickTop="1"/>
    <row r="662" spans="1:6" ht="12.75">
      <c r="A662" t="s">
        <v>73</v>
      </c>
      <c r="C662" t="s">
        <v>61</v>
      </c>
      <c r="F662" s="20"/>
    </row>
    <row r="663" ht="13.5" thickBot="1"/>
    <row r="664" spans="1:6" ht="15.75" thickBot="1" thickTop="1">
      <c r="A664" s="13" t="s">
        <v>4</v>
      </c>
      <c r="B664" s="14" t="s">
        <v>3</v>
      </c>
      <c r="C664" s="14" t="s">
        <v>39</v>
      </c>
      <c r="D664" s="14" t="s">
        <v>9</v>
      </c>
      <c r="E664" s="14" t="s">
        <v>10</v>
      </c>
      <c r="F664" s="15" t="s">
        <v>60</v>
      </c>
    </row>
    <row r="665" spans="1:6" ht="13.5" thickTop="1">
      <c r="A665" s="62">
        <v>21</v>
      </c>
      <c r="B665" s="63">
        <v>5</v>
      </c>
      <c r="C665" s="64">
        <v>75</v>
      </c>
      <c r="D665" s="64">
        <v>50</v>
      </c>
      <c r="E665" s="64">
        <v>30</v>
      </c>
      <c r="F665" s="50">
        <f aca="true" t="shared" si="59" ref="F665:F680">TAFDefl(A665,B665,C665,D665,E665)</f>
        <v>1.2103818655014038</v>
      </c>
    </row>
    <row r="666" spans="1:6" ht="12.75">
      <c r="A666" s="61">
        <v>21</v>
      </c>
      <c r="B666" s="65">
        <v>5</v>
      </c>
      <c r="C666" s="66">
        <v>75</v>
      </c>
      <c r="D666" s="66">
        <v>50</v>
      </c>
      <c r="E666" s="66">
        <v>45</v>
      </c>
      <c r="F666" s="51">
        <f t="shared" si="59"/>
        <v>1.2564506530761719</v>
      </c>
    </row>
    <row r="667" spans="1:6" ht="12.75">
      <c r="A667" s="61">
        <v>21</v>
      </c>
      <c r="B667" s="65">
        <v>5</v>
      </c>
      <c r="C667" s="66">
        <v>75</v>
      </c>
      <c r="D667" s="66">
        <v>130</v>
      </c>
      <c r="E667" s="66">
        <v>30</v>
      </c>
      <c r="F667" s="51">
        <f t="shared" si="59"/>
        <v>1.1005629301071167</v>
      </c>
    </row>
    <row r="668" spans="1:6" ht="12.75">
      <c r="A668" s="61">
        <v>21</v>
      </c>
      <c r="B668" s="65">
        <v>5</v>
      </c>
      <c r="C668" s="66">
        <v>75</v>
      </c>
      <c r="D668" s="66">
        <v>130</v>
      </c>
      <c r="E668" s="66">
        <v>45</v>
      </c>
      <c r="F668" s="51">
        <f t="shared" si="59"/>
        <v>1.1259276866912842</v>
      </c>
    </row>
    <row r="669" spans="1:6" ht="12.75">
      <c r="A669" s="61">
        <v>21</v>
      </c>
      <c r="B669" s="65">
        <v>5</v>
      </c>
      <c r="C669" s="66">
        <v>150</v>
      </c>
      <c r="D669" s="66">
        <v>50</v>
      </c>
      <c r="E669" s="66">
        <v>30</v>
      </c>
      <c r="F669" s="51">
        <f t="shared" si="59"/>
        <v>1.25978684425354</v>
      </c>
    </row>
    <row r="670" spans="1:6" ht="12.75">
      <c r="A670" s="61">
        <v>21</v>
      </c>
      <c r="B670" s="65">
        <v>5</v>
      </c>
      <c r="C670" s="66">
        <v>150</v>
      </c>
      <c r="D670" s="66">
        <v>50</v>
      </c>
      <c r="E670" s="66">
        <v>45</v>
      </c>
      <c r="F670" s="51">
        <f t="shared" si="59"/>
        <v>1.336267113685608</v>
      </c>
    </row>
    <row r="671" spans="1:6" ht="12.75">
      <c r="A671" s="61">
        <v>21</v>
      </c>
      <c r="B671" s="65">
        <v>5</v>
      </c>
      <c r="C671" s="66">
        <v>150</v>
      </c>
      <c r="D671" s="66">
        <v>130</v>
      </c>
      <c r="E671" s="66">
        <v>30</v>
      </c>
      <c r="F671" s="51">
        <f t="shared" si="59"/>
        <v>1.1498832702636719</v>
      </c>
    </row>
    <row r="672" spans="1:6" ht="12.75">
      <c r="A672" s="61">
        <v>21</v>
      </c>
      <c r="B672" s="65">
        <v>5</v>
      </c>
      <c r="C672" s="66">
        <v>150</v>
      </c>
      <c r="D672" s="66">
        <v>130</v>
      </c>
      <c r="E672" s="66">
        <v>45</v>
      </c>
      <c r="F672" s="51">
        <f t="shared" si="59"/>
        <v>1.2029311656951904</v>
      </c>
    </row>
    <row r="673" spans="1:6" ht="12.75">
      <c r="A673" s="61">
        <v>21</v>
      </c>
      <c r="B673" s="65">
        <v>30</v>
      </c>
      <c r="C673" s="66">
        <v>75</v>
      </c>
      <c r="D673" s="66">
        <v>50</v>
      </c>
      <c r="E673" s="66">
        <v>30</v>
      </c>
      <c r="F673" s="51">
        <f t="shared" si="59"/>
        <v>0.8946002721786499</v>
      </c>
    </row>
    <row r="674" spans="1:6" ht="12.75">
      <c r="A674" s="61">
        <v>21</v>
      </c>
      <c r="B674" s="65">
        <v>30</v>
      </c>
      <c r="C674" s="66">
        <v>75</v>
      </c>
      <c r="D674" s="66">
        <v>50</v>
      </c>
      <c r="E674" s="66">
        <v>45</v>
      </c>
      <c r="F674" s="51">
        <f t="shared" si="59"/>
        <v>0.876092791557312</v>
      </c>
    </row>
    <row r="675" spans="1:6" ht="12.75">
      <c r="A675" s="61">
        <v>21</v>
      </c>
      <c r="B675" s="65">
        <v>30</v>
      </c>
      <c r="C675" s="66">
        <v>75</v>
      </c>
      <c r="D675" s="66">
        <v>130</v>
      </c>
      <c r="E675" s="66">
        <v>30</v>
      </c>
      <c r="F675" s="51">
        <f t="shared" si="59"/>
        <v>0.9461616277694702</v>
      </c>
    </row>
    <row r="676" spans="1:6" ht="12.75">
      <c r="A676" s="61">
        <v>21</v>
      </c>
      <c r="B676" s="65">
        <v>30</v>
      </c>
      <c r="C676" s="66">
        <v>75</v>
      </c>
      <c r="D676" s="66">
        <v>130</v>
      </c>
      <c r="E676" s="66">
        <v>45</v>
      </c>
      <c r="F676" s="51">
        <f t="shared" si="59"/>
        <v>0.934148907661438</v>
      </c>
    </row>
    <row r="677" spans="1:6" ht="12.75">
      <c r="A677" s="61">
        <v>21</v>
      </c>
      <c r="B677" s="65">
        <v>30</v>
      </c>
      <c r="C677" s="66">
        <v>150</v>
      </c>
      <c r="D677" s="66">
        <v>50</v>
      </c>
      <c r="E677" s="66">
        <v>30</v>
      </c>
      <c r="F677" s="51">
        <f t="shared" si="59"/>
        <v>0.8679372072219849</v>
      </c>
    </row>
    <row r="678" spans="1:6" ht="12.75">
      <c r="A678" s="61">
        <v>21</v>
      </c>
      <c r="B678" s="65">
        <v>30</v>
      </c>
      <c r="C678" s="66">
        <v>150</v>
      </c>
      <c r="D678" s="66">
        <v>50</v>
      </c>
      <c r="E678" s="66">
        <v>45</v>
      </c>
      <c r="F678" s="51">
        <f t="shared" si="59"/>
        <v>0.8391411900520325</v>
      </c>
    </row>
    <row r="679" spans="1:6" ht="12.75">
      <c r="A679" s="61">
        <v>21</v>
      </c>
      <c r="B679" s="65">
        <v>30</v>
      </c>
      <c r="C679" s="66">
        <v>150</v>
      </c>
      <c r="D679" s="66">
        <v>130</v>
      </c>
      <c r="E679" s="66">
        <v>30</v>
      </c>
      <c r="F679" s="51">
        <f t="shared" si="59"/>
        <v>0.9187635183334351</v>
      </c>
    </row>
    <row r="680" spans="1:6" ht="13.5" thickBot="1">
      <c r="A680" s="67">
        <v>21</v>
      </c>
      <c r="B680" s="68">
        <v>30</v>
      </c>
      <c r="C680" s="69">
        <v>150</v>
      </c>
      <c r="D680" s="69">
        <v>130</v>
      </c>
      <c r="E680" s="69">
        <v>45</v>
      </c>
      <c r="F680" s="52">
        <f t="shared" si="59"/>
        <v>0.8952620625495911</v>
      </c>
    </row>
    <row r="681" ht="13.5" thickTop="1"/>
  </sheetData>
  <mergeCells count="3">
    <mergeCell ref="A1:F1"/>
    <mergeCell ref="A3:F3"/>
    <mergeCell ref="A5:F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workbookViewId="0" topLeftCell="A2">
      <selection activeCell="C27" sqref="C27"/>
    </sheetView>
  </sheetViews>
  <sheetFormatPr defaultColWidth="9.140625" defaultRowHeight="12.75"/>
  <sheetData>
    <row r="1" ht="12.75">
      <c r="A1" t="s">
        <v>69</v>
      </c>
    </row>
    <row r="2" ht="13.5" thickBot="1"/>
    <row r="3" spans="1:6" ht="16.5" thickTop="1">
      <c r="A3" s="35" t="s">
        <v>65</v>
      </c>
      <c r="B3" s="36"/>
      <c r="C3" s="36"/>
      <c r="D3" s="36"/>
      <c r="E3" s="36"/>
      <c r="F3" s="28">
        <v>21</v>
      </c>
    </row>
    <row r="4" spans="1:6" ht="15.75">
      <c r="A4" s="37" t="s">
        <v>64</v>
      </c>
      <c r="B4" s="38"/>
      <c r="C4" s="38"/>
      <c r="D4" s="38"/>
      <c r="E4" s="38"/>
      <c r="F4" s="29">
        <v>200</v>
      </c>
    </row>
    <row r="5" spans="1:6" ht="12.75">
      <c r="A5" s="37" t="s">
        <v>66</v>
      </c>
      <c r="B5" s="38"/>
      <c r="C5" s="38"/>
      <c r="D5" s="38"/>
      <c r="E5" s="38"/>
      <c r="F5" s="29">
        <v>45</v>
      </c>
    </row>
    <row r="6" spans="1:6" ht="13.5" thickBot="1">
      <c r="A6" s="39" t="s">
        <v>67</v>
      </c>
      <c r="B6" s="40"/>
      <c r="C6" s="40"/>
      <c r="D6" s="40"/>
      <c r="E6" s="40"/>
      <c r="F6" s="30">
        <v>40</v>
      </c>
    </row>
    <row r="7" spans="1:6" ht="15.75" thickBot="1" thickTop="1">
      <c r="A7" s="25" t="s">
        <v>4</v>
      </c>
      <c r="B7" s="26" t="s">
        <v>3</v>
      </c>
      <c r="C7" s="26" t="s">
        <v>39</v>
      </c>
      <c r="D7" s="26" t="s">
        <v>9</v>
      </c>
      <c r="E7" s="26" t="s">
        <v>10</v>
      </c>
      <c r="F7" s="27" t="s">
        <v>60</v>
      </c>
    </row>
    <row r="8" spans="1:6" ht="13.5" thickTop="1">
      <c r="A8" s="19">
        <f aca="true" t="shared" si="0" ref="A8:A20">$F$3</f>
        <v>21</v>
      </c>
      <c r="B8" s="16">
        <v>0</v>
      </c>
      <c r="C8" s="11">
        <f aca="true" t="shared" si="1" ref="C8:C20">$F$4</f>
        <v>200</v>
      </c>
      <c r="D8" s="11">
        <f aca="true" t="shared" si="2" ref="D8:D20">$F$5</f>
        <v>45</v>
      </c>
      <c r="E8" s="11">
        <f aca="true" t="shared" si="3" ref="E8:E20">$F$6</f>
        <v>40</v>
      </c>
      <c r="F8" s="12">
        <f aca="true" t="shared" si="4" ref="F8:F20">TAFDefl(A8,B8,C8,D8,E8)</f>
        <v>1.456025242805481</v>
      </c>
    </row>
    <row r="9" spans="1:6" ht="12.75">
      <c r="A9" s="6">
        <f t="shared" si="0"/>
        <v>21</v>
      </c>
      <c r="B9" s="17">
        <v>5</v>
      </c>
      <c r="C9" s="5">
        <f t="shared" si="1"/>
        <v>200</v>
      </c>
      <c r="D9" s="5">
        <f t="shared" si="2"/>
        <v>45</v>
      </c>
      <c r="E9" s="5">
        <f t="shared" si="3"/>
        <v>40</v>
      </c>
      <c r="F9" s="7">
        <f t="shared" si="4"/>
        <v>1.3409984111785889</v>
      </c>
    </row>
    <row r="10" spans="1:6" ht="12.75">
      <c r="A10" s="6">
        <f t="shared" si="0"/>
        <v>21</v>
      </c>
      <c r="B10" s="17">
        <v>10</v>
      </c>
      <c r="C10" s="5">
        <f t="shared" si="1"/>
        <v>200</v>
      </c>
      <c r="D10" s="5">
        <f t="shared" si="2"/>
        <v>45</v>
      </c>
      <c r="E10" s="5">
        <f t="shared" si="3"/>
        <v>40</v>
      </c>
      <c r="F10" s="7">
        <f t="shared" si="4"/>
        <v>1.2293949127197266</v>
      </c>
    </row>
    <row r="11" spans="1:6" ht="12.75">
      <c r="A11" s="6">
        <f t="shared" si="0"/>
        <v>21</v>
      </c>
      <c r="B11" s="17">
        <v>15</v>
      </c>
      <c r="C11" s="5">
        <f t="shared" si="1"/>
        <v>200</v>
      </c>
      <c r="D11" s="5">
        <f t="shared" si="2"/>
        <v>45</v>
      </c>
      <c r="E11" s="5">
        <f t="shared" si="3"/>
        <v>40</v>
      </c>
      <c r="F11" s="7">
        <f t="shared" si="4"/>
        <v>1.1220866441726685</v>
      </c>
    </row>
    <row r="12" spans="1:6" ht="12.75">
      <c r="A12" s="6">
        <f t="shared" si="0"/>
        <v>21</v>
      </c>
      <c r="B12" s="17">
        <v>20</v>
      </c>
      <c r="C12" s="5">
        <f t="shared" si="1"/>
        <v>200</v>
      </c>
      <c r="D12" s="5">
        <f t="shared" si="2"/>
        <v>45</v>
      </c>
      <c r="E12" s="5">
        <f t="shared" si="3"/>
        <v>40</v>
      </c>
      <c r="F12" s="7">
        <f t="shared" si="4"/>
        <v>1.0198014974594116</v>
      </c>
    </row>
    <row r="13" spans="1:6" ht="12.75">
      <c r="A13" s="6">
        <f t="shared" si="0"/>
        <v>21</v>
      </c>
      <c r="B13" s="17">
        <v>25</v>
      </c>
      <c r="C13" s="5">
        <f t="shared" si="1"/>
        <v>200</v>
      </c>
      <c r="D13" s="5">
        <f t="shared" si="2"/>
        <v>45</v>
      </c>
      <c r="E13" s="5">
        <f t="shared" si="3"/>
        <v>40</v>
      </c>
      <c r="F13" s="7">
        <f t="shared" si="4"/>
        <v>0.9231081008911133</v>
      </c>
    </row>
    <row r="14" spans="1:6" ht="12.75">
      <c r="A14" s="6">
        <f t="shared" si="0"/>
        <v>21</v>
      </c>
      <c r="B14" s="17">
        <v>30</v>
      </c>
      <c r="C14" s="5">
        <f t="shared" si="1"/>
        <v>200</v>
      </c>
      <c r="D14" s="5">
        <f t="shared" si="2"/>
        <v>45</v>
      </c>
      <c r="E14" s="5">
        <f t="shared" si="3"/>
        <v>40</v>
      </c>
      <c r="F14" s="7">
        <f t="shared" si="4"/>
        <v>0.8324146270751953</v>
      </c>
    </row>
    <row r="15" spans="1:6" ht="12.75">
      <c r="A15" s="6">
        <f t="shared" si="0"/>
        <v>21</v>
      </c>
      <c r="B15" s="17">
        <v>35</v>
      </c>
      <c r="C15" s="5">
        <f t="shared" si="1"/>
        <v>200</v>
      </c>
      <c r="D15" s="5">
        <f t="shared" si="2"/>
        <v>45</v>
      </c>
      <c r="E15" s="5">
        <f t="shared" si="3"/>
        <v>40</v>
      </c>
      <c r="F15" s="7">
        <f t="shared" si="4"/>
        <v>0.7479710578918457</v>
      </c>
    </row>
    <row r="16" spans="1:6" ht="12.75">
      <c r="A16" s="6">
        <f t="shared" si="0"/>
        <v>21</v>
      </c>
      <c r="B16" s="17">
        <v>40</v>
      </c>
      <c r="C16" s="5">
        <f t="shared" si="1"/>
        <v>200</v>
      </c>
      <c r="D16" s="5">
        <f t="shared" si="2"/>
        <v>45</v>
      </c>
      <c r="E16" s="5">
        <f t="shared" si="3"/>
        <v>40</v>
      </c>
      <c r="F16" s="7">
        <f t="shared" si="4"/>
        <v>0.6698837280273438</v>
      </c>
    </row>
    <row r="17" spans="1:6" ht="12.75">
      <c r="A17" s="6">
        <f t="shared" si="0"/>
        <v>21</v>
      </c>
      <c r="B17" s="17">
        <v>45</v>
      </c>
      <c r="C17" s="5">
        <f t="shared" si="1"/>
        <v>200</v>
      </c>
      <c r="D17" s="5">
        <f t="shared" si="2"/>
        <v>45</v>
      </c>
      <c r="E17" s="5">
        <f t="shared" si="3"/>
        <v>40</v>
      </c>
      <c r="F17" s="7">
        <f t="shared" si="4"/>
        <v>0.5981292128562927</v>
      </c>
    </row>
    <row r="18" spans="1:6" ht="12.75">
      <c r="A18" s="6">
        <f t="shared" si="0"/>
        <v>21</v>
      </c>
      <c r="B18" s="17">
        <v>50</v>
      </c>
      <c r="C18" s="5">
        <f t="shared" si="1"/>
        <v>200</v>
      </c>
      <c r="D18" s="5">
        <f t="shared" si="2"/>
        <v>45</v>
      </c>
      <c r="E18" s="5">
        <f t="shared" si="3"/>
        <v>40</v>
      </c>
      <c r="F18" s="7">
        <f t="shared" si="4"/>
        <v>0.5325770378112793</v>
      </c>
    </row>
    <row r="19" spans="1:6" ht="12.75">
      <c r="A19" s="6">
        <f t="shared" si="0"/>
        <v>21</v>
      </c>
      <c r="B19" s="17">
        <v>55</v>
      </c>
      <c r="C19" s="5">
        <f t="shared" si="1"/>
        <v>200</v>
      </c>
      <c r="D19" s="5">
        <f t="shared" si="2"/>
        <v>45</v>
      </c>
      <c r="E19" s="5">
        <f t="shared" si="3"/>
        <v>40</v>
      </c>
      <c r="F19" s="7">
        <f t="shared" si="4"/>
        <v>0.47300824522972107</v>
      </c>
    </row>
    <row r="20" spans="1:6" ht="13.5" thickBot="1">
      <c r="A20" s="8">
        <f t="shared" si="0"/>
        <v>21</v>
      </c>
      <c r="B20" s="18">
        <v>60</v>
      </c>
      <c r="C20" s="9">
        <f t="shared" si="1"/>
        <v>200</v>
      </c>
      <c r="D20" s="9">
        <f t="shared" si="2"/>
        <v>45</v>
      </c>
      <c r="E20" s="9">
        <f t="shared" si="3"/>
        <v>40</v>
      </c>
      <c r="F20" s="10">
        <f t="shared" si="4"/>
        <v>0.4191380441188812</v>
      </c>
    </row>
    <row r="21" ht="13.5" thickTop="1"/>
  </sheetData>
  <mergeCells count="4">
    <mergeCell ref="A3:E3"/>
    <mergeCell ref="A4:E4"/>
    <mergeCell ref="A5:E5"/>
    <mergeCell ref="A6:E6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Erland Lukanen</dc:creator>
  <cp:keywords/>
  <dc:description/>
  <cp:lastModifiedBy>pschmalz</cp:lastModifiedBy>
  <dcterms:created xsi:type="dcterms:W3CDTF">2001-09-07T03:02:26Z</dcterms:created>
  <dcterms:modified xsi:type="dcterms:W3CDTF">2002-08-28T21:05:49Z</dcterms:modified>
  <cp:category/>
  <cp:version/>
  <cp:contentType/>
  <cp:contentStatus/>
</cp:coreProperties>
</file>