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40" windowWidth="14910" windowHeight="7995" tabRatio="599" activeTab="0"/>
  </bookViews>
  <sheets>
    <sheet name="READ ME" sheetId="1" r:id="rId1"/>
    <sheet name="FCR" sheetId="2" r:id="rId2"/>
    <sheet name="INPUT" sheetId="3" r:id="rId3"/>
    <sheet name="PLAN 1" sheetId="4" r:id="rId4"/>
    <sheet name="PLAN 2" sheetId="5" r:id="rId5"/>
    <sheet name="COMPARE" sheetId="6" r:id="rId6"/>
  </sheets>
  <definedNames>
    <definedName name="_Regression_Int" localSheetId="3" hidden="1">1</definedName>
    <definedName name="_Regression_Int" localSheetId="4" hidden="1">1</definedName>
    <definedName name="_xlnm.Print_Area" localSheetId="3">'PLAN 1'!$B$2:$R$213</definedName>
    <definedName name="_xlnm.Print_Area" localSheetId="4">'PLAN 2'!$B$2:$R$229</definedName>
    <definedName name="Print_Area_MI" localSheetId="3">'PLAN 1'!$B$2:$R$213</definedName>
    <definedName name="Print_Area_MI" localSheetId="4">'PLAN 2'!$B$2:$R$229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<sst xmlns="http://schemas.openxmlformats.org/spreadsheetml/2006/main" count="462" uniqueCount="184">
  <si>
    <t>INSTRUCTIONS FOR ENTERING DATA</t>
  </si>
  <si>
    <t>*</t>
  </si>
  <si>
    <t>See RUS Bulletin 1724D-104 for additional details and sample data.</t>
  </si>
  <si>
    <t>Enter data and information in the shaded (yellow) cells only.</t>
  </si>
  <si>
    <t>Enter all numerical data in the format:   XX.XX</t>
  </si>
  <si>
    <t>WORKSHEET "FCR"</t>
  </si>
  <si>
    <t>Use Worksheet "FCR"  to calculate the blended interest rate,</t>
  </si>
  <si>
    <t>the fixed charge rate (FCR) and the FCR factors.</t>
  </si>
  <si>
    <t>If these quantities are already known, then go directly to Worksheet "INPUT."</t>
  </si>
  <si>
    <t>Enter data in shaded cells as instructed.</t>
  </si>
  <si>
    <t>WORKSHEET "INPUT"</t>
  </si>
  <si>
    <t>Use Worksheet "INPUT"  to calculate the area loss factor.</t>
  </si>
  <si>
    <t>Enter data, as instructed, into all of the shaded cells for complete results.</t>
  </si>
  <si>
    <t>If the fixed charge rate and its factors as calculated on Worksheet "FCR"</t>
  </si>
  <si>
    <t>are satisfactory, then skip section "FIXED CHARGE RATE."</t>
  </si>
  <si>
    <r>
      <t xml:space="preserve">WORKSHEETS "PLAN 1" </t>
    </r>
    <r>
      <rPr>
        <u val="single"/>
        <sz val="10"/>
        <color indexed="8"/>
        <rFont val="Arial"/>
        <family val="0"/>
      </rPr>
      <t xml:space="preserve">and </t>
    </r>
    <r>
      <rPr>
        <b/>
        <u val="single"/>
        <sz val="10"/>
        <color indexed="8"/>
        <rFont val="Arial"/>
        <family val="2"/>
      </rPr>
      <t>"PLAN 2"</t>
    </r>
    <r>
      <rPr>
        <u val="single"/>
        <sz val="10"/>
        <color indexed="8"/>
        <rFont val="Arial"/>
        <family val="0"/>
      </rPr>
      <t xml:space="preserve"> (if used)</t>
    </r>
  </si>
  <si>
    <t>Enter name of engineer, company and short plan description in shaded cells.</t>
  </si>
  <si>
    <t>For each planned or proposed new construction item:</t>
  </si>
  <si>
    <t>Enter brief description of planned construction in the shaded cell immediately</t>
  </si>
  <si>
    <t>to the right of the year in which the construction is planned.</t>
  </si>
  <si>
    <t>(Up to 3 construction items and their costs may be entered per year.)</t>
  </si>
  <si>
    <t>Enter the present year estimated cost of each new construction in the</t>
  </si>
  <si>
    <t>shaded cell immediately to the right of the construction description.</t>
  </si>
  <si>
    <t>(Negative estimated costs (e.g. salvage) may be entered, however,</t>
  </si>
  <si>
    <t>negative costs are also capitalized and may be meaningless.)</t>
  </si>
  <si>
    <t>Enter each expected future change in kW demand losses (+ or -) for each</t>
  </si>
  <si>
    <t>year that a change is expected.</t>
  </si>
  <si>
    <t>CALCULATE FIXED CHARGE RATE FACTORS</t>
  </si>
  <si>
    <t>NOTES:   If FCR factors are known, then go directly to Worksheet  "INPUT"</t>
  </si>
  <si>
    <r>
      <t xml:space="preserve">                 Enter </t>
    </r>
    <r>
      <rPr>
        <sz val="9"/>
        <rFont val="Arial"/>
        <family val="2"/>
      </rPr>
      <t>data in the shaded (yellow) cells only.</t>
    </r>
  </si>
  <si>
    <t>ENTER the following amounts from the most recent RUS Form 7.</t>
  </si>
  <si>
    <t>A</t>
  </si>
  <si>
    <r>
      <t xml:space="preserve"> </t>
    </r>
    <r>
      <rPr>
        <sz val="10"/>
        <rFont val="Courier"/>
        <family val="0"/>
      </rPr>
      <t xml:space="preserve"> </t>
    </r>
    <r>
      <rPr>
        <sz val="10"/>
        <rFont val="Arial"/>
        <family val="2"/>
      </rPr>
      <t>NET UTILITY PLANT</t>
    </r>
  </si>
  <si>
    <t>Part C, Line 5</t>
  </si>
  <si>
    <t>B</t>
  </si>
  <si>
    <r>
      <t xml:space="preserve">  </t>
    </r>
    <r>
      <rPr>
        <sz val="10"/>
        <rFont val="Arial"/>
        <family val="2"/>
      </rPr>
      <t>TOTAL MARGINS &amp; EQUITIES</t>
    </r>
  </si>
  <si>
    <t>Part C, Line 36</t>
  </si>
  <si>
    <t>C</t>
  </si>
  <si>
    <r>
      <t xml:space="preserve">  </t>
    </r>
    <r>
      <rPr>
        <sz val="10"/>
        <rFont val="Arial"/>
        <family val="2"/>
      </rPr>
      <t>TOTAL LONG-TERM DEBT</t>
    </r>
  </si>
  <si>
    <t>Part C, Line 41</t>
  </si>
  <si>
    <t>D</t>
  </si>
  <si>
    <r>
      <t xml:space="preserve">  </t>
    </r>
    <r>
      <rPr>
        <sz val="10"/>
        <rFont val="Arial"/>
        <family val="2"/>
      </rPr>
      <t>DISTRIBUTION EXPENSE - OPER.</t>
    </r>
  </si>
  <si>
    <r>
      <t>Part A, Line 5</t>
    </r>
    <r>
      <rPr>
        <i/>
        <sz val="10"/>
        <rFont val="Arial"/>
        <family val="0"/>
      </rPr>
      <t xml:space="preserve"> (b)</t>
    </r>
  </si>
  <si>
    <t>E</t>
  </si>
  <si>
    <t xml:space="preserve">    DISTRIBUTION EXPENSE - MAINT.</t>
  </si>
  <si>
    <r>
      <t xml:space="preserve">Part A, Line 6 </t>
    </r>
    <r>
      <rPr>
        <i/>
        <sz val="10"/>
        <rFont val="Arial"/>
        <family val="0"/>
      </rPr>
      <t>(b)</t>
    </r>
  </si>
  <si>
    <t>F</t>
  </si>
  <si>
    <r>
      <t xml:space="preserve"> </t>
    </r>
    <r>
      <rPr>
        <b/>
        <sz val="10"/>
        <rFont val="Courier"/>
        <family val="0"/>
      </rPr>
      <t xml:space="preserve"> </t>
    </r>
    <r>
      <rPr>
        <sz val="10"/>
        <rFont val="Arial"/>
        <family val="2"/>
      </rPr>
      <t>DEPRECIATION &amp; AMORT. EXPENSE</t>
    </r>
  </si>
  <si>
    <r>
      <t>Part A, Line 12</t>
    </r>
    <r>
      <rPr>
        <i/>
        <sz val="10"/>
        <rFont val="Arial"/>
        <family val="0"/>
      </rPr>
      <t xml:space="preserve"> (b)</t>
    </r>
  </si>
  <si>
    <t>G</t>
  </si>
  <si>
    <r>
      <t xml:space="preserve">  </t>
    </r>
    <r>
      <rPr>
        <sz val="10"/>
        <rFont val="Arial"/>
        <family val="2"/>
      </rPr>
      <t>TAX EXPENSE - PROPERTY</t>
    </r>
  </si>
  <si>
    <r>
      <t>Part A, Line 13</t>
    </r>
    <r>
      <rPr>
        <i/>
        <sz val="10"/>
        <rFont val="Arial"/>
        <family val="0"/>
      </rPr>
      <t xml:space="preserve"> (b)</t>
    </r>
  </si>
  <si>
    <t>H</t>
  </si>
  <si>
    <r>
      <t xml:space="preserve"> </t>
    </r>
    <r>
      <rPr>
        <b/>
        <sz val="10"/>
        <rFont val="Courier"/>
        <family val="0"/>
      </rPr>
      <t xml:space="preserve"> </t>
    </r>
    <r>
      <rPr>
        <sz val="10"/>
        <rFont val="Arial"/>
        <family val="2"/>
      </rPr>
      <t>TAX EXPENSE - OTHER</t>
    </r>
  </si>
  <si>
    <r>
      <t>Part A, Line 14</t>
    </r>
    <r>
      <rPr>
        <i/>
        <sz val="10"/>
        <rFont val="Arial"/>
        <family val="0"/>
      </rPr>
      <t xml:space="preserve"> (b)</t>
    </r>
  </si>
  <si>
    <t>ENTER the following construction loan data.</t>
  </si>
  <si>
    <t xml:space="preserve"> Loan Source</t>
  </si>
  <si>
    <t>Interest Rate</t>
  </si>
  <si>
    <t>% of Total</t>
  </si>
  <si>
    <t xml:space="preserve"> RUS</t>
  </si>
  <si>
    <t xml:space="preserve"> CFC</t>
  </si>
  <si>
    <t xml:space="preserve"> Other</t>
  </si>
  <si>
    <t>J</t>
  </si>
  <si>
    <t xml:space="preserve">  Blended Interest Rate (%)</t>
  </si>
  <si>
    <t>COST OF EQUITY FACTOR</t>
  </si>
  <si>
    <t>K</t>
  </si>
  <si>
    <r>
      <t xml:space="preserve">   </t>
    </r>
    <r>
      <rPr>
        <sz val="10"/>
        <rFont val="Arial"/>
        <family val="0"/>
      </rPr>
      <t xml:space="preserve">ENTER </t>
    </r>
    <r>
      <rPr>
        <sz val="10"/>
        <rFont val="Arial"/>
        <family val="2"/>
      </rPr>
      <t xml:space="preserve">the Capital Retirement Cycle. </t>
    </r>
    <r>
      <rPr>
        <sz val="8"/>
        <rFont val="Arial"/>
        <family val="2"/>
      </rPr>
      <t>(Number of Years)</t>
    </r>
  </si>
  <si>
    <t>L</t>
  </si>
  <si>
    <r>
      <t xml:space="preserve">  </t>
    </r>
    <r>
      <rPr>
        <b/>
        <sz val="10"/>
        <rFont val="Arial"/>
        <family val="0"/>
      </rPr>
      <t xml:space="preserve"> </t>
    </r>
    <r>
      <rPr>
        <sz val="10"/>
        <rFont val="Arial"/>
        <family val="0"/>
      </rPr>
      <t>ENTER</t>
    </r>
    <r>
      <rPr>
        <sz val="10"/>
        <rFont val="Arial"/>
        <family val="2"/>
      </rPr>
      <t xml:space="preserve"> Utility Plant Growth Rate.    </t>
    </r>
    <r>
      <rPr>
        <sz val="8"/>
        <rFont val="Arial"/>
        <family val="2"/>
      </rPr>
      <t xml:space="preserve">   (Format:  0.XX)</t>
    </r>
  </si>
  <si>
    <t>M</t>
  </si>
  <si>
    <r>
      <t xml:space="preserve">   Calculated Cost of Equity Factor  (%)  </t>
    </r>
    <r>
      <rPr>
        <sz val="8"/>
        <rFont val="Arial"/>
        <family val="2"/>
      </rPr>
      <t xml:space="preserve"> (Goodwin Formula)</t>
    </r>
  </si>
  <si>
    <r>
      <t>M</t>
    </r>
    <r>
      <rPr>
        <sz val="8"/>
        <rFont val="Arial"/>
        <family val="2"/>
      </rPr>
      <t xml:space="preserve"> = </t>
    </r>
    <r>
      <rPr>
        <u val="single"/>
        <sz val="8"/>
        <rFont val="Arial"/>
        <family val="2"/>
      </rPr>
      <t xml:space="preserve"> (1+</t>
    </r>
    <r>
      <rPr>
        <b/>
        <u val="single"/>
        <sz val="8"/>
        <rFont val="Arial"/>
        <family val="0"/>
      </rPr>
      <t>L</t>
    </r>
    <r>
      <rPr>
        <u val="single"/>
        <sz val="8"/>
        <rFont val="Arial"/>
        <family val="2"/>
      </rPr>
      <t>)^(</t>
    </r>
    <r>
      <rPr>
        <b/>
        <u val="single"/>
        <sz val="8"/>
        <rFont val="Arial"/>
        <family val="0"/>
      </rPr>
      <t>K</t>
    </r>
    <r>
      <rPr>
        <u val="single"/>
        <sz val="8"/>
        <rFont val="Arial"/>
        <family val="2"/>
      </rPr>
      <t>+1) - (1+</t>
    </r>
    <r>
      <rPr>
        <b/>
        <u val="single"/>
        <sz val="8"/>
        <rFont val="Arial"/>
        <family val="0"/>
      </rPr>
      <t>L</t>
    </r>
    <r>
      <rPr>
        <u val="single"/>
        <sz val="8"/>
        <rFont val="Arial"/>
        <family val="2"/>
      </rPr>
      <t>)^</t>
    </r>
    <r>
      <rPr>
        <b/>
        <u val="single"/>
        <sz val="8"/>
        <rFont val="Arial"/>
        <family val="0"/>
      </rPr>
      <t xml:space="preserve">K </t>
    </r>
    <r>
      <rPr>
        <b/>
        <sz val="8"/>
        <rFont val="Arial"/>
        <family val="2"/>
      </rPr>
      <t xml:space="preserve"> </t>
    </r>
    <r>
      <rPr>
        <sz val="8"/>
        <rFont val="Arial"/>
        <family val="0"/>
      </rPr>
      <t xml:space="preserve"> x</t>
    </r>
    <r>
      <rPr>
        <b/>
        <sz val="8"/>
        <rFont val="Arial"/>
        <family val="2"/>
      </rPr>
      <t xml:space="preserve">  100</t>
    </r>
  </si>
  <si>
    <r>
      <t>(1+</t>
    </r>
    <r>
      <rPr>
        <b/>
        <sz val="8"/>
        <rFont val="Arial"/>
        <family val="0"/>
      </rPr>
      <t>L</t>
    </r>
    <r>
      <rPr>
        <sz val="8"/>
        <rFont val="Arial"/>
        <family val="2"/>
      </rPr>
      <t>)^</t>
    </r>
    <r>
      <rPr>
        <b/>
        <sz val="8"/>
        <rFont val="Arial"/>
        <family val="0"/>
      </rPr>
      <t xml:space="preserve">K </t>
    </r>
    <r>
      <rPr>
        <sz val="8"/>
        <rFont val="Arial"/>
        <family val="2"/>
      </rPr>
      <t xml:space="preserve"> -  1</t>
    </r>
  </si>
  <si>
    <t>FIXED CHARGE RATE FACTORS</t>
  </si>
  <si>
    <t xml:space="preserve">   Cost of Debt  (%)</t>
  </si>
  <si>
    <r>
      <t>= (</t>
    </r>
    <r>
      <rPr>
        <b/>
        <sz val="8"/>
        <rFont val="Arial"/>
        <family val="2"/>
      </rPr>
      <t xml:space="preserve">C </t>
    </r>
    <r>
      <rPr>
        <sz val="8"/>
        <rFont val="Arial"/>
        <family val="2"/>
      </rPr>
      <t>/ (</t>
    </r>
    <r>
      <rPr>
        <b/>
        <sz val="8"/>
        <rFont val="Arial"/>
        <family val="2"/>
      </rPr>
      <t>B</t>
    </r>
    <r>
      <rPr>
        <sz val="8"/>
        <rFont val="Arial"/>
        <family val="2"/>
      </rPr>
      <t>+</t>
    </r>
    <r>
      <rPr>
        <b/>
        <sz val="8"/>
        <rFont val="Arial"/>
        <family val="2"/>
      </rPr>
      <t>C</t>
    </r>
    <r>
      <rPr>
        <sz val="8"/>
        <rFont val="Arial"/>
        <family val="2"/>
      </rPr>
      <t xml:space="preserve">) ) x </t>
    </r>
    <r>
      <rPr>
        <b/>
        <sz val="8"/>
        <rFont val="Arial"/>
        <family val="2"/>
      </rPr>
      <t>J</t>
    </r>
  </si>
  <si>
    <t xml:space="preserve">   Cost of Equity  (%)</t>
  </si>
  <si>
    <r>
      <t>= (</t>
    </r>
    <r>
      <rPr>
        <b/>
        <sz val="8"/>
        <rFont val="Arial"/>
        <family val="0"/>
      </rPr>
      <t>B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/ (</t>
    </r>
    <r>
      <rPr>
        <b/>
        <sz val="8"/>
        <rFont val="Arial"/>
        <family val="2"/>
      </rPr>
      <t>B</t>
    </r>
    <r>
      <rPr>
        <sz val="8"/>
        <rFont val="Arial"/>
        <family val="2"/>
      </rPr>
      <t>+</t>
    </r>
    <r>
      <rPr>
        <b/>
        <sz val="8"/>
        <rFont val="Arial"/>
        <family val="2"/>
      </rPr>
      <t>C</t>
    </r>
    <r>
      <rPr>
        <sz val="8"/>
        <rFont val="Arial"/>
        <family val="2"/>
      </rPr>
      <t>) ) x</t>
    </r>
    <r>
      <rPr>
        <b/>
        <sz val="8"/>
        <rFont val="Arial"/>
        <family val="0"/>
      </rPr>
      <t xml:space="preserve"> M</t>
    </r>
  </si>
  <si>
    <r>
      <t xml:space="preserve">   TOTAL COST OF CAPITAL (%)  </t>
    </r>
    <r>
      <rPr>
        <sz val="10"/>
        <rFont val="Arial"/>
        <family val="0"/>
      </rPr>
      <t>(</t>
    </r>
    <r>
      <rPr>
        <sz val="8"/>
        <rFont val="Arial"/>
        <family val="2"/>
      </rPr>
      <t xml:space="preserve"> = Cost of Debt + Cost of Equity)</t>
    </r>
  </si>
  <si>
    <t xml:space="preserve">   TAX  RATE  (%)</t>
  </si>
  <si>
    <r>
      <t>= ( (</t>
    </r>
    <r>
      <rPr>
        <b/>
        <sz val="8"/>
        <rFont val="Arial"/>
        <family val="0"/>
      </rPr>
      <t>G</t>
    </r>
    <r>
      <rPr>
        <sz val="8"/>
        <rFont val="Arial"/>
        <family val="0"/>
      </rPr>
      <t xml:space="preserve"> + </t>
    </r>
    <r>
      <rPr>
        <b/>
        <sz val="8"/>
        <rFont val="Arial"/>
        <family val="0"/>
      </rPr>
      <t>H</t>
    </r>
    <r>
      <rPr>
        <sz val="8"/>
        <rFont val="Arial"/>
        <family val="0"/>
      </rPr>
      <t xml:space="preserve">) / </t>
    </r>
    <r>
      <rPr>
        <b/>
        <sz val="8"/>
        <rFont val="Arial"/>
        <family val="0"/>
      </rPr>
      <t>A</t>
    </r>
    <r>
      <rPr>
        <sz val="8"/>
        <rFont val="Arial"/>
        <family val="0"/>
      </rPr>
      <t xml:space="preserve"> ) x </t>
    </r>
    <r>
      <rPr>
        <b/>
        <sz val="8"/>
        <rFont val="Arial"/>
        <family val="0"/>
      </rPr>
      <t>100</t>
    </r>
  </si>
  <si>
    <t xml:space="preserve">   DEPRECIATION RATE  (%)</t>
  </si>
  <si>
    <r>
      <t xml:space="preserve">= ( </t>
    </r>
    <r>
      <rPr>
        <b/>
        <sz val="8"/>
        <rFont val="Arial"/>
        <family val="0"/>
      </rPr>
      <t>F</t>
    </r>
    <r>
      <rPr>
        <sz val="8"/>
        <rFont val="Arial"/>
        <family val="2"/>
      </rPr>
      <t xml:space="preserve"> / </t>
    </r>
    <r>
      <rPr>
        <b/>
        <sz val="8"/>
        <rFont val="Arial"/>
        <family val="0"/>
      </rPr>
      <t>A</t>
    </r>
    <r>
      <rPr>
        <sz val="8"/>
        <rFont val="Arial"/>
        <family val="2"/>
      </rPr>
      <t xml:space="preserve"> ) x</t>
    </r>
    <r>
      <rPr>
        <b/>
        <sz val="8"/>
        <rFont val="Arial"/>
        <family val="0"/>
      </rPr>
      <t xml:space="preserve"> 100</t>
    </r>
  </si>
  <si>
    <t xml:space="preserve">   OPERATIONS and MAINTENANCE RATE  (%)</t>
  </si>
  <si>
    <r>
      <t>= ( (</t>
    </r>
    <r>
      <rPr>
        <b/>
        <sz val="8"/>
        <rFont val="Arial"/>
        <family val="0"/>
      </rPr>
      <t>D</t>
    </r>
    <r>
      <rPr>
        <sz val="8"/>
        <rFont val="Arial"/>
        <family val="0"/>
      </rPr>
      <t xml:space="preserve"> +</t>
    </r>
    <r>
      <rPr>
        <b/>
        <sz val="8"/>
        <rFont val="Arial"/>
        <family val="0"/>
      </rPr>
      <t xml:space="preserve"> E</t>
    </r>
    <r>
      <rPr>
        <sz val="8"/>
        <rFont val="Arial"/>
        <family val="0"/>
      </rPr>
      <t xml:space="preserve">) / </t>
    </r>
    <r>
      <rPr>
        <b/>
        <sz val="8"/>
        <rFont val="Arial"/>
        <family val="0"/>
      </rPr>
      <t>A</t>
    </r>
    <r>
      <rPr>
        <sz val="8"/>
        <rFont val="Arial"/>
        <family val="0"/>
      </rPr>
      <t xml:space="preserve"> ) x </t>
    </r>
    <r>
      <rPr>
        <b/>
        <sz val="8"/>
        <rFont val="Arial"/>
        <family val="0"/>
      </rPr>
      <t>100</t>
    </r>
  </si>
  <si>
    <r>
      <t xml:space="preserve">   FIXED CHARGE RATE (%)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 xml:space="preserve">    (Sum of the above)</t>
    </r>
  </si>
  <si>
    <t>INPUT DATA for PRESENT WORTH ANALYSIS</t>
  </si>
  <si>
    <t>Enter data in shaded (yellow) cells only.  Enter all data below in the format:  XX.XX</t>
  </si>
  <si>
    <t>ANNUAL LOAD and LOSS FACTORS</t>
  </si>
  <si>
    <t>LOAD FACTOR = LdF = Annual kWH Energy / (Peak kW Demand x 8766 hr./yr.)</t>
  </si>
  <si>
    <t>LOSS FACTOR  = LsF = .84 x (LdF)^2 + .16 x LdF</t>
  </si>
  <si>
    <r>
      <t xml:space="preserve">ANNUAL (purchased) ENERGY (kWh)  - </t>
    </r>
    <r>
      <rPr>
        <sz val="8"/>
        <rFont val="Arial"/>
        <family val="2"/>
      </rPr>
      <t xml:space="preserve"> (Circuit, Substation or System)</t>
    </r>
  </si>
  <si>
    <r>
      <t xml:space="preserve">ANNUAL PEAK DEMAND  (kW)  - </t>
    </r>
    <r>
      <rPr>
        <sz val="8"/>
        <rFont val="Arial"/>
        <family val="2"/>
      </rPr>
      <t xml:space="preserve"> (Circuit, Substation or System)</t>
    </r>
  </si>
  <si>
    <t>CALCULATED ANNUAL LOAD FACTOR  (LdF) (%)</t>
  </si>
  <si>
    <t>CALCULATED AREA LOSS FACTOR  (LsF)</t>
  </si>
  <si>
    <r>
      <t xml:space="preserve">ENTER ABOVE LsF  </t>
    </r>
    <r>
      <rPr>
        <b/>
        <u val="single"/>
        <sz val="9"/>
        <rFont val="Arial"/>
        <family val="2"/>
      </rPr>
      <t>OR</t>
    </r>
    <r>
      <rPr>
        <b/>
        <sz val="9"/>
        <rFont val="Arial"/>
        <family val="2"/>
      </rPr>
      <t xml:space="preserve">  OTHER CALCULATED OR ASSUMED LsF TO BE USED.</t>
    </r>
  </si>
  <si>
    <t>Note: Loss Factor used =</t>
  </si>
  <si>
    <t>(Default value = 0.40 when left blank)</t>
  </si>
  <si>
    <t>FIXED CHARGE RATE</t>
  </si>
  <si>
    <r>
      <t>NOTE</t>
    </r>
    <r>
      <rPr>
        <sz val="8"/>
        <rFont val="Arial"/>
        <family val="2"/>
      </rPr>
      <t>:  If FCR and FCR factors on Worksheet "FCR" are satisfactory, then skip this section.</t>
    </r>
  </si>
  <si>
    <r>
      <t xml:space="preserve">COST OF DEBT RATE  (%)         </t>
    </r>
    <r>
      <rPr>
        <sz val="8"/>
        <rFont val="Arial"/>
        <family val="2"/>
      </rPr>
      <t xml:space="preserve"> (May be Blended Interest Rate)</t>
    </r>
  </si>
  <si>
    <r>
      <t>COST OF EQUITY RATE  (%)</t>
    </r>
    <r>
      <rPr>
        <sz val="8"/>
        <rFont val="Arial"/>
        <family val="2"/>
      </rPr>
      <t xml:space="preserve">      ( = 0 if Blended Interest Rate used above)</t>
    </r>
  </si>
  <si>
    <t>TAX RATE   (%)</t>
  </si>
  <si>
    <t>DEPRECIATION RATE   (%)</t>
  </si>
  <si>
    <t>OPERATIONS &amp; MAINTENANCE RATE   (%)</t>
  </si>
  <si>
    <r>
      <t xml:space="preserve">CALCULATED FIXED CHARGE RATE  (FCR)    </t>
    </r>
    <r>
      <rPr>
        <sz val="8"/>
        <rFont val="Arial"/>
        <family val="2"/>
      </rPr>
      <t>(Sum of Above)</t>
    </r>
  </si>
  <si>
    <r>
      <t xml:space="preserve">ENTER ABOVE FCR  </t>
    </r>
    <r>
      <rPr>
        <b/>
        <u val="single"/>
        <sz val="9"/>
        <rFont val="Arial"/>
        <family val="2"/>
      </rPr>
      <t>OR</t>
    </r>
    <r>
      <rPr>
        <b/>
        <sz val="9"/>
        <rFont val="Arial"/>
        <family val="2"/>
      </rPr>
      <t xml:space="preserve">  OTHER CALCULATED OR ASSUMED FCR TO BE USED.</t>
    </r>
  </si>
  <si>
    <t>Note: FCR used =</t>
  </si>
  <si>
    <t>(Default value = 15.00 when cell left blank)</t>
  </si>
  <si>
    <t>AREA PEAK kW DEMAND LOSSES and GROWTH RATE</t>
  </si>
  <si>
    <r>
      <t xml:space="preserve">CIRCUIT or AREA PEAK DEMAND LOSSES (kW) </t>
    </r>
    <r>
      <rPr>
        <sz val="8"/>
        <rFont val="Arial"/>
        <family val="0"/>
      </rPr>
      <t xml:space="preserve">  (First year of Plan)</t>
    </r>
  </si>
  <si>
    <t>MONTHLY DEMAND COINCIDENT FACTOR  (%)</t>
  </si>
  <si>
    <t>(Coincident factor x Peak Annual Demand Losses = Average monthly kW demand of losses)</t>
  </si>
  <si>
    <t>CIRCUIT or AREA ANNUAL GROWTH RATE   (%)</t>
  </si>
  <si>
    <t>DEMAND and ENERGY COSTS and ANNUAL INCREASES</t>
  </si>
  <si>
    <t>DEMAND COST   ($/kW/MONTH)</t>
  </si>
  <si>
    <t>ENERGY COST   ($/kWh)</t>
  </si>
  <si>
    <t>ANNUAL COST INCREASE FOR kW DEMAND  (%)</t>
  </si>
  <si>
    <t>ANNUAL COST INCREASE FOR kWH ENERGY  (%)</t>
  </si>
  <si>
    <t>INFLATION and PRESENT WORTH RATES</t>
  </si>
  <si>
    <t>ANNUAL INCREASES of the COST OF NEW CONSTRUCTION (Inflation)  (%)</t>
  </si>
  <si>
    <t>PRESENT WORTH RATE for COST OF NEW CONSTRUCTION  (%)</t>
  </si>
  <si>
    <t>PRESENT WORTH RATE for COST OF LOSSES  (%)</t>
  </si>
  <si>
    <t>(Present worth rates may be: rate of return on investments; blended interest rate;</t>
  </si>
  <si>
    <t>rate of inflation; or other assumed rate selected and explained by user)</t>
  </si>
  <si>
    <t xml:space="preserve">ANNUAL and ACCUMULATED COST TOTALS of CARRYING CHARGES and LOSSES </t>
  </si>
  <si>
    <t>PRESENT WORTH of the INFLATED PRESENT ESTIMATED COSTS</t>
  </si>
  <si>
    <t>ENGINEER:</t>
  </si>
  <si>
    <t>DATE:</t>
  </si>
  <si>
    <t>COMPANY:</t>
  </si>
  <si>
    <t xml:space="preserve">  PLAN 1:</t>
  </si>
  <si>
    <t>NOTE:  Area (or circuit) growth rate given at</t>
  </si>
  <si>
    <t>Thus, losses increase annually at</t>
  </si>
  <si>
    <t>ESTIMATED COST of NEW CONSTRUCTION</t>
  </si>
  <si>
    <t>DEMAND and ENERGY LOSSES and COSTS</t>
  </si>
  <si>
    <t>CHANGES</t>
  </si>
  <si>
    <t>PRESENT</t>
  </si>
  <si>
    <t>INFLATED</t>
  </si>
  <si>
    <t>FIXED</t>
  </si>
  <si>
    <t>kW  LOSSES</t>
  </si>
  <si>
    <t>kWh  LOSSES</t>
  </si>
  <si>
    <t>INFLATED COST OF:</t>
  </si>
  <si>
    <t>PEAK kW</t>
  </si>
  <si>
    <t>YEAR</t>
  </si>
  <si>
    <t>COST</t>
  </si>
  <si>
    <t>WORTH</t>
  </si>
  <si>
    <t>CHARGES</t>
  </si>
  <si>
    <t>Ann. Peak</t>
  </si>
  <si>
    <t>Annual</t>
  </si>
  <si>
    <t>ANNUAL kW</t>
  </si>
  <si>
    <t>ANNUAL kWh</t>
  </si>
  <si>
    <t>DESCRIPTION of CONSTRUCTION</t>
  </si>
  <si>
    <t>LOSSES</t>
  </si>
  <si>
    <t>EST. COST</t>
  </si>
  <si>
    <t>Month Avg.</t>
  </si>
  <si>
    <t>Accumulated</t>
  </si>
  <si>
    <t>TOTAL COST for Year</t>
  </si>
  <si>
    <t>ACCUMULATED through Year End</t>
  </si>
  <si>
    <t>TOTAL for Year</t>
  </si>
  <si>
    <t>ACCUM. thru Year</t>
  </si>
  <si>
    <t xml:space="preserve">  PLAN 2:</t>
  </si>
  <si>
    <t>NOTE:  Area (or circuit) Growth Rate Given at</t>
  </si>
  <si>
    <t>ACCUMULATED thru Year</t>
  </si>
  <si>
    <t>COMPARISON OF TOTAL ACCUMULATED COST and kWH LOSSES OF PLAN 1 vs PLAN 2</t>
  </si>
  <si>
    <t>(All costs are the the accumulated present worth of the inflated cost)</t>
  </si>
  <si>
    <t>TOTAL  COSTS  ($)</t>
  </si>
  <si>
    <t>(Capitalized Costs + Losses)</t>
  </si>
  <si>
    <t>For first 6 years, favors</t>
  </si>
  <si>
    <t>At 30 years, favors</t>
  </si>
  <si>
    <t xml:space="preserve">PLAN 1 </t>
  </si>
  <si>
    <t xml:space="preserve">PLAN 2 </t>
  </si>
  <si>
    <t>TOTAL CAPITALIZED COSTS  ($)</t>
  </si>
  <si>
    <t>TOTAL COST OF LOSSES  ($)</t>
  </si>
  <si>
    <t>TOTAL ACCUMULATED LOSSES  (MWh)</t>
  </si>
  <si>
    <t xml:space="preserve"> Fixed Charge Rate</t>
  </si>
  <si>
    <t xml:space="preserve"> Annual cost inflation rate - Construction</t>
  </si>
  <si>
    <t>PLAN 1</t>
  </si>
  <si>
    <t xml:space="preserve"> Annual present worth rate - Cost of construction</t>
  </si>
  <si>
    <t>PLAN 2</t>
  </si>
  <si>
    <t xml:space="preserve"> Annual growth rate - kW demand</t>
  </si>
  <si>
    <t xml:space="preserve"> Annual cost inflation rate of engergy - kWh</t>
  </si>
  <si>
    <t xml:space="preserve"> Annual present worth rate - Cost of kWh losses</t>
  </si>
  <si>
    <r>
      <t>Copy required data from a recently completed Form 7</t>
    </r>
    <r>
      <rPr>
        <sz val="10"/>
        <color indexed="8"/>
        <rFont val="Arial"/>
        <family val="2"/>
      </rPr>
      <t>.</t>
    </r>
  </si>
  <si>
    <t>(Rev 7/2007)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</si>
</sst>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0_)"/>
    <numFmt numFmtId="167" formatCode="0.00_)"/>
    <numFmt numFmtId="168" formatCode="#,##0.0_);\(#,##0.0\)"/>
    <numFmt numFmtId="169" formatCode="&quot;$&quot;#,##0.000_);\(&quot;$&quot;#,##0.000\)"/>
    <numFmt numFmtId="170" formatCode="0.0_)"/>
    <numFmt numFmtId="171" formatCode="0.0000_)"/>
    <numFmt numFmtId="172" formatCode="0.000_)"/>
    <numFmt numFmtId="173" formatCode="0.0%"/>
    <numFmt numFmtId="174" formatCode="0.000"/>
    <numFmt numFmtId="175" formatCode="0.0"/>
    <numFmt numFmtId="176" formatCode="#,##0.0"/>
    <numFmt numFmtId="177" formatCode="0.000%"/>
    <numFmt numFmtId="178" formatCode="#,##0.000_);\(#,##0.000\)"/>
    <numFmt numFmtId="179" formatCode="#,##0.0000_);\(#,##0.0000\)"/>
    <numFmt numFmtId="180" formatCode="#,##0.000"/>
    <numFmt numFmtId="181" formatCode="#,##0.00000_);\(#,##0.00000\)"/>
    <numFmt numFmtId="182" formatCode="#,##0.000000_);\(#,##0.000000\)"/>
    <numFmt numFmtId="183" formatCode="#,##0.0000000_);\(#,##0.0000000\)"/>
    <numFmt numFmtId="184" formatCode="_(&quot;$&quot;* #,##0.0_);_(&quot;$&quot;* \(#,##0.0\);_(&quot;$&quot;* &quot;-&quot;??_);_(@_)"/>
    <numFmt numFmtId="185" formatCode="_(&quot;$&quot;* #,##0_);_(&quot;$&quot;* \(#,##0\);_(&quot;$&quot;* &quot;-&quot;??_);_(@_)"/>
    <numFmt numFmtId="186" formatCode="&quot;$&quot;\ \ #,##0_);\(&quot;$&quot;\ \ #,##0\)"/>
    <numFmt numFmtId="187" formatCode=";;;"/>
  </numFmts>
  <fonts count="4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Courier"/>
      <family val="0"/>
    </font>
    <font>
      <b/>
      <sz val="8"/>
      <name val="Arial"/>
      <family val="0"/>
    </font>
    <font>
      <b/>
      <sz val="9"/>
      <name val="Arial"/>
      <family val="2"/>
    </font>
    <font>
      <sz val="10"/>
      <color indexed="8"/>
      <name val="Arial"/>
      <family val="2"/>
    </font>
    <font>
      <sz val="9"/>
      <name val="Courier"/>
      <family val="0"/>
    </font>
    <font>
      <b/>
      <u val="single"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0"/>
    </font>
    <font>
      <sz val="10"/>
      <color indexed="8"/>
      <name val="Courier"/>
      <family val="0"/>
    </font>
    <font>
      <b/>
      <u val="single"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b/>
      <sz val="14"/>
      <name val="Arial"/>
      <family val="2"/>
    </font>
    <font>
      <b/>
      <sz val="10"/>
      <color indexed="8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u val="single"/>
      <sz val="10"/>
      <name val="Arial"/>
      <family val="2"/>
    </font>
    <font>
      <b/>
      <sz val="9"/>
      <color indexed="8"/>
      <name val="Arial"/>
      <family val="2"/>
    </font>
    <font>
      <u val="single"/>
      <sz val="10"/>
      <color indexed="8"/>
      <name val="Arial"/>
      <family val="2"/>
    </font>
    <font>
      <i/>
      <sz val="9"/>
      <name val="Arial"/>
      <family val="2"/>
    </font>
    <font>
      <sz val="9"/>
      <color indexed="8"/>
      <name val="Courier"/>
      <family val="0"/>
    </font>
    <font>
      <sz val="12"/>
      <name val="Arial"/>
      <family val="2"/>
    </font>
    <font>
      <sz val="12"/>
      <color indexed="12"/>
      <name val="Arial"/>
      <family val="2"/>
    </font>
    <font>
      <b/>
      <sz val="10"/>
      <name val="Courier"/>
      <family val="0"/>
    </font>
    <font>
      <u val="single"/>
      <sz val="8"/>
      <name val="Arial"/>
      <family val="2"/>
    </font>
    <font>
      <b/>
      <u val="single"/>
      <sz val="8"/>
      <name val="Arial"/>
      <family val="0"/>
    </font>
    <font>
      <b/>
      <u val="single"/>
      <sz val="12"/>
      <color indexed="8"/>
      <name val="Arial"/>
      <family val="2"/>
    </font>
    <font>
      <i/>
      <sz val="10"/>
      <color indexed="8"/>
      <name val="Arial"/>
      <family val="2"/>
    </font>
    <font>
      <sz val="8"/>
      <name val="Courier"/>
      <family val="0"/>
    </font>
    <font>
      <sz val="10"/>
      <color indexed="9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64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 horizontal="right"/>
      <protection/>
    </xf>
    <xf numFmtId="164" fontId="0" fillId="0" borderId="0" xfId="0" applyAlignment="1" applyProtection="1">
      <alignment/>
      <protection/>
    </xf>
    <xf numFmtId="164" fontId="6" fillId="0" borderId="0" xfId="0" applyFont="1" applyAlignment="1" applyProtection="1">
      <alignment horizontal="right"/>
      <protection/>
    </xf>
    <xf numFmtId="164" fontId="7" fillId="0" borderId="0" xfId="0" applyFont="1" applyAlignment="1" applyProtection="1">
      <alignment horizontal="left"/>
      <protection/>
    </xf>
    <xf numFmtId="164" fontId="1" fillId="0" borderId="0" xfId="0" applyFont="1" applyBorder="1" applyAlignment="1" applyProtection="1">
      <alignment horizontal="center"/>
      <protection/>
    </xf>
    <xf numFmtId="164" fontId="0" fillId="0" borderId="0" xfId="0" applyBorder="1" applyAlignment="1" applyProtection="1">
      <alignment horizontal="right"/>
      <protection/>
    </xf>
    <xf numFmtId="168" fontId="4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 horizontal="right"/>
      <protection/>
    </xf>
    <xf numFmtId="164" fontId="0" fillId="0" borderId="0" xfId="0" applyAlignment="1" applyProtection="1">
      <alignment horizontal="centerContinuous"/>
      <protection/>
    </xf>
    <xf numFmtId="164" fontId="0" fillId="0" borderId="0" xfId="0" applyBorder="1" applyAlignment="1" applyProtection="1">
      <alignment/>
      <protection/>
    </xf>
    <xf numFmtId="164" fontId="0" fillId="0" borderId="0" xfId="0" applyBorder="1" applyAlignment="1" applyProtection="1">
      <alignment horizontal="centerContinuous"/>
      <protection/>
    </xf>
    <xf numFmtId="170" fontId="5" fillId="0" borderId="0" xfId="0" applyNumberFormat="1" applyFont="1" applyAlignment="1" applyProtection="1">
      <alignment/>
      <protection/>
    </xf>
    <xf numFmtId="164" fontId="4" fillId="0" borderId="0" xfId="0" applyFont="1" applyBorder="1" applyAlignment="1" applyProtection="1">
      <alignment/>
      <protection/>
    </xf>
    <xf numFmtId="164" fontId="0" fillId="0" borderId="0" xfId="0" applyBorder="1" applyAlignment="1">
      <alignment/>
    </xf>
    <xf numFmtId="164" fontId="11" fillId="0" borderId="0" xfId="0" applyFont="1" applyBorder="1" applyAlignment="1" applyProtection="1">
      <alignment/>
      <protection/>
    </xf>
    <xf numFmtId="164" fontId="0" fillId="0" borderId="0" xfId="0" applyAlignment="1">
      <alignment horizontal="centerContinuous"/>
    </xf>
    <xf numFmtId="164" fontId="0" fillId="0" borderId="0" xfId="0" applyFont="1" applyAlignment="1">
      <alignment/>
    </xf>
    <xf numFmtId="164" fontId="0" fillId="0" borderId="0" xfId="0" applyAlignment="1">
      <alignment/>
    </xf>
    <xf numFmtId="164" fontId="1" fillId="0" borderId="0" xfId="0" applyFont="1" applyBorder="1" applyAlignment="1">
      <alignment horizontal="right"/>
    </xf>
    <xf numFmtId="166" fontId="4" fillId="0" borderId="1" xfId="0" applyNumberFormat="1" applyFont="1" applyBorder="1" applyAlignment="1" applyProtection="1">
      <alignment horizontal="center"/>
      <protection/>
    </xf>
    <xf numFmtId="164" fontId="0" fillId="0" borderId="2" xfId="0" applyBorder="1" applyAlignment="1" applyProtection="1">
      <alignment/>
      <protection/>
    </xf>
    <xf numFmtId="164" fontId="0" fillId="0" borderId="3" xfId="0" applyBorder="1" applyAlignment="1" applyProtection="1">
      <alignment/>
      <protection/>
    </xf>
    <xf numFmtId="164" fontId="0" fillId="0" borderId="4" xfId="0" applyBorder="1" applyAlignment="1" applyProtection="1">
      <alignment/>
      <protection/>
    </xf>
    <xf numFmtId="164" fontId="4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right"/>
      <protection/>
    </xf>
    <xf numFmtId="166" fontId="4" fillId="0" borderId="0" xfId="0" applyNumberFormat="1" applyFont="1" applyBorder="1" applyAlignment="1" applyProtection="1">
      <alignment horizontal="center"/>
      <protection/>
    </xf>
    <xf numFmtId="164" fontId="9" fillId="0" borderId="5" xfId="0" applyFont="1" applyBorder="1" applyAlignment="1" applyProtection="1">
      <alignment/>
      <protection/>
    </xf>
    <xf numFmtId="164" fontId="9" fillId="0" borderId="6" xfId="0" applyFont="1" applyBorder="1" applyAlignment="1" applyProtection="1">
      <alignment/>
      <protection/>
    </xf>
    <xf numFmtId="164" fontId="9" fillId="0" borderId="7" xfId="0" applyFont="1" applyBorder="1" applyAlignment="1" applyProtection="1">
      <alignment/>
      <protection/>
    </xf>
    <xf numFmtId="37" fontId="4" fillId="0" borderId="8" xfId="0" applyNumberFormat="1" applyFont="1" applyBorder="1" applyAlignment="1" applyProtection="1">
      <alignment/>
      <protection/>
    </xf>
    <xf numFmtId="164" fontId="0" fillId="0" borderId="0" xfId="0" applyAlignment="1">
      <alignment horizontal="left"/>
    </xf>
    <xf numFmtId="164" fontId="1" fillId="0" borderId="0" xfId="0" applyFont="1" applyAlignment="1">
      <alignment horizontal="left"/>
    </xf>
    <xf numFmtId="164" fontId="2" fillId="0" borderId="0" xfId="0" applyFont="1" applyAlignment="1">
      <alignment horizontal="centerContinuous"/>
    </xf>
    <xf numFmtId="37" fontId="11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1" fillId="0" borderId="9" xfId="0" applyFont="1" applyBorder="1" applyAlignment="1">
      <alignment horizontal="center"/>
    </xf>
    <xf numFmtId="164" fontId="15" fillId="0" borderId="0" xfId="0" applyFont="1" applyAlignment="1">
      <alignment/>
    </xf>
    <xf numFmtId="164" fontId="1" fillId="0" borderId="10" xfId="0" applyFont="1" applyBorder="1" applyAlignment="1">
      <alignment horizontal="left"/>
    </xf>
    <xf numFmtId="164" fontId="4" fillId="0" borderId="11" xfId="0" applyFont="1" applyBorder="1" applyAlignment="1">
      <alignment horizontal="left"/>
    </xf>
    <xf numFmtId="164" fontId="4" fillId="0" borderId="12" xfId="0" applyFont="1" applyBorder="1" applyAlignment="1">
      <alignment horizontal="left"/>
    </xf>
    <xf numFmtId="164" fontId="16" fillId="0" borderId="0" xfId="0" applyFont="1" applyAlignment="1">
      <alignment horizontal="left"/>
    </xf>
    <xf numFmtId="3" fontId="4" fillId="2" borderId="13" xfId="0" applyNumberFormat="1" applyFont="1" applyFill="1" applyBorder="1" applyAlignment="1" applyProtection="1">
      <alignment horizontal="right"/>
      <protection locked="0"/>
    </xf>
    <xf numFmtId="4" fontId="4" fillId="2" borderId="13" xfId="0" applyNumberFormat="1" applyFont="1" applyFill="1" applyBorder="1" applyAlignment="1" applyProtection="1">
      <alignment horizontal="center"/>
      <protection locked="0"/>
    </xf>
    <xf numFmtId="4" fontId="4" fillId="2" borderId="14" xfId="0" applyNumberFormat="1" applyFont="1" applyFill="1" applyBorder="1" applyAlignment="1" applyProtection="1">
      <alignment horizontal="center"/>
      <protection locked="0"/>
    </xf>
    <xf numFmtId="164" fontId="17" fillId="0" borderId="15" xfId="0" applyFont="1" applyFill="1" applyBorder="1" applyAlignment="1">
      <alignment/>
    </xf>
    <xf numFmtId="164" fontId="17" fillId="0" borderId="16" xfId="0" applyFont="1" applyFill="1" applyBorder="1" applyAlignment="1">
      <alignment/>
    </xf>
    <xf numFmtId="164" fontId="17" fillId="0" borderId="17" xfId="0" applyFont="1" applyFill="1" applyBorder="1" applyAlignment="1">
      <alignment/>
    </xf>
    <xf numFmtId="164" fontId="17" fillId="0" borderId="18" xfId="0" applyFont="1" applyFill="1" applyBorder="1" applyAlignment="1">
      <alignment/>
    </xf>
    <xf numFmtId="164" fontId="18" fillId="0" borderId="0" xfId="0" applyFont="1" applyFill="1" applyBorder="1" applyAlignment="1">
      <alignment/>
    </xf>
    <xf numFmtId="164" fontId="19" fillId="0" borderId="0" xfId="0" applyFont="1" applyFill="1" applyBorder="1" applyAlignment="1">
      <alignment/>
    </xf>
    <xf numFmtId="164" fontId="8" fillId="0" borderId="19" xfId="0" applyFont="1" applyFill="1" applyBorder="1" applyAlignment="1">
      <alignment/>
    </xf>
    <xf numFmtId="164" fontId="14" fillId="0" borderId="0" xfId="0" applyFont="1" applyAlignment="1" applyProtection="1">
      <alignment horizontal="centerContinuous"/>
      <protection/>
    </xf>
    <xf numFmtId="164" fontId="13" fillId="3" borderId="0" xfId="0" applyFont="1" applyFill="1" applyBorder="1" applyAlignment="1" applyProtection="1">
      <alignment horizontal="left"/>
      <protection/>
    </xf>
    <xf numFmtId="37" fontId="13" fillId="2" borderId="20" xfId="0" applyNumberFormat="1" applyFont="1" applyFill="1" applyBorder="1" applyAlignment="1" applyProtection="1">
      <alignment/>
      <protection locked="0"/>
    </xf>
    <xf numFmtId="37" fontId="13" fillId="2" borderId="21" xfId="0" applyNumberFormat="1" applyFont="1" applyFill="1" applyBorder="1" applyAlignment="1" applyProtection="1">
      <alignment/>
      <protection locked="0"/>
    </xf>
    <xf numFmtId="37" fontId="13" fillId="2" borderId="22" xfId="0" applyNumberFormat="1" applyFont="1" applyFill="1" applyBorder="1" applyAlignment="1" applyProtection="1">
      <alignment/>
      <protection locked="0"/>
    </xf>
    <xf numFmtId="164" fontId="0" fillId="0" borderId="0" xfId="0" applyFill="1" applyBorder="1" applyAlignment="1" applyProtection="1">
      <alignment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/>
    </xf>
    <xf numFmtId="173" fontId="1" fillId="0" borderId="0" xfId="0" applyNumberFormat="1" applyFont="1" applyAlignment="1">
      <alignment horizontal="left"/>
    </xf>
    <xf numFmtId="164" fontId="1" fillId="0" borderId="0" xfId="0" applyFont="1" applyAlignment="1">
      <alignment/>
    </xf>
    <xf numFmtId="164" fontId="21" fillId="0" borderId="0" xfId="0" applyFont="1" applyAlignment="1">
      <alignment horizontal="centerContinuous"/>
    </xf>
    <xf numFmtId="164" fontId="12" fillId="0" borderId="0" xfId="0" applyFont="1" applyAlignment="1">
      <alignment horizontal="centerContinuous" vertical="top"/>
    </xf>
    <xf numFmtId="164" fontId="4" fillId="0" borderId="0" xfId="0" applyFont="1" applyAlignment="1">
      <alignment horizontal="centerContinuous" vertical="top"/>
    </xf>
    <xf numFmtId="164" fontId="19" fillId="0" borderId="0" xfId="0" applyFont="1" applyFill="1" applyBorder="1" applyAlignment="1">
      <alignment horizontal="left"/>
    </xf>
    <xf numFmtId="164" fontId="8" fillId="0" borderId="18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8" fillId="0" borderId="23" xfId="0" applyFont="1" applyFill="1" applyBorder="1" applyAlignment="1">
      <alignment/>
    </xf>
    <xf numFmtId="164" fontId="8" fillId="0" borderId="24" xfId="0" applyFont="1" applyFill="1" applyBorder="1" applyAlignment="1">
      <alignment/>
    </xf>
    <xf numFmtId="164" fontId="8" fillId="0" borderId="25" xfId="0" applyFont="1" applyFill="1" applyBorder="1" applyAlignment="1">
      <alignment/>
    </xf>
    <xf numFmtId="164" fontId="1" fillId="0" borderId="0" xfId="0" applyFont="1" applyFill="1" applyBorder="1" applyAlignment="1" applyProtection="1">
      <alignment horizontal="center"/>
      <protection/>
    </xf>
    <xf numFmtId="164" fontId="0" fillId="0" borderId="0" xfId="0" applyFill="1" applyAlignment="1" applyProtection="1">
      <alignment/>
      <protection/>
    </xf>
    <xf numFmtId="164" fontId="0" fillId="0" borderId="0" xfId="0" applyFill="1" applyAlignment="1" applyProtection="1">
      <alignment horizontal="right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right"/>
      <protection/>
    </xf>
    <xf numFmtId="37" fontId="8" fillId="0" borderId="0" xfId="0" applyNumberFormat="1" applyFont="1" applyFill="1" applyBorder="1" applyAlignment="1" applyProtection="1">
      <alignment/>
      <protection locked="0"/>
    </xf>
    <xf numFmtId="164" fontId="4" fillId="0" borderId="0" xfId="0" applyFont="1" applyFill="1" applyBorder="1" applyAlignment="1" applyProtection="1">
      <alignment horizontal="right"/>
      <protection/>
    </xf>
    <xf numFmtId="37" fontId="13" fillId="0" borderId="0" xfId="0" applyNumberFormat="1" applyFont="1" applyFill="1" applyBorder="1" applyAlignment="1" applyProtection="1">
      <alignment/>
      <protection locked="0"/>
    </xf>
    <xf numFmtId="164" fontId="4" fillId="0" borderId="0" xfId="0" applyFont="1" applyFill="1" applyAlignment="1" applyProtection="1">
      <alignment horizontal="right"/>
      <protection/>
    </xf>
    <xf numFmtId="164" fontId="1" fillId="0" borderId="1" xfId="0" applyFont="1" applyFill="1" applyBorder="1" applyAlignment="1" applyProtection="1">
      <alignment horizontal="centerContinuous"/>
      <protection/>
    </xf>
    <xf numFmtId="164" fontId="6" fillId="0" borderId="0" xfId="0" applyFont="1" applyFill="1" applyBorder="1" applyAlignment="1" applyProtection="1">
      <alignment horizontal="center" vertical="top"/>
      <protection/>
    </xf>
    <xf numFmtId="164" fontId="5" fillId="0" borderId="0" xfId="0" applyFont="1" applyFill="1" applyBorder="1" applyAlignment="1" applyProtection="1">
      <alignment horizontal="left"/>
      <protection/>
    </xf>
    <xf numFmtId="164" fontId="0" fillId="0" borderId="0" xfId="0" applyFill="1" applyAlignment="1" applyProtection="1">
      <alignment horizontal="left"/>
      <protection/>
    </xf>
    <xf numFmtId="164" fontId="4" fillId="0" borderId="0" xfId="0" applyFont="1" applyFill="1" applyBorder="1" applyAlignment="1" applyProtection="1">
      <alignment horizontal="left"/>
      <protection/>
    </xf>
    <xf numFmtId="37" fontId="22" fillId="0" borderId="0" xfId="0" applyNumberFormat="1" applyFont="1" applyFill="1" applyBorder="1" applyAlignment="1" applyProtection="1">
      <alignment/>
      <protection locked="0"/>
    </xf>
    <xf numFmtId="37" fontId="1" fillId="0" borderId="0" xfId="0" applyNumberFormat="1" applyFont="1" applyBorder="1" applyAlignment="1" applyProtection="1">
      <alignment horizontal="right"/>
      <protection/>
    </xf>
    <xf numFmtId="164" fontId="4" fillId="0" borderId="0" xfId="0" applyFont="1" applyAlignment="1" applyProtection="1">
      <alignment horizontal="center"/>
      <protection/>
    </xf>
    <xf numFmtId="37" fontId="1" fillId="0" borderId="0" xfId="0" applyNumberFormat="1" applyFont="1" applyBorder="1" applyAlignment="1" applyProtection="1">
      <alignment horizontal="center"/>
      <protection/>
    </xf>
    <xf numFmtId="167" fontId="13" fillId="2" borderId="13" xfId="0" applyNumberFormat="1" applyFont="1" applyFill="1" applyBorder="1" applyAlignment="1" applyProtection="1">
      <alignment horizontal="center"/>
      <protection locked="0"/>
    </xf>
    <xf numFmtId="172" fontId="13" fillId="2" borderId="13" xfId="0" applyNumberFormat="1" applyFont="1" applyFill="1" applyBorder="1" applyAlignment="1" applyProtection="1">
      <alignment horizontal="center"/>
      <protection locked="0"/>
    </xf>
    <xf numFmtId="164" fontId="13" fillId="0" borderId="0" xfId="0" applyFont="1" applyFill="1" applyBorder="1" applyAlignment="1" applyProtection="1">
      <alignment horizontal="left"/>
      <protection/>
    </xf>
    <xf numFmtId="164" fontId="6" fillId="0" borderId="0" xfId="0" applyFont="1" applyFill="1" applyBorder="1" applyAlignment="1" applyProtection="1">
      <alignment horizontal="center"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37" fontId="12" fillId="0" borderId="0" xfId="0" applyNumberFormat="1" applyFont="1" applyBorder="1" applyAlignment="1" applyProtection="1">
      <alignment horizontal="center"/>
      <protection/>
    </xf>
    <xf numFmtId="170" fontId="13" fillId="0" borderId="0" xfId="0" applyNumberFormat="1" applyFont="1" applyFill="1" applyBorder="1" applyAlignment="1" applyProtection="1">
      <alignment horizontal="center"/>
      <protection locked="0"/>
    </xf>
    <xf numFmtId="37" fontId="1" fillId="0" borderId="0" xfId="0" applyNumberFormat="1" applyFont="1" applyBorder="1" applyAlignment="1" applyProtection="1">
      <alignment horizontal="center"/>
      <protection/>
    </xf>
    <xf numFmtId="164" fontId="4" fillId="0" borderId="4" xfId="0" applyFont="1" applyBorder="1" applyAlignment="1" applyProtection="1">
      <alignment horizontal="right"/>
      <protection/>
    </xf>
    <xf numFmtId="37" fontId="4" fillId="0" borderId="8" xfId="0" applyNumberFormat="1" applyFont="1" applyBorder="1" applyAlignment="1" applyProtection="1">
      <alignment horizontal="center"/>
      <protection/>
    </xf>
    <xf numFmtId="164" fontId="0" fillId="0" borderId="4" xfId="0" applyBorder="1" applyAlignment="1">
      <alignment/>
    </xf>
    <xf numFmtId="37" fontId="12" fillId="0" borderId="0" xfId="0" applyNumberFormat="1" applyFont="1" applyBorder="1" applyAlignment="1" applyProtection="1">
      <alignment horizontal="right"/>
      <protection/>
    </xf>
    <xf numFmtId="164" fontId="4" fillId="0" borderId="0" xfId="0" applyFont="1" applyFill="1" applyBorder="1" applyAlignment="1" applyProtection="1">
      <alignment/>
      <protection/>
    </xf>
    <xf numFmtId="164" fontId="0" fillId="0" borderId="0" xfId="0" applyFill="1" applyAlignment="1">
      <alignment/>
    </xf>
    <xf numFmtId="37" fontId="24" fillId="0" borderId="0" xfId="0" applyNumberFormat="1" applyFont="1" applyBorder="1" applyAlignment="1" applyProtection="1">
      <alignment horizontal="right"/>
      <protection/>
    </xf>
    <xf numFmtId="37" fontId="12" fillId="0" borderId="0" xfId="0" applyNumberFormat="1" applyFont="1" applyBorder="1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164" fontId="5" fillId="0" borderId="0" xfId="0" applyFont="1" applyFill="1" applyBorder="1" applyAlignment="1" applyProtection="1">
      <alignment horizontal="left"/>
      <protection locked="0"/>
    </xf>
    <xf numFmtId="164" fontId="0" fillId="0" borderId="0" xfId="0" applyFill="1" applyBorder="1" applyAlignment="1">
      <alignment/>
    </xf>
    <xf numFmtId="164" fontId="13" fillId="0" borderId="0" xfId="0" applyFont="1" applyFill="1" applyBorder="1" applyAlignment="1" applyProtection="1">
      <alignment horizontal="left"/>
      <protection locked="0"/>
    </xf>
    <xf numFmtId="165" fontId="20" fillId="0" borderId="0" xfId="0" applyNumberFormat="1" applyFont="1" applyFill="1" applyBorder="1" applyAlignment="1" applyProtection="1">
      <alignment horizontal="center"/>
      <protection/>
    </xf>
    <xf numFmtId="164" fontId="1" fillId="0" borderId="13" xfId="0" applyFont="1" applyFill="1" applyBorder="1" applyAlignment="1" applyProtection="1">
      <alignment horizontal="center"/>
      <protection/>
    </xf>
    <xf numFmtId="164" fontId="6" fillId="0" borderId="20" xfId="0" applyFont="1" applyFill="1" applyBorder="1" applyAlignment="1" applyProtection="1">
      <alignment horizontal="center"/>
      <protection/>
    </xf>
    <xf numFmtId="164" fontId="6" fillId="0" borderId="20" xfId="0" applyFont="1" applyFill="1" applyBorder="1" applyAlignment="1" applyProtection="1">
      <alignment horizontal="centerContinuous"/>
      <protection/>
    </xf>
    <xf numFmtId="164" fontId="6" fillId="0" borderId="13" xfId="0" applyFont="1" applyFill="1" applyBorder="1" applyAlignment="1" applyProtection="1">
      <alignment horizontal="center"/>
      <protection/>
    </xf>
    <xf numFmtId="37" fontId="23" fillId="0" borderId="0" xfId="0" applyNumberFormat="1" applyFont="1" applyBorder="1" applyAlignment="1" applyProtection="1">
      <alignment horizontal="left"/>
      <protection/>
    </xf>
    <xf numFmtId="164" fontId="1" fillId="0" borderId="0" xfId="0" applyFont="1" applyFill="1" applyBorder="1" applyAlignment="1" applyProtection="1">
      <alignment horizontal="centerContinuous" vertical="center"/>
      <protection/>
    </xf>
    <xf numFmtId="178" fontId="6" fillId="0" borderId="22" xfId="0" applyNumberFormat="1" applyFont="1" applyFill="1" applyBorder="1" applyAlignment="1" applyProtection="1">
      <alignment horizontal="center" vertical="top"/>
      <protection/>
    </xf>
    <xf numFmtId="37" fontId="8" fillId="0" borderId="0" xfId="0" applyNumberFormat="1" applyFont="1" applyFill="1" applyBorder="1" applyAlignment="1" applyProtection="1">
      <alignment horizontal="right"/>
      <protection locked="0"/>
    </xf>
    <xf numFmtId="164" fontId="6" fillId="0" borderId="21" xfId="0" applyFont="1" applyFill="1" applyBorder="1" applyAlignment="1" applyProtection="1">
      <alignment horizontal="center" vertical="center"/>
      <protection/>
    </xf>
    <xf numFmtId="37" fontId="8" fillId="0" borderId="20" xfId="0" applyNumberFormat="1" applyFont="1" applyFill="1" applyBorder="1" applyAlignment="1" applyProtection="1">
      <alignment horizontal="right"/>
      <protection locked="0"/>
    </xf>
    <xf numFmtId="37" fontId="8" fillId="0" borderId="21" xfId="0" applyNumberFormat="1" applyFont="1" applyFill="1" applyBorder="1" applyAlignment="1" applyProtection="1">
      <alignment horizontal="right"/>
      <protection locked="0"/>
    </xf>
    <xf numFmtId="37" fontId="8" fillId="0" borderId="22" xfId="0" applyNumberFormat="1" applyFont="1" applyFill="1" applyBorder="1" applyAlignment="1" applyProtection="1">
      <alignment horizontal="right"/>
      <protection locked="0"/>
    </xf>
    <xf numFmtId="164" fontId="6" fillId="0" borderId="20" xfId="0" applyFont="1" applyFill="1" applyBorder="1" applyAlignment="1" applyProtection="1">
      <alignment horizontal="right"/>
      <protection/>
    </xf>
    <xf numFmtId="37" fontId="4" fillId="0" borderId="20" xfId="0" applyNumberFormat="1" applyFont="1" applyFill="1" applyBorder="1" applyAlignment="1" applyProtection="1">
      <alignment horizontal="right"/>
      <protection/>
    </xf>
    <xf numFmtId="37" fontId="4" fillId="0" borderId="21" xfId="0" applyNumberFormat="1" applyFont="1" applyFill="1" applyBorder="1" applyAlignment="1" applyProtection="1">
      <alignment horizontal="right"/>
      <protection/>
    </xf>
    <xf numFmtId="164" fontId="0" fillId="0" borderId="22" xfId="0" applyFill="1" applyBorder="1" applyAlignment="1">
      <alignment/>
    </xf>
    <xf numFmtId="164" fontId="0" fillId="0" borderId="0" xfId="0" applyAlignment="1" applyProtection="1">
      <alignment horizontal="center"/>
      <protection/>
    </xf>
    <xf numFmtId="170" fontId="4" fillId="0" borderId="20" xfId="0" applyNumberFormat="1" applyFont="1" applyFill="1" applyBorder="1" applyAlignment="1" applyProtection="1">
      <alignment horizontal="center"/>
      <protection/>
    </xf>
    <xf numFmtId="170" fontId="4" fillId="0" borderId="21" xfId="0" applyNumberFormat="1" applyFont="1" applyFill="1" applyBorder="1" applyAlignment="1" applyProtection="1">
      <alignment horizontal="center"/>
      <protection/>
    </xf>
    <xf numFmtId="164" fontId="12" fillId="0" borderId="22" xfId="0" applyFont="1" applyFill="1" applyBorder="1" applyAlignment="1" applyProtection="1">
      <alignment horizontal="center" vertical="top"/>
      <protection/>
    </xf>
    <xf numFmtId="37" fontId="4" fillId="0" borderId="20" xfId="0" applyNumberFormat="1" applyFont="1" applyBorder="1" applyAlignment="1" applyProtection="1">
      <alignment horizontal="right"/>
      <protection/>
    </xf>
    <xf numFmtId="164" fontId="4" fillId="0" borderId="22" xfId="0" applyFont="1" applyBorder="1" applyAlignment="1" applyProtection="1">
      <alignment horizontal="right"/>
      <protection/>
    </xf>
    <xf numFmtId="164" fontId="0" fillId="0" borderId="21" xfId="0" applyBorder="1" applyAlignment="1">
      <alignment horizontal="right"/>
    </xf>
    <xf numFmtId="164" fontId="0" fillId="0" borderId="0" xfId="0" applyFill="1" applyAlignment="1" applyProtection="1">
      <alignment horizontal="centerContinuous"/>
      <protection/>
    </xf>
    <xf numFmtId="164" fontId="25" fillId="0" borderId="0" xfId="0" applyFont="1" applyAlignment="1" applyProtection="1">
      <alignment horizontal="centerContinuous"/>
      <protection/>
    </xf>
    <xf numFmtId="164" fontId="0" fillId="0" borderId="20" xfId="0" applyFill="1" applyBorder="1" applyAlignment="1" applyProtection="1">
      <alignment/>
      <protection/>
    </xf>
    <xf numFmtId="164" fontId="0" fillId="0" borderId="21" xfId="0" applyFill="1" applyBorder="1" applyAlignment="1">
      <alignment/>
    </xf>
    <xf numFmtId="164" fontId="1" fillId="0" borderId="21" xfId="0" applyFont="1" applyFill="1" applyBorder="1" applyAlignment="1" applyProtection="1">
      <alignment horizontal="center"/>
      <protection/>
    </xf>
    <xf numFmtId="164" fontId="0" fillId="0" borderId="21" xfId="0" applyFill="1" applyBorder="1" applyAlignment="1" applyProtection="1">
      <alignment/>
      <protection/>
    </xf>
    <xf numFmtId="164" fontId="0" fillId="0" borderId="22" xfId="0" applyFill="1" applyBorder="1" applyAlignment="1" applyProtection="1">
      <alignment/>
      <protection/>
    </xf>
    <xf numFmtId="10" fontId="6" fillId="0" borderId="22" xfId="19" applyNumberFormat="1" applyFont="1" applyFill="1" applyBorder="1" applyAlignment="1" applyProtection="1">
      <alignment horizontal="center" vertical="top"/>
      <protection/>
    </xf>
    <xf numFmtId="164" fontId="10" fillId="0" borderId="0" xfId="0" applyFont="1" applyFill="1" applyBorder="1" applyAlignment="1" applyProtection="1">
      <alignment horizontal="right"/>
      <protection/>
    </xf>
    <xf numFmtId="164" fontId="9" fillId="0" borderId="6" xfId="0" applyFont="1" applyFill="1" applyBorder="1" applyAlignment="1" applyProtection="1">
      <alignment/>
      <protection/>
    </xf>
    <xf numFmtId="164" fontId="9" fillId="0" borderId="7" xfId="0" applyFont="1" applyFill="1" applyBorder="1" applyAlignment="1" applyProtection="1">
      <alignment/>
      <protection/>
    </xf>
    <xf numFmtId="164" fontId="0" fillId="0" borderId="0" xfId="0" applyFill="1" applyBorder="1" applyAlignment="1" applyProtection="1">
      <alignment horizontal="centerContinuous"/>
      <protection/>
    </xf>
    <xf numFmtId="164" fontId="7" fillId="0" borderId="8" xfId="0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8" xfId="0" applyNumberFormat="1" applyFont="1" applyFill="1" applyBorder="1" applyAlignment="1" applyProtection="1">
      <alignment/>
      <protection/>
    </xf>
    <xf numFmtId="164" fontId="7" fillId="0" borderId="0" xfId="0" applyFont="1" applyFill="1" applyBorder="1" applyAlignment="1" applyProtection="1">
      <alignment horizontal="right"/>
      <protection/>
    </xf>
    <xf numFmtId="168" fontId="4" fillId="0" borderId="0" xfId="0" applyNumberFormat="1" applyFont="1" applyFill="1" applyBorder="1" applyAlignment="1" applyProtection="1">
      <alignment/>
      <protection/>
    </xf>
    <xf numFmtId="166" fontId="4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Font="1" applyFill="1" applyBorder="1" applyAlignment="1" applyProtection="1" quotePrefix="1">
      <alignment horizontal="center"/>
      <protection/>
    </xf>
    <xf numFmtId="164" fontId="10" fillId="0" borderId="1" xfId="0" applyFont="1" applyFill="1" applyBorder="1" applyAlignment="1" applyProtection="1" quotePrefix="1">
      <alignment horizontal="center"/>
      <protection/>
    </xf>
    <xf numFmtId="164" fontId="7" fillId="0" borderId="0" xfId="0" applyFont="1" applyAlignment="1" applyProtection="1">
      <alignment horizontal="right"/>
      <protection/>
    </xf>
    <xf numFmtId="164" fontId="8" fillId="0" borderId="0" xfId="0" applyFont="1" applyFill="1" applyBorder="1" applyAlignment="1" applyProtection="1">
      <alignment horizontal="left"/>
      <protection locked="0"/>
    </xf>
    <xf numFmtId="165" fontId="8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Font="1" applyAlignment="1" applyProtection="1">
      <alignment horizontal="right" vertical="center"/>
      <protection/>
    </xf>
    <xf numFmtId="164" fontId="13" fillId="2" borderId="26" xfId="0" applyFont="1" applyFill="1" applyBorder="1" applyAlignment="1" applyProtection="1">
      <alignment horizontal="left" vertical="center"/>
      <protection locked="0"/>
    </xf>
    <xf numFmtId="164" fontId="0" fillId="2" borderId="27" xfId="0" applyFill="1" applyBorder="1" applyAlignment="1" applyProtection="1">
      <alignment vertical="center"/>
      <protection/>
    </xf>
    <xf numFmtId="164" fontId="0" fillId="2" borderId="28" xfId="0" applyFill="1" applyBorder="1" applyAlignment="1" applyProtection="1">
      <alignment vertical="center"/>
      <protection/>
    </xf>
    <xf numFmtId="170" fontId="13" fillId="2" borderId="13" xfId="0" applyNumberFormat="1" applyFont="1" applyFill="1" applyBorder="1" applyAlignment="1" applyProtection="1">
      <alignment horizontal="center" vertical="center"/>
      <protection locked="0"/>
    </xf>
    <xf numFmtId="167" fontId="13" fillId="2" borderId="13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Alignment="1">
      <alignment vertical="center"/>
    </xf>
    <xf numFmtId="164" fontId="11" fillId="0" borderId="0" xfId="0" applyFont="1" applyAlignment="1">
      <alignment horizontal="left"/>
    </xf>
    <xf numFmtId="164" fontId="27" fillId="0" borderId="0" xfId="0" applyFont="1" applyAlignment="1" applyProtection="1">
      <alignment horizontal="left"/>
      <protection/>
    </xf>
    <xf numFmtId="164" fontId="12" fillId="0" borderId="0" xfId="0" applyFont="1" applyAlignment="1" applyProtection="1">
      <alignment horizontal="left"/>
      <protection/>
    </xf>
    <xf numFmtId="164" fontId="12" fillId="0" borderId="0" xfId="0" applyFont="1" applyAlignment="1" applyProtection="1">
      <alignment horizontal="left" vertical="top"/>
      <protection/>
    </xf>
    <xf numFmtId="164" fontId="11" fillId="0" borderId="0" xfId="0" applyFont="1" applyAlignment="1" applyProtection="1">
      <alignment horizontal="left"/>
      <protection/>
    </xf>
    <xf numFmtId="164" fontId="16" fillId="0" borderId="0" xfId="0" applyFont="1" applyAlignment="1" applyProtection="1">
      <alignment horizontal="left"/>
      <protection/>
    </xf>
    <xf numFmtId="164" fontId="8" fillId="0" borderId="0" xfId="0" applyFont="1" applyFill="1" applyBorder="1" applyAlignment="1">
      <alignment/>
    </xf>
    <xf numFmtId="164" fontId="28" fillId="0" borderId="0" xfId="0" applyFont="1" applyFill="1" applyBorder="1" applyAlignment="1">
      <alignment/>
    </xf>
    <xf numFmtId="10" fontId="4" fillId="0" borderId="0" xfId="19" applyNumberFormat="1" applyFont="1" applyBorder="1" applyAlignment="1" applyProtection="1">
      <alignment horizontal="left"/>
      <protection/>
    </xf>
    <xf numFmtId="164" fontId="29" fillId="0" borderId="0" xfId="0" applyFont="1" applyAlignment="1">
      <alignment/>
    </xf>
    <xf numFmtId="164" fontId="1" fillId="0" borderId="0" xfId="0" applyFont="1" applyAlignment="1">
      <alignment/>
    </xf>
    <xf numFmtId="164" fontId="12" fillId="0" borderId="0" xfId="0" applyFont="1" applyBorder="1" applyAlignment="1">
      <alignment vertical="top"/>
    </xf>
    <xf numFmtId="10" fontId="8" fillId="0" borderId="0" xfId="0" applyNumberFormat="1" applyFont="1" applyBorder="1" applyAlignment="1" applyProtection="1">
      <alignment horizontal="center"/>
      <protection/>
    </xf>
    <xf numFmtId="37" fontId="20" fillId="0" borderId="0" xfId="0" applyNumberFormat="1" applyFont="1" applyBorder="1" applyAlignment="1" applyProtection="1">
      <alignment/>
      <protection/>
    </xf>
    <xf numFmtId="164" fontId="30" fillId="0" borderId="0" xfId="0" applyFont="1" applyAlignment="1">
      <alignment/>
    </xf>
    <xf numFmtId="164" fontId="8" fillId="0" borderId="0" xfId="0" applyFont="1" applyFill="1" applyBorder="1" applyAlignment="1" applyProtection="1">
      <alignment horizontal="left" vertical="center"/>
      <protection locked="0"/>
    </xf>
    <xf numFmtId="164" fontId="13" fillId="2" borderId="27" xfId="0" applyFont="1" applyFill="1" applyBorder="1" applyAlignment="1" applyProtection="1">
      <alignment horizontal="left" vertical="center"/>
      <protection locked="0"/>
    </xf>
    <xf numFmtId="164" fontId="6" fillId="0" borderId="21" xfId="0" applyFont="1" applyFill="1" applyBorder="1" applyAlignment="1" applyProtection="1">
      <alignment horizontal="center"/>
      <protection/>
    </xf>
    <xf numFmtId="186" fontId="1" fillId="0" borderId="0" xfId="0" applyNumberFormat="1" applyFont="1" applyBorder="1" applyAlignment="1" applyProtection="1">
      <alignment horizontal="right"/>
      <protection/>
    </xf>
    <xf numFmtId="186" fontId="1" fillId="0" borderId="0" xfId="0" applyNumberFormat="1" applyFont="1" applyBorder="1" applyAlignment="1" applyProtection="1">
      <alignment horizontal="center"/>
      <protection/>
    </xf>
    <xf numFmtId="167" fontId="4" fillId="0" borderId="10" xfId="0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Alignment="1" applyProtection="1">
      <alignment horizontal="right"/>
      <protection/>
    </xf>
    <xf numFmtId="164" fontId="13" fillId="2" borderId="5" xfId="0" applyFont="1" applyFill="1" applyBorder="1" applyAlignment="1" applyProtection="1">
      <alignment horizontal="left"/>
      <protection locked="0"/>
    </xf>
    <xf numFmtId="164" fontId="13" fillId="2" borderId="7" xfId="0" applyFont="1" applyFill="1" applyBorder="1" applyAlignment="1" applyProtection="1">
      <alignment horizontal="left"/>
      <protection locked="0"/>
    </xf>
    <xf numFmtId="164" fontId="13" fillId="2" borderId="1" xfId="0" applyFont="1" applyFill="1" applyBorder="1" applyAlignment="1" applyProtection="1">
      <alignment horizontal="left"/>
      <protection locked="0"/>
    </xf>
    <xf numFmtId="164" fontId="13" fillId="2" borderId="8" xfId="0" applyFont="1" applyFill="1" applyBorder="1" applyAlignment="1" applyProtection="1">
      <alignment horizontal="left"/>
      <protection locked="0"/>
    </xf>
    <xf numFmtId="164" fontId="13" fillId="2" borderId="2" xfId="0" applyFont="1" applyFill="1" applyBorder="1" applyAlignment="1" applyProtection="1">
      <alignment horizontal="left"/>
      <protection locked="0"/>
    </xf>
    <xf numFmtId="164" fontId="13" fillId="2" borderId="4" xfId="0" applyFont="1" applyFill="1" applyBorder="1" applyAlignment="1" applyProtection="1">
      <alignment horizontal="left"/>
      <protection locked="0"/>
    </xf>
    <xf numFmtId="164" fontId="1" fillId="0" borderId="0" xfId="0" applyFont="1" applyFill="1" applyBorder="1" applyAlignment="1" applyProtection="1">
      <alignment horizontal="left"/>
      <protection/>
    </xf>
    <xf numFmtId="164" fontId="26" fillId="0" borderId="0" xfId="0" applyFont="1" applyFill="1" applyBorder="1" applyAlignment="1" applyProtection="1">
      <alignment horizontal="left"/>
      <protection/>
    </xf>
    <xf numFmtId="164" fontId="13" fillId="2" borderId="28" xfId="0" applyFont="1" applyFill="1" applyBorder="1" applyAlignment="1" applyProtection="1">
      <alignment horizontal="left" vertical="center"/>
      <protection locked="0"/>
    </xf>
    <xf numFmtId="164" fontId="21" fillId="0" borderId="0" xfId="0" applyFont="1" applyAlignment="1" applyProtection="1">
      <alignment horizontal="centerContinuous"/>
      <protection/>
    </xf>
    <xf numFmtId="164" fontId="31" fillId="0" borderId="0" xfId="0" applyFont="1" applyAlignment="1" applyProtection="1">
      <alignment horizontal="centerContinuous"/>
      <protection/>
    </xf>
    <xf numFmtId="164" fontId="0" fillId="0" borderId="0" xfId="0" applyAlignment="1" applyProtection="1">
      <alignment horizontal="centerContinuous" vertical="center"/>
      <protection/>
    </xf>
    <xf numFmtId="164" fontId="0" fillId="0" borderId="0" xfId="0" applyAlignment="1" applyProtection="1">
      <alignment vertical="center"/>
      <protection/>
    </xf>
    <xf numFmtId="164" fontId="14" fillId="0" borderId="0" xfId="0" applyFont="1" applyAlignment="1" applyProtection="1">
      <alignment horizontal="right" vertical="center"/>
      <protection/>
    </xf>
    <xf numFmtId="164" fontId="32" fillId="2" borderId="26" xfId="0" applyFont="1" applyFill="1" applyBorder="1" applyAlignment="1" applyProtection="1">
      <alignment horizontal="left" vertical="center"/>
      <protection locked="0"/>
    </xf>
    <xf numFmtId="164" fontId="4" fillId="0" borderId="0" xfId="0" applyFont="1" applyBorder="1" applyAlignment="1" applyProtection="1">
      <alignment horizontal="centerContinuous"/>
      <protection/>
    </xf>
    <xf numFmtId="37" fontId="1" fillId="0" borderId="0" xfId="0" applyNumberFormat="1" applyFont="1" applyBorder="1" applyAlignment="1" applyProtection="1">
      <alignment horizontal="centerContinuous"/>
      <protection/>
    </xf>
    <xf numFmtId="164" fontId="4" fillId="0" borderId="0" xfId="0" applyFont="1" applyFill="1" applyBorder="1" applyAlignment="1" applyProtection="1">
      <alignment horizontal="centerContinuous"/>
      <protection/>
    </xf>
    <xf numFmtId="164" fontId="13" fillId="0" borderId="0" xfId="0" applyFont="1" applyFill="1" applyBorder="1" applyAlignment="1" applyProtection="1">
      <alignment horizontal="centerContinuous"/>
      <protection/>
    </xf>
    <xf numFmtId="37" fontId="24" fillId="0" borderId="0" xfId="0" applyNumberFormat="1" applyFont="1" applyBorder="1" applyAlignment="1" applyProtection="1">
      <alignment horizontal="centerContinuous"/>
      <protection/>
    </xf>
    <xf numFmtId="37" fontId="8" fillId="0" borderId="0" xfId="0" applyNumberFormat="1" applyFont="1" applyFill="1" applyBorder="1" applyAlignment="1" applyProtection="1">
      <alignment horizontal="centerContinuous"/>
      <protection locked="0"/>
    </xf>
    <xf numFmtId="37" fontId="22" fillId="0" borderId="0" xfId="0" applyNumberFormat="1" applyFont="1" applyFill="1" applyBorder="1" applyAlignment="1" applyProtection="1">
      <alignment horizontal="centerContinuous"/>
      <protection locked="0"/>
    </xf>
    <xf numFmtId="37" fontId="13" fillId="0" borderId="0" xfId="0" applyNumberFormat="1" applyFont="1" applyFill="1" applyBorder="1" applyAlignment="1" applyProtection="1">
      <alignment horizontal="centerContinuous"/>
      <protection locked="0"/>
    </xf>
    <xf numFmtId="37" fontId="1" fillId="0" borderId="0" xfId="0" applyNumberFormat="1" applyFont="1" applyBorder="1" applyAlignment="1" applyProtection="1">
      <alignment horizontal="centerContinuous"/>
      <protection/>
    </xf>
    <xf numFmtId="176" fontId="13" fillId="2" borderId="13" xfId="0" applyNumberFormat="1" applyFont="1" applyFill="1" applyBorder="1" applyAlignment="1" applyProtection="1">
      <alignment horizontal="center"/>
      <protection locked="0"/>
    </xf>
    <xf numFmtId="164" fontId="4" fillId="0" borderId="0" xfId="0" applyFont="1" applyAlignment="1" applyProtection="1">
      <alignment horizontal="centerContinuous"/>
      <protection/>
    </xf>
    <xf numFmtId="10" fontId="29" fillId="0" borderId="0" xfId="19" applyNumberFormat="1" applyFont="1" applyBorder="1" applyAlignment="1" applyProtection="1">
      <alignment horizontal="right"/>
      <protection/>
    </xf>
    <xf numFmtId="164" fontId="9" fillId="0" borderId="0" xfId="0" applyFont="1" applyAlignment="1">
      <alignment/>
    </xf>
    <xf numFmtId="10" fontId="20" fillId="0" borderId="0" xfId="19" applyNumberFormat="1" applyFont="1" applyFill="1" applyBorder="1" applyAlignment="1" applyProtection="1">
      <alignment horizontal="left" vertical="center"/>
      <protection locked="0"/>
    </xf>
    <xf numFmtId="164" fontId="9" fillId="0" borderId="0" xfId="0" applyFont="1" applyAlignment="1" applyProtection="1">
      <alignment/>
      <protection/>
    </xf>
    <xf numFmtId="10" fontId="20" fillId="0" borderId="0" xfId="19" applyNumberFormat="1" applyFont="1" applyFill="1" applyBorder="1" applyAlignment="1" applyProtection="1">
      <alignment horizontal="left" vertical="center"/>
      <protection locked="0"/>
    </xf>
    <xf numFmtId="164" fontId="0" fillId="0" borderId="0" xfId="0" applyFont="1" applyAlignment="1">
      <alignment/>
    </xf>
    <xf numFmtId="2" fontId="4" fillId="3" borderId="13" xfId="0" applyNumberFormat="1" applyFont="1" applyFill="1" applyBorder="1" applyAlignment="1">
      <alignment horizontal="center"/>
    </xf>
    <xf numFmtId="164" fontId="25" fillId="0" borderId="0" xfId="0" applyFont="1" applyAlignment="1">
      <alignment horizontal="left"/>
    </xf>
    <xf numFmtId="164" fontId="25" fillId="0" borderId="0" xfId="0" applyFont="1" applyAlignment="1">
      <alignment horizontal="left"/>
    </xf>
    <xf numFmtId="164" fontId="16" fillId="0" borderId="0" xfId="0" applyFont="1" applyAlignment="1">
      <alignment horizontal="left" vertical="center"/>
    </xf>
    <xf numFmtId="164" fontId="15" fillId="0" borderId="0" xfId="0" applyFont="1" applyAlignment="1">
      <alignment vertical="center"/>
    </xf>
    <xf numFmtId="2" fontId="4" fillId="3" borderId="13" xfId="0" applyNumberFormat="1" applyFont="1" applyFill="1" applyBorder="1" applyAlignment="1">
      <alignment horizontal="center" vertical="center"/>
    </xf>
    <xf numFmtId="164" fontId="4" fillId="0" borderId="0" xfId="0" applyFont="1" applyAlignment="1">
      <alignment horizontal="left" vertical="center"/>
    </xf>
    <xf numFmtId="164" fontId="0" fillId="0" borderId="0" xfId="0" applyFont="1" applyAlignment="1">
      <alignment vertical="center"/>
    </xf>
    <xf numFmtId="2" fontId="4" fillId="3" borderId="10" xfId="0" applyNumberFormat="1" applyFont="1" applyFill="1" applyBorder="1" applyAlignment="1">
      <alignment horizontal="center" vertical="center"/>
    </xf>
    <xf numFmtId="164" fontId="1" fillId="0" borderId="0" xfId="0" applyFont="1" applyAlignment="1">
      <alignment horizontal="left" vertical="center"/>
    </xf>
    <xf numFmtId="164" fontId="0" fillId="0" borderId="0" xfId="0" applyAlignment="1">
      <alignment horizontal="centerContinuous" vertical="center"/>
    </xf>
    <xf numFmtId="164" fontId="1" fillId="0" borderId="10" xfId="0" applyFont="1" applyBorder="1" applyAlignment="1">
      <alignment horizontal="center"/>
    </xf>
    <xf numFmtId="4" fontId="4" fillId="2" borderId="11" xfId="0" applyNumberFormat="1" applyFont="1" applyFill="1" applyBorder="1" applyAlignment="1" applyProtection="1">
      <alignment horizontal="center"/>
      <protection locked="0"/>
    </xf>
    <xf numFmtId="4" fontId="4" fillId="2" borderId="12" xfId="0" applyNumberFormat="1" applyFont="1" applyFill="1" applyBorder="1" applyAlignment="1" applyProtection="1">
      <alignment horizontal="center"/>
      <protection locked="0"/>
    </xf>
    <xf numFmtId="175" fontId="4" fillId="2" borderId="13" xfId="0" applyNumberFormat="1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/>
    </xf>
    <xf numFmtId="2" fontId="1" fillId="3" borderId="10" xfId="0" applyNumberFormat="1" applyFont="1" applyFill="1" applyBorder="1" applyAlignment="1">
      <alignment horizontal="center" vertical="center"/>
    </xf>
    <xf numFmtId="164" fontId="16" fillId="0" borderId="0" xfId="0" applyFont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7" fillId="0" borderId="0" xfId="0" applyFont="1" applyAlignment="1">
      <alignment horizontal="left"/>
    </xf>
    <xf numFmtId="164" fontId="6" fillId="0" borderId="0" xfId="0" applyFont="1" applyAlignment="1">
      <alignment/>
    </xf>
    <xf numFmtId="164" fontId="12" fillId="0" borderId="0" xfId="0" applyFont="1" applyAlignment="1" quotePrefix="1">
      <alignment horizontal="centerContinuous" vertical="top"/>
    </xf>
    <xf numFmtId="164" fontId="7" fillId="0" borderId="0" xfId="0" applyFont="1" applyAlignment="1">
      <alignment horizontal="left" vertical="center"/>
    </xf>
    <xf numFmtId="3" fontId="4" fillId="2" borderId="13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Alignment="1">
      <alignment horizontal="left" vertical="center"/>
    </xf>
    <xf numFmtId="164" fontId="4" fillId="0" borderId="0" xfId="0" applyFont="1" applyAlignment="1">
      <alignment vertical="center"/>
    </xf>
    <xf numFmtId="164" fontId="33" fillId="0" borderId="0" xfId="0" applyFont="1" applyAlignment="1">
      <alignment horizontal="left" vertical="center"/>
    </xf>
    <xf numFmtId="164" fontId="12" fillId="0" borderId="0" xfId="0" applyFont="1" applyAlignment="1">
      <alignment horizontal="left" vertical="top"/>
    </xf>
    <xf numFmtId="174" fontId="4" fillId="3" borderId="10" xfId="0" applyNumberFormat="1" applyFont="1" applyFill="1" applyBorder="1" applyAlignment="1">
      <alignment horizontal="center"/>
    </xf>
    <xf numFmtId="180" fontId="4" fillId="2" borderId="13" xfId="0" applyNumberFormat="1" applyFont="1" applyFill="1" applyBorder="1" applyAlignment="1" applyProtection="1">
      <alignment horizontal="center"/>
      <protection locked="0"/>
    </xf>
    <xf numFmtId="164" fontId="11" fillId="0" borderId="0" xfId="0" applyFont="1" applyAlignment="1" applyProtection="1">
      <alignment horizontal="right"/>
      <protection/>
    </xf>
    <xf numFmtId="180" fontId="11" fillId="0" borderId="0" xfId="0" applyNumberFormat="1" applyFont="1" applyFill="1" applyBorder="1" applyAlignment="1" applyProtection="1">
      <alignment horizontal="left"/>
      <protection locked="0"/>
    </xf>
    <xf numFmtId="4" fontId="11" fillId="0" borderId="0" xfId="0" applyNumberFormat="1" applyFont="1" applyFill="1" applyBorder="1" applyAlignment="1" applyProtection="1">
      <alignment horizontal="left"/>
      <protection locked="0"/>
    </xf>
    <xf numFmtId="164" fontId="35" fillId="0" borderId="0" xfId="0" applyFont="1" applyAlignment="1" applyProtection="1">
      <alignment horizontal="left"/>
      <protection/>
    </xf>
    <xf numFmtId="187" fontId="12" fillId="0" borderId="0" xfId="0" applyNumberFormat="1" applyFont="1" applyFill="1" applyBorder="1" applyAlignment="1" applyProtection="1">
      <alignment horizontal="left"/>
      <protection locked="0"/>
    </xf>
    <xf numFmtId="164" fontId="12" fillId="0" borderId="0" xfId="0" applyFont="1" applyAlignment="1" quotePrefix="1">
      <alignment horizontal="left" vertical="center"/>
    </xf>
    <xf numFmtId="164" fontId="12" fillId="0" borderId="0" xfId="0" applyFont="1" applyAlignment="1" quotePrefix="1">
      <alignment horizontal="left" vertical="center"/>
    </xf>
    <xf numFmtId="164" fontId="14" fillId="0" borderId="0" xfId="0" applyFont="1" applyAlignment="1">
      <alignment horizontal="centerContinuous"/>
    </xf>
    <xf numFmtId="164" fontId="36" fillId="0" borderId="0" xfId="0" applyFont="1" applyFill="1" applyBorder="1" applyAlignment="1">
      <alignment horizontal="centerContinuous"/>
    </xf>
    <xf numFmtId="164" fontId="19" fillId="0" borderId="0" xfId="0" applyFont="1" applyFill="1" applyBorder="1" applyAlignment="1">
      <alignment horizontal="centerContinuous"/>
    </xf>
    <xf numFmtId="0" fontId="4" fillId="3" borderId="13" xfId="0" applyNumberFormat="1" applyFont="1" applyFill="1" applyBorder="1" applyAlignment="1">
      <alignment horizontal="center"/>
    </xf>
    <xf numFmtId="164" fontId="39" fillId="0" borderId="0" xfId="0" applyFont="1" applyAlignment="1" applyProtection="1">
      <alignment/>
      <protection hidden="1"/>
    </xf>
    <xf numFmtId="164" fontId="37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COMPARE!$B$8:$B$13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COMPARE!$C$8:$C$13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COMPARE!$B$8:$B$13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COMPARE!$D$8:$D$13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6105074"/>
        <c:axId val="35183619"/>
      </c:barChart>
      <c:catAx>
        <c:axId val="561050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35183619"/>
        <c:crosses val="autoZero"/>
        <c:auto val="0"/>
        <c:lblOffset val="100"/>
        <c:noMultiLvlLbl val="0"/>
      </c:catAx>
      <c:valAx>
        <c:axId val="351836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050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COMPARE!$B$13:$B$18</c:f>
              <c:numCache>
                <c:ptCount val="6"/>
                <c:pt idx="0">
                  <c:v>2012</c:v>
                </c:pt>
                <c:pt idx="1">
                  <c:v>2016</c:v>
                </c:pt>
                <c:pt idx="2">
                  <c:v>2021</c:v>
                </c:pt>
                <c:pt idx="3">
                  <c:v>2026</c:v>
                </c:pt>
                <c:pt idx="4">
                  <c:v>2031</c:v>
                </c:pt>
                <c:pt idx="5">
                  <c:v>2036</c:v>
                </c:pt>
              </c:numCache>
            </c:numRef>
          </c:cat>
          <c:val>
            <c:numRef>
              <c:f>COMPARE!$C$13:$C$18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COMPARE!$B$13:$B$18</c:f>
              <c:numCache>
                <c:ptCount val="6"/>
                <c:pt idx="0">
                  <c:v>2012</c:v>
                </c:pt>
                <c:pt idx="1">
                  <c:v>2016</c:v>
                </c:pt>
                <c:pt idx="2">
                  <c:v>2021</c:v>
                </c:pt>
                <c:pt idx="3">
                  <c:v>2026</c:v>
                </c:pt>
                <c:pt idx="4">
                  <c:v>2031</c:v>
                </c:pt>
                <c:pt idx="5">
                  <c:v>2036</c:v>
                </c:pt>
              </c:numCache>
            </c:numRef>
          </c:cat>
          <c:val>
            <c:numRef>
              <c:f>COMPARE!$D$13:$D$18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8217116"/>
        <c:axId val="31300861"/>
      </c:barChart>
      <c:catAx>
        <c:axId val="482171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31300861"/>
        <c:crosses val="autoZero"/>
        <c:auto val="0"/>
        <c:lblOffset val="100"/>
        <c:noMultiLvlLbl val="0"/>
      </c:catAx>
      <c:valAx>
        <c:axId val="313008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171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COMPARE!$B$26:$B$31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COMPARE!$C$26:$C$31</c:f>
              <c:numCache/>
            </c:numRef>
          </c:val>
        </c:ser>
        <c:ser>
          <c:idx val="1"/>
          <c:order val="1"/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COMPARE!$B$26:$B$31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COMPARE!$D$26:$D$31</c:f>
              <c:numCache/>
            </c:numRef>
          </c:val>
        </c:ser>
        <c:axId val="13272294"/>
        <c:axId val="52341783"/>
      </c:barChart>
      <c:catAx>
        <c:axId val="132722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52341783"/>
        <c:crosses val="autoZero"/>
        <c:auto val="0"/>
        <c:lblOffset val="100"/>
        <c:noMultiLvlLbl val="0"/>
      </c:catAx>
      <c:valAx>
        <c:axId val="52341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2722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COMPARE!$B$31:$B$36</c:f>
              <c:numCache>
                <c:ptCount val="6"/>
                <c:pt idx="0">
                  <c:v>2012</c:v>
                </c:pt>
                <c:pt idx="1">
                  <c:v>2016</c:v>
                </c:pt>
                <c:pt idx="2">
                  <c:v>2021</c:v>
                </c:pt>
                <c:pt idx="3">
                  <c:v>2026</c:v>
                </c:pt>
                <c:pt idx="4">
                  <c:v>2031</c:v>
                </c:pt>
                <c:pt idx="5">
                  <c:v>2036</c:v>
                </c:pt>
              </c:numCache>
            </c:numRef>
          </c:cat>
          <c:val>
            <c:numRef>
              <c:f>COMPARE!$C$31:$C$36</c:f>
              <c:numCache/>
            </c:numRef>
          </c:val>
        </c:ser>
        <c:ser>
          <c:idx val="1"/>
          <c:order val="1"/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COMPARE!$B$31:$B$36</c:f>
              <c:numCache>
                <c:ptCount val="6"/>
                <c:pt idx="0">
                  <c:v>2012</c:v>
                </c:pt>
                <c:pt idx="1">
                  <c:v>2016</c:v>
                </c:pt>
                <c:pt idx="2">
                  <c:v>2021</c:v>
                </c:pt>
                <c:pt idx="3">
                  <c:v>2026</c:v>
                </c:pt>
                <c:pt idx="4">
                  <c:v>2031</c:v>
                </c:pt>
                <c:pt idx="5">
                  <c:v>2036</c:v>
                </c:pt>
              </c:numCache>
            </c:numRef>
          </c:cat>
          <c:val>
            <c:numRef>
              <c:f>COMPARE!$D$31:$D$36</c:f>
              <c:numCache/>
            </c:numRef>
          </c:val>
        </c:ser>
        <c:axId val="1314000"/>
        <c:axId val="11826001"/>
      </c:barChart>
      <c:catAx>
        <c:axId val="13140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11826001"/>
        <c:crosses val="autoZero"/>
        <c:auto val="0"/>
        <c:lblOffset val="100"/>
        <c:noMultiLvlLbl val="0"/>
      </c:catAx>
      <c:valAx>
        <c:axId val="118260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40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COMPARE!$B$44:$B$49</c:f>
              <c:numCache>
                <c:ptCount val="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</c:numCache>
            </c:numRef>
          </c:cat>
          <c:val>
            <c:numRef>
              <c:f>COMPARE!$C$44:$C$49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COMPARE!$B$44:$B$49</c:f>
              <c:numCache>
                <c:ptCount val="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</c:numCache>
            </c:numRef>
          </c:cat>
          <c:val>
            <c:numRef>
              <c:f>COMPARE!$D$44:$D$49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9325146"/>
        <c:axId val="18381995"/>
      </c:barChart>
      <c:catAx>
        <c:axId val="393251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18381995"/>
        <c:crosses val="autoZero"/>
        <c:auto val="0"/>
        <c:lblOffset val="100"/>
        <c:noMultiLvlLbl val="0"/>
      </c:catAx>
      <c:valAx>
        <c:axId val="183819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251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COMPARE!$B$49:$B$54</c:f>
              <c:numCache>
                <c:ptCount val="6"/>
                <c:pt idx="0">
                  <c:v>2002</c:v>
                </c:pt>
                <c:pt idx="1">
                  <c:v>2006</c:v>
                </c:pt>
                <c:pt idx="2">
                  <c:v>2011</c:v>
                </c:pt>
                <c:pt idx="3">
                  <c:v>2016</c:v>
                </c:pt>
                <c:pt idx="4">
                  <c:v>2021</c:v>
                </c:pt>
                <c:pt idx="5">
                  <c:v>2026</c:v>
                </c:pt>
              </c:numCache>
            </c:numRef>
          </c:cat>
          <c:val>
            <c:numRef>
              <c:f>COMPARE!$C$49:$C$54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COMPARE!$B$49:$B$54</c:f>
              <c:numCache>
                <c:ptCount val="6"/>
                <c:pt idx="0">
                  <c:v>2002</c:v>
                </c:pt>
                <c:pt idx="1">
                  <c:v>2006</c:v>
                </c:pt>
                <c:pt idx="2">
                  <c:v>2011</c:v>
                </c:pt>
                <c:pt idx="3">
                  <c:v>2016</c:v>
                </c:pt>
                <c:pt idx="4">
                  <c:v>2021</c:v>
                </c:pt>
                <c:pt idx="5">
                  <c:v>2026</c:v>
                </c:pt>
              </c:numCache>
            </c:numRef>
          </c:cat>
          <c:val>
            <c:numRef>
              <c:f>COMPARE!$D$49:$D$54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1220228"/>
        <c:axId val="12546597"/>
      </c:barChart>
      <c:catAx>
        <c:axId val="312202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12546597"/>
        <c:crosses val="autoZero"/>
        <c:auto val="0"/>
        <c:lblOffset val="100"/>
        <c:noMultiLvlLbl val="0"/>
      </c:catAx>
      <c:valAx>
        <c:axId val="125465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202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00"/>
              </a:solidFill>
            </c:spPr>
          </c:dPt>
          <c:cat>
            <c:numRef>
              <c:f>COMPARE!$B$62:$B$67</c:f>
              <c:numCache>
                <c:ptCount val="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</c:numCache>
            </c:numRef>
          </c:cat>
          <c:val>
            <c:numRef>
              <c:f>COMPARE!$C$62:$C$67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COMPARE!$B$62:$B$67</c:f>
              <c:numCache>
                <c:ptCount val="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</c:numCache>
            </c:numRef>
          </c:cat>
          <c:val>
            <c:numRef>
              <c:f>COMPARE!$D$62:$D$67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5810510"/>
        <c:axId val="9641407"/>
      </c:barChart>
      <c:catAx>
        <c:axId val="458105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9641407"/>
        <c:crosses val="autoZero"/>
        <c:auto val="0"/>
        <c:lblOffset val="100"/>
        <c:noMultiLvlLbl val="0"/>
      </c:catAx>
      <c:valAx>
        <c:axId val="96414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8105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COMPARE!$B$67:$B$72</c:f>
              <c:numCache>
                <c:ptCount val="6"/>
                <c:pt idx="0">
                  <c:v>2002</c:v>
                </c:pt>
                <c:pt idx="1">
                  <c:v>2006</c:v>
                </c:pt>
                <c:pt idx="2">
                  <c:v>2011</c:v>
                </c:pt>
                <c:pt idx="3">
                  <c:v>2016</c:v>
                </c:pt>
                <c:pt idx="4">
                  <c:v>2021</c:v>
                </c:pt>
                <c:pt idx="5">
                  <c:v>2026</c:v>
                </c:pt>
              </c:numCache>
            </c:numRef>
          </c:cat>
          <c:val>
            <c:numRef>
              <c:f>COMPARE!$C$67:$C$72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COMPARE!$B$67:$B$72</c:f>
              <c:numCache>
                <c:ptCount val="6"/>
                <c:pt idx="0">
                  <c:v>2002</c:v>
                </c:pt>
                <c:pt idx="1">
                  <c:v>2006</c:v>
                </c:pt>
                <c:pt idx="2">
                  <c:v>2011</c:v>
                </c:pt>
                <c:pt idx="3">
                  <c:v>2016</c:v>
                </c:pt>
                <c:pt idx="4">
                  <c:v>2021</c:v>
                </c:pt>
                <c:pt idx="5">
                  <c:v>2026</c:v>
                </c:pt>
              </c:numCache>
            </c:numRef>
          </c:cat>
          <c:val>
            <c:numRef>
              <c:f>COMPARE!$D$67:$D$72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9663800"/>
        <c:axId val="42756473"/>
      </c:barChart>
      <c:catAx>
        <c:axId val="196638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42756473"/>
        <c:crosses val="autoZero"/>
        <c:auto val="0"/>
        <c:lblOffset val="100"/>
        <c:noMultiLvlLbl val="0"/>
      </c:catAx>
      <c:valAx>
        <c:axId val="427564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638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Chart 6"/>
        <xdr:cNvGraphicFramePr/>
      </xdr:nvGraphicFramePr>
      <xdr:xfrm>
        <a:off x="2647950" y="876300"/>
        <a:ext cx="36480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12</xdr:col>
      <xdr:colOff>1647825</xdr:colOff>
      <xdr:row>19</xdr:row>
      <xdr:rowOff>0</xdr:rowOff>
    </xdr:to>
    <xdr:graphicFrame>
      <xdr:nvGraphicFramePr>
        <xdr:cNvPr id="2" name="Chart 10"/>
        <xdr:cNvGraphicFramePr/>
      </xdr:nvGraphicFramePr>
      <xdr:xfrm>
        <a:off x="6496050" y="876300"/>
        <a:ext cx="364807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9</xdr:col>
      <xdr:colOff>0</xdr:colOff>
      <xdr:row>36</xdr:row>
      <xdr:rowOff>142875</xdr:rowOff>
    </xdr:to>
    <xdr:graphicFrame>
      <xdr:nvGraphicFramePr>
        <xdr:cNvPr id="3" name="Chart 11"/>
        <xdr:cNvGraphicFramePr/>
      </xdr:nvGraphicFramePr>
      <xdr:xfrm>
        <a:off x="2647950" y="3781425"/>
        <a:ext cx="3648075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23</xdr:row>
      <xdr:rowOff>19050</xdr:rowOff>
    </xdr:from>
    <xdr:to>
      <xdr:col>13</xdr:col>
      <xdr:colOff>0</xdr:colOff>
      <xdr:row>37</xdr:row>
      <xdr:rowOff>0</xdr:rowOff>
    </xdr:to>
    <xdr:graphicFrame>
      <xdr:nvGraphicFramePr>
        <xdr:cNvPr id="4" name="Chart 12"/>
        <xdr:cNvGraphicFramePr/>
      </xdr:nvGraphicFramePr>
      <xdr:xfrm>
        <a:off x="6496050" y="3800475"/>
        <a:ext cx="3648075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561975</xdr:colOff>
      <xdr:row>74</xdr:row>
      <xdr:rowOff>123825</xdr:rowOff>
    </xdr:from>
    <xdr:to>
      <xdr:col>8</xdr:col>
      <xdr:colOff>742950</xdr:colOff>
      <xdr:row>75</xdr:row>
      <xdr:rowOff>133350</xdr:rowOff>
    </xdr:to>
    <xdr:sp>
      <xdr:nvSpPr>
        <xdr:cNvPr id="5" name="Rectangle 13"/>
        <xdr:cNvSpPr>
          <a:spLocks/>
        </xdr:cNvSpPr>
      </xdr:nvSpPr>
      <xdr:spPr>
        <a:xfrm>
          <a:off x="5514975" y="12115800"/>
          <a:ext cx="18097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561975</xdr:colOff>
      <xdr:row>76</xdr:row>
      <xdr:rowOff>28575</xdr:rowOff>
    </xdr:from>
    <xdr:to>
      <xdr:col>8</xdr:col>
      <xdr:colOff>742950</xdr:colOff>
      <xdr:row>77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5514975" y="12344400"/>
          <a:ext cx="180975" cy="1524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152400</xdr:rowOff>
    </xdr:from>
    <xdr:to>
      <xdr:col>9</xdr:col>
      <xdr:colOff>0</xdr:colOff>
      <xdr:row>55</xdr:row>
      <xdr:rowOff>0</xdr:rowOff>
    </xdr:to>
    <xdr:graphicFrame>
      <xdr:nvGraphicFramePr>
        <xdr:cNvPr id="7" name="Chart 15"/>
        <xdr:cNvGraphicFramePr/>
      </xdr:nvGraphicFramePr>
      <xdr:xfrm>
        <a:off x="2647950" y="6657975"/>
        <a:ext cx="3648075" cy="2257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40</xdr:row>
      <xdr:rowOff>152400</xdr:rowOff>
    </xdr:from>
    <xdr:to>
      <xdr:col>13</xdr:col>
      <xdr:colOff>0</xdr:colOff>
      <xdr:row>54</xdr:row>
      <xdr:rowOff>142875</xdr:rowOff>
    </xdr:to>
    <xdr:graphicFrame>
      <xdr:nvGraphicFramePr>
        <xdr:cNvPr id="8" name="Chart 16"/>
        <xdr:cNvGraphicFramePr/>
      </xdr:nvGraphicFramePr>
      <xdr:xfrm>
        <a:off x="6496050" y="6657975"/>
        <a:ext cx="3648075" cy="2247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58</xdr:row>
      <xdr:rowOff>190500</xdr:rowOff>
    </xdr:from>
    <xdr:to>
      <xdr:col>9</xdr:col>
      <xdr:colOff>9525</xdr:colOff>
      <xdr:row>73</xdr:row>
      <xdr:rowOff>9525</xdr:rowOff>
    </xdr:to>
    <xdr:graphicFrame>
      <xdr:nvGraphicFramePr>
        <xdr:cNvPr id="9" name="Chart 17"/>
        <xdr:cNvGraphicFramePr/>
      </xdr:nvGraphicFramePr>
      <xdr:xfrm>
        <a:off x="2647950" y="9572625"/>
        <a:ext cx="3657600" cy="2266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59</xdr:row>
      <xdr:rowOff>0</xdr:rowOff>
    </xdr:from>
    <xdr:to>
      <xdr:col>13</xdr:col>
      <xdr:colOff>0</xdr:colOff>
      <xdr:row>73</xdr:row>
      <xdr:rowOff>0</xdr:rowOff>
    </xdr:to>
    <xdr:graphicFrame>
      <xdr:nvGraphicFramePr>
        <xdr:cNvPr id="10" name="Chart 18"/>
        <xdr:cNvGraphicFramePr/>
      </xdr:nvGraphicFramePr>
      <xdr:xfrm>
        <a:off x="6496050" y="9582150"/>
        <a:ext cx="3648075" cy="2247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3"/>
  <sheetViews>
    <sheetView showGridLines="0" showRowColHeaders="0" tabSelected="1" workbookViewId="0" topLeftCell="A1">
      <selection activeCell="B2" sqref="B2"/>
    </sheetView>
  </sheetViews>
  <sheetFormatPr defaultColWidth="9.00390625" defaultRowHeight="12.75"/>
  <cols>
    <col min="1" max="1" width="1.625" style="0" customWidth="1"/>
    <col min="2" max="2" width="3.625" style="0" customWidth="1"/>
    <col min="3" max="4" width="2.625" style="0" customWidth="1"/>
    <col min="5" max="5" width="14.625" style="0" customWidth="1"/>
    <col min="10" max="10" width="14.625" style="0" customWidth="1"/>
  </cols>
  <sheetData>
    <row r="1" ht="12" customHeight="1" thickBot="1"/>
    <row r="2" spans="2:10" ht="12" customHeight="1">
      <c r="B2" s="49"/>
      <c r="C2" s="50"/>
      <c r="D2" s="50"/>
      <c r="E2" s="50"/>
      <c r="F2" s="50"/>
      <c r="G2" s="50"/>
      <c r="H2" s="50"/>
      <c r="I2" s="50"/>
      <c r="J2" s="51"/>
    </row>
    <row r="3" spans="2:11" ht="15.75">
      <c r="B3" s="52"/>
      <c r="C3" s="259" t="s">
        <v>0</v>
      </c>
      <c r="D3" s="19"/>
      <c r="E3" s="19"/>
      <c r="F3" s="260"/>
      <c r="G3" s="260"/>
      <c r="H3" s="260"/>
      <c r="I3" s="260"/>
      <c r="J3" s="55"/>
      <c r="K3" s="69"/>
    </row>
    <row r="4" spans="2:10" ht="12" customHeight="1">
      <c r="B4" s="52"/>
      <c r="C4" s="54"/>
      <c r="D4" s="54"/>
      <c r="E4" s="54"/>
      <c r="F4" s="54"/>
      <c r="G4" s="54"/>
      <c r="H4" s="54"/>
      <c r="I4" s="54"/>
      <c r="J4" s="55"/>
    </row>
    <row r="5" spans="2:10" ht="15.75" customHeight="1">
      <c r="B5" s="70"/>
      <c r="C5" s="71" t="s">
        <v>1</v>
      </c>
      <c r="D5" s="71" t="s">
        <v>2</v>
      </c>
      <c r="E5" s="71"/>
      <c r="F5" s="71"/>
      <c r="G5" s="71"/>
      <c r="H5" s="71"/>
      <c r="I5" s="71"/>
      <c r="J5" s="55"/>
    </row>
    <row r="6" spans="2:10" ht="15.75" customHeight="1">
      <c r="B6" s="70"/>
      <c r="C6" s="71" t="s">
        <v>1</v>
      </c>
      <c r="D6" s="71" t="s">
        <v>3</v>
      </c>
      <c r="E6" s="71"/>
      <c r="F6" s="71"/>
      <c r="G6" s="71"/>
      <c r="H6" s="71"/>
      <c r="I6" s="71"/>
      <c r="J6" s="55"/>
    </row>
    <row r="7" spans="2:10" ht="15.75" customHeight="1">
      <c r="B7" s="70"/>
      <c r="C7" s="71" t="s">
        <v>1</v>
      </c>
      <c r="D7" s="71" t="s">
        <v>4</v>
      </c>
      <c r="E7" s="71"/>
      <c r="F7" s="71"/>
      <c r="G7" s="71"/>
      <c r="H7" s="173"/>
      <c r="I7" s="71"/>
      <c r="J7" s="55"/>
    </row>
    <row r="8" spans="2:10" ht="24" customHeight="1">
      <c r="B8" s="70"/>
      <c r="C8" s="71"/>
      <c r="D8" s="53" t="s">
        <v>5</v>
      </c>
      <c r="E8" s="71"/>
      <c r="F8" s="71"/>
      <c r="G8" s="71"/>
      <c r="H8" s="71"/>
      <c r="I8" s="71"/>
      <c r="J8" s="55"/>
    </row>
    <row r="9" spans="2:10" ht="15.75" customHeight="1">
      <c r="B9" s="70"/>
      <c r="C9" s="71" t="s">
        <v>1</v>
      </c>
      <c r="D9" s="71" t="s">
        <v>6</v>
      </c>
      <c r="E9" s="71"/>
      <c r="F9" s="71"/>
      <c r="G9" s="71"/>
      <c r="H9" s="71"/>
      <c r="I9" s="71"/>
      <c r="J9" s="55"/>
    </row>
    <row r="10" spans="2:10" ht="15.75" customHeight="1">
      <c r="B10" s="70"/>
      <c r="C10" s="71"/>
      <c r="D10" s="71" t="s">
        <v>7</v>
      </c>
      <c r="E10" s="71"/>
      <c r="F10" s="71"/>
      <c r="G10" s="71"/>
      <c r="H10" s="71"/>
      <c r="I10" s="71"/>
      <c r="J10" s="55"/>
    </row>
    <row r="11" spans="2:10" ht="15.75" customHeight="1">
      <c r="B11" s="70"/>
      <c r="C11" s="71" t="s">
        <v>1</v>
      </c>
      <c r="D11" s="173" t="s">
        <v>8</v>
      </c>
      <c r="F11" s="71"/>
      <c r="G11" s="71"/>
      <c r="H11" s="71"/>
      <c r="I11" s="71"/>
      <c r="J11" s="55"/>
    </row>
    <row r="12" spans="2:10" ht="15.75" customHeight="1">
      <c r="B12" s="70"/>
      <c r="C12" s="71" t="s">
        <v>1</v>
      </c>
      <c r="D12" s="71" t="s">
        <v>182</v>
      </c>
      <c r="F12" s="71"/>
      <c r="G12" s="71"/>
      <c r="H12" s="71"/>
      <c r="I12" s="71"/>
      <c r="J12" s="55"/>
    </row>
    <row r="13" spans="2:10" ht="15.75" customHeight="1">
      <c r="B13" s="70"/>
      <c r="C13" s="71" t="s">
        <v>1</v>
      </c>
      <c r="D13" s="71" t="s">
        <v>9</v>
      </c>
      <c r="E13" s="71"/>
      <c r="F13" s="71"/>
      <c r="G13" s="71"/>
      <c r="H13" s="71"/>
      <c r="I13" s="71"/>
      <c r="J13" s="55"/>
    </row>
    <row r="14" spans="2:10" ht="24" customHeight="1">
      <c r="B14" s="70"/>
      <c r="C14" s="71"/>
      <c r="D14" s="53" t="s">
        <v>10</v>
      </c>
      <c r="E14" s="71"/>
      <c r="F14" s="71"/>
      <c r="G14" s="71"/>
      <c r="H14" s="71"/>
      <c r="I14" s="71"/>
      <c r="J14" s="55"/>
    </row>
    <row r="15" spans="2:10" ht="15.75" customHeight="1">
      <c r="B15" s="70"/>
      <c r="C15" s="71" t="s">
        <v>1</v>
      </c>
      <c r="D15" s="71" t="s">
        <v>11</v>
      </c>
      <c r="E15" s="71"/>
      <c r="F15" s="71"/>
      <c r="G15" s="71"/>
      <c r="H15" s="71"/>
      <c r="I15" s="71"/>
      <c r="J15" s="55"/>
    </row>
    <row r="16" spans="2:10" ht="15.75" customHeight="1">
      <c r="B16" s="70"/>
      <c r="C16" s="71" t="s">
        <v>1</v>
      </c>
      <c r="D16" s="71" t="s">
        <v>12</v>
      </c>
      <c r="E16" s="71"/>
      <c r="F16" s="71"/>
      <c r="G16" s="71"/>
      <c r="H16" s="71"/>
      <c r="I16" s="71"/>
      <c r="J16" s="55"/>
    </row>
    <row r="17" spans="2:10" ht="15.75" customHeight="1">
      <c r="B17" s="70"/>
      <c r="C17" s="71" t="s">
        <v>1</v>
      </c>
      <c r="D17" s="71" t="s">
        <v>13</v>
      </c>
      <c r="F17" s="71"/>
      <c r="G17" s="71"/>
      <c r="H17" s="71"/>
      <c r="I17" s="71"/>
      <c r="J17" s="55"/>
    </row>
    <row r="18" spans="2:10" ht="15.75" customHeight="1">
      <c r="B18" s="70"/>
      <c r="C18" s="71"/>
      <c r="D18" s="71" t="s">
        <v>14</v>
      </c>
      <c r="F18" s="71"/>
      <c r="G18" s="71"/>
      <c r="H18" s="71"/>
      <c r="I18" s="71"/>
      <c r="J18" s="55"/>
    </row>
    <row r="19" spans="2:10" ht="24" customHeight="1">
      <c r="B19" s="70"/>
      <c r="C19" s="71"/>
      <c r="D19" s="53" t="s">
        <v>15</v>
      </c>
      <c r="F19" s="71"/>
      <c r="G19" s="71"/>
      <c r="H19" s="71"/>
      <c r="I19" s="71"/>
      <c r="J19" s="55"/>
    </row>
    <row r="20" spans="2:10" ht="15.75" customHeight="1">
      <c r="B20" s="70"/>
      <c r="C20" s="71" t="s">
        <v>1</v>
      </c>
      <c r="D20" s="71" t="s">
        <v>16</v>
      </c>
      <c r="F20" s="71"/>
      <c r="G20" s="71"/>
      <c r="H20" s="71"/>
      <c r="I20" s="71"/>
      <c r="J20" s="55"/>
    </row>
    <row r="21" spans="2:10" ht="19.5" customHeight="1">
      <c r="B21" s="70"/>
      <c r="C21" s="71"/>
      <c r="D21" s="174" t="s">
        <v>17</v>
      </c>
      <c r="F21" s="71"/>
      <c r="G21" s="71"/>
      <c r="H21" s="71"/>
      <c r="I21" s="71"/>
      <c r="J21" s="55"/>
    </row>
    <row r="22" spans="2:10" ht="15.75" customHeight="1">
      <c r="B22" s="70"/>
      <c r="C22" s="71" t="s">
        <v>1</v>
      </c>
      <c r="D22" s="71" t="s">
        <v>18</v>
      </c>
      <c r="F22" s="71"/>
      <c r="G22" s="71"/>
      <c r="H22" s="71"/>
      <c r="I22" s="71"/>
      <c r="J22" s="55"/>
    </row>
    <row r="23" spans="2:10" ht="15.75" customHeight="1">
      <c r="B23" s="70"/>
      <c r="C23" s="71"/>
      <c r="D23" s="71" t="s">
        <v>19</v>
      </c>
      <c r="F23" s="71"/>
      <c r="G23" s="71"/>
      <c r="H23" s="71"/>
      <c r="I23" s="71"/>
      <c r="J23" s="55"/>
    </row>
    <row r="24" spans="2:10" ht="15.75" customHeight="1">
      <c r="B24" s="70"/>
      <c r="C24" s="71"/>
      <c r="D24" s="71" t="s">
        <v>20</v>
      </c>
      <c r="F24" s="71"/>
      <c r="G24" s="71"/>
      <c r="H24" s="71"/>
      <c r="I24" s="71"/>
      <c r="J24" s="55"/>
    </row>
    <row r="25" spans="2:10" ht="3.75" customHeight="1">
      <c r="B25" s="70"/>
      <c r="F25" s="71"/>
      <c r="G25" s="71"/>
      <c r="H25" s="71"/>
      <c r="I25" s="71"/>
      <c r="J25" s="55"/>
    </row>
    <row r="26" spans="2:10" ht="15.75" customHeight="1">
      <c r="B26" s="70"/>
      <c r="C26" s="71" t="s">
        <v>1</v>
      </c>
      <c r="D26" s="71" t="s">
        <v>21</v>
      </c>
      <c r="F26" s="71"/>
      <c r="G26" s="71"/>
      <c r="H26" s="71"/>
      <c r="I26" s="71"/>
      <c r="J26" s="55"/>
    </row>
    <row r="27" spans="2:10" ht="15.75" customHeight="1">
      <c r="B27" s="70"/>
      <c r="D27" s="71" t="s">
        <v>22</v>
      </c>
      <c r="F27" s="71"/>
      <c r="G27" s="71"/>
      <c r="H27" s="71"/>
      <c r="I27" s="71"/>
      <c r="J27" s="55"/>
    </row>
    <row r="28" spans="2:10" ht="15.75" customHeight="1">
      <c r="B28" s="70"/>
      <c r="C28" s="71"/>
      <c r="D28" s="71" t="s">
        <v>23</v>
      </c>
      <c r="E28" s="71"/>
      <c r="F28" s="71"/>
      <c r="G28" s="71"/>
      <c r="H28" s="71"/>
      <c r="I28" s="71"/>
      <c r="J28" s="55"/>
    </row>
    <row r="29" spans="2:10" ht="15.75" customHeight="1">
      <c r="B29" s="70"/>
      <c r="C29" s="71"/>
      <c r="D29" s="71" t="s">
        <v>24</v>
      </c>
      <c r="E29" s="71"/>
      <c r="F29" s="71"/>
      <c r="G29" s="71"/>
      <c r="H29" s="71"/>
      <c r="I29" s="71"/>
      <c r="J29" s="55"/>
    </row>
    <row r="30" spans="2:10" ht="15.75" customHeight="1">
      <c r="B30" s="70"/>
      <c r="C30" s="71" t="s">
        <v>1</v>
      </c>
      <c r="D30" s="71" t="s">
        <v>25</v>
      </c>
      <c r="E30" s="71"/>
      <c r="F30" s="71"/>
      <c r="G30" s="71"/>
      <c r="H30" s="71"/>
      <c r="I30" s="71"/>
      <c r="J30" s="55"/>
    </row>
    <row r="31" spans="2:10" ht="15.75" customHeight="1">
      <c r="B31" s="70"/>
      <c r="C31" s="71"/>
      <c r="D31" s="71" t="s">
        <v>26</v>
      </c>
      <c r="E31" s="71"/>
      <c r="F31" s="71"/>
      <c r="G31" s="71"/>
      <c r="H31" s="71"/>
      <c r="I31" s="71"/>
      <c r="J31" s="55"/>
    </row>
    <row r="32" spans="2:10" ht="15.75" customHeight="1">
      <c r="B32" s="70"/>
      <c r="C32" s="263" t="s">
        <v>183</v>
      </c>
      <c r="E32" s="71"/>
      <c r="F32" s="71"/>
      <c r="G32" s="71"/>
      <c r="H32" s="71"/>
      <c r="I32" s="71"/>
      <c r="J32" s="55"/>
    </row>
    <row r="33" spans="2:10" ht="12" customHeight="1" thickBot="1">
      <c r="B33" s="72"/>
      <c r="C33" s="73"/>
      <c r="D33" s="73"/>
      <c r="E33" s="73"/>
      <c r="F33" s="73"/>
      <c r="G33" s="73"/>
      <c r="H33" s="73"/>
      <c r="I33" s="73"/>
      <c r="J33" s="74"/>
    </row>
  </sheetData>
  <printOptions horizontalCentered="1" verticalCentered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2"/>
  <sheetViews>
    <sheetView showGridLines="0" showRowColHeaders="0" workbookViewId="0" topLeftCell="A1">
      <selection activeCell="B2" sqref="B2"/>
    </sheetView>
  </sheetViews>
  <sheetFormatPr defaultColWidth="9.00390625" defaultRowHeight="12.75"/>
  <cols>
    <col min="1" max="1" width="4.625" style="0" customWidth="1"/>
    <col min="2" max="2" width="3.625" style="0" customWidth="1"/>
    <col min="3" max="4" width="12.625" style="0" customWidth="1"/>
    <col min="5" max="6" width="10.625" style="0" customWidth="1"/>
    <col min="8" max="8" width="8.625" style="0" customWidth="1"/>
  </cols>
  <sheetData>
    <row r="1" ht="6" customHeight="1"/>
    <row r="2" spans="3:8" ht="15.75">
      <c r="C2" s="258" t="s">
        <v>27</v>
      </c>
      <c r="D2" s="19"/>
      <c r="E2" s="19"/>
      <c r="F2" s="19"/>
      <c r="G2" s="19"/>
      <c r="H2" s="19"/>
    </row>
    <row r="3" ht="6" customHeight="1"/>
    <row r="4" spans="3:8" ht="12.75">
      <c r="C4" s="167" t="s">
        <v>28</v>
      </c>
      <c r="D4" s="19"/>
      <c r="E4" s="19"/>
      <c r="F4" s="19"/>
      <c r="G4" s="19"/>
      <c r="H4" s="19"/>
    </row>
    <row r="5" ht="12.75">
      <c r="C5" s="167" t="s">
        <v>29</v>
      </c>
    </row>
    <row r="6" ht="19.5" customHeight="1"/>
    <row r="7" ht="14.25" customHeight="1">
      <c r="C7" s="223" t="s">
        <v>30</v>
      </c>
    </row>
    <row r="8" ht="6" customHeight="1"/>
    <row r="9" spans="2:8" ht="13.5" customHeight="1">
      <c r="B9" s="243" t="s">
        <v>31</v>
      </c>
      <c r="C9" s="244"/>
      <c r="D9" s="245" t="s">
        <v>32</v>
      </c>
      <c r="E9" s="166"/>
      <c r="F9" s="166"/>
      <c r="G9" s="246" t="s">
        <v>33</v>
      </c>
      <c r="H9" s="166"/>
    </row>
    <row r="10" spans="2:8" ht="13.5" customHeight="1">
      <c r="B10" s="243" t="s">
        <v>34</v>
      </c>
      <c r="C10" s="244"/>
      <c r="D10" s="245" t="s">
        <v>35</v>
      </c>
      <c r="E10" s="166"/>
      <c r="F10" s="166"/>
      <c r="G10" s="246" t="s">
        <v>36</v>
      </c>
      <c r="H10" s="166"/>
    </row>
    <row r="11" spans="2:8" ht="13.5" customHeight="1">
      <c r="B11" s="243" t="s">
        <v>37</v>
      </c>
      <c r="C11" s="244"/>
      <c r="D11" s="245" t="s">
        <v>38</v>
      </c>
      <c r="E11" s="166"/>
      <c r="F11" s="166"/>
      <c r="G11" s="246" t="s">
        <v>39</v>
      </c>
      <c r="H11" s="166"/>
    </row>
    <row r="12" spans="2:8" ht="13.5" customHeight="1">
      <c r="B12" s="243" t="s">
        <v>40</v>
      </c>
      <c r="C12" s="244"/>
      <c r="D12" s="245" t="s">
        <v>41</v>
      </c>
      <c r="E12" s="166"/>
      <c r="F12" s="166"/>
      <c r="G12" s="227" t="s">
        <v>42</v>
      </c>
      <c r="H12" s="166"/>
    </row>
    <row r="13" spans="2:8" ht="13.5" customHeight="1">
      <c r="B13" s="243" t="s">
        <v>43</v>
      </c>
      <c r="C13" s="244"/>
      <c r="D13" s="246" t="s">
        <v>44</v>
      </c>
      <c r="E13" s="166"/>
      <c r="F13" s="166"/>
      <c r="G13" s="246" t="s">
        <v>45</v>
      </c>
      <c r="H13" s="166"/>
    </row>
    <row r="14" spans="2:8" ht="13.5" customHeight="1">
      <c r="B14" s="243" t="s">
        <v>46</v>
      </c>
      <c r="C14" s="244"/>
      <c r="D14" s="245" t="s">
        <v>47</v>
      </c>
      <c r="E14" s="166"/>
      <c r="F14" s="166"/>
      <c r="G14" s="246" t="s">
        <v>48</v>
      </c>
      <c r="H14" s="166"/>
    </row>
    <row r="15" spans="2:8" ht="13.5" customHeight="1">
      <c r="B15" s="243" t="s">
        <v>49</v>
      </c>
      <c r="C15" s="244"/>
      <c r="D15" s="247" t="s">
        <v>50</v>
      </c>
      <c r="E15" s="166"/>
      <c r="F15" s="166"/>
      <c r="G15" s="246" t="s">
        <v>51</v>
      </c>
      <c r="H15" s="166"/>
    </row>
    <row r="16" spans="2:8" ht="13.5" customHeight="1">
      <c r="B16" s="243" t="s">
        <v>52</v>
      </c>
      <c r="C16" s="244"/>
      <c r="D16" s="245" t="s">
        <v>53</v>
      </c>
      <c r="E16" s="166"/>
      <c r="F16" s="166"/>
      <c r="G16" s="246" t="s">
        <v>54</v>
      </c>
      <c r="H16" s="166"/>
    </row>
    <row r="17" ht="15.75" customHeight="1"/>
    <row r="18" spans="3:5" ht="14.25">
      <c r="C18" s="222" t="s">
        <v>55</v>
      </c>
      <c r="D18" s="19"/>
      <c r="E18" s="19"/>
    </row>
    <row r="19" ht="6" customHeight="1" thickBot="1"/>
    <row r="20" spans="3:5" ht="13.5" thickBot="1">
      <c r="C20" s="42" t="s">
        <v>56</v>
      </c>
      <c r="D20" s="40" t="s">
        <v>57</v>
      </c>
      <c r="E20" s="232" t="s">
        <v>58</v>
      </c>
    </row>
    <row r="21" spans="3:6" ht="12.75">
      <c r="C21" s="43" t="s">
        <v>59</v>
      </c>
      <c r="D21" s="47"/>
      <c r="E21" s="233"/>
      <c r="F21" s="39"/>
    </row>
    <row r="22" spans="3:5" ht="12.75">
      <c r="C22" s="43" t="s">
        <v>60</v>
      </c>
      <c r="D22" s="47"/>
      <c r="E22" s="233"/>
    </row>
    <row r="23" spans="3:5" ht="12.75">
      <c r="C23" s="43" t="s">
        <v>61</v>
      </c>
      <c r="D23" s="47"/>
      <c r="E23" s="233"/>
    </row>
    <row r="24" spans="3:5" ht="13.5" thickBot="1">
      <c r="C24" s="44" t="s">
        <v>61</v>
      </c>
      <c r="D24" s="48"/>
      <c r="E24" s="234"/>
    </row>
    <row r="25" ht="6" customHeight="1" thickBot="1"/>
    <row r="26" spans="2:5" ht="13.5" customHeight="1" thickBot="1">
      <c r="B26" s="240" t="s">
        <v>62</v>
      </c>
      <c r="D26" s="229">
        <f>(+D21*E21/100)+(D22*E22/100)+(D23*E23/100)+(D24*E24/100)</f>
        <v>0</v>
      </c>
      <c r="E26" s="227" t="s">
        <v>63</v>
      </c>
    </row>
    <row r="27" ht="15.75" customHeight="1">
      <c r="D27" s="41" t="str">
        <f>IF(SUM(E21:E24)=100," "," WARNING: TOTAL DOES NOT EQUAL 100 %")</f>
        <v> WARNING: TOTAL DOES NOT EQUAL 100 %</v>
      </c>
    </row>
    <row r="28" ht="12" customHeight="1">
      <c r="C28" s="222" t="s">
        <v>64</v>
      </c>
    </row>
    <row r="29" ht="7.5" customHeight="1">
      <c r="C29" s="45"/>
    </row>
    <row r="30" spans="2:8" ht="12" customHeight="1">
      <c r="B30" s="240" t="s">
        <v>65</v>
      </c>
      <c r="C30" s="235">
        <v>0</v>
      </c>
      <c r="D30" s="39" t="s">
        <v>66</v>
      </c>
      <c r="E30" s="220"/>
      <c r="F30" s="220"/>
      <c r="H30" s="262">
        <f>(1+C31)^(C30+1)</f>
        <v>1</v>
      </c>
    </row>
    <row r="31" spans="2:8" ht="12" customHeight="1">
      <c r="B31" s="240" t="s">
        <v>67</v>
      </c>
      <c r="C31" s="236">
        <v>0</v>
      </c>
      <c r="D31" s="39" t="s">
        <v>68</v>
      </c>
      <c r="E31" s="220"/>
      <c r="F31" s="220"/>
      <c r="H31" s="262">
        <f>(1+C31)^(C30)</f>
        <v>1</v>
      </c>
    </row>
    <row r="32" spans="2:6" ht="12" customHeight="1">
      <c r="B32" s="240" t="s">
        <v>69</v>
      </c>
      <c r="C32" s="261" t="e">
        <f>((H30-H31)/(H31-1))*100</f>
        <v>#DIV/0!</v>
      </c>
      <c r="D32" s="39" t="s">
        <v>70</v>
      </c>
      <c r="E32" s="220"/>
      <c r="F32" s="220"/>
    </row>
    <row r="33" spans="2:6" ht="15.75" customHeight="1">
      <c r="B33" s="240"/>
      <c r="C33" s="39"/>
      <c r="D33" s="39"/>
      <c r="E33" s="220"/>
      <c r="F33" s="241" t="s">
        <v>71</v>
      </c>
    </row>
    <row r="34" spans="2:7" ht="12" customHeight="1">
      <c r="B34" s="240"/>
      <c r="C34" s="39"/>
      <c r="D34" s="39"/>
      <c r="E34" s="220"/>
      <c r="F34" s="242" t="s">
        <v>72</v>
      </c>
      <c r="G34" s="19"/>
    </row>
    <row r="35" ht="7.5" customHeight="1">
      <c r="D35" s="41"/>
    </row>
    <row r="36" spans="3:7" ht="15">
      <c r="C36" s="224" t="s">
        <v>73</v>
      </c>
      <c r="D36" s="225"/>
      <c r="E36" s="166"/>
      <c r="F36" s="166"/>
      <c r="G36" s="166"/>
    </row>
    <row r="37" spans="3:7" ht="6" customHeight="1">
      <c r="C37" s="224"/>
      <c r="D37" s="225"/>
      <c r="E37" s="166"/>
      <c r="G37" s="166"/>
    </row>
    <row r="38" spans="3:7" ht="12.75">
      <c r="C38" s="226" t="e">
        <f>(C11/(C10+C11))*D26</f>
        <v>#DIV/0!</v>
      </c>
      <c r="D38" s="227" t="s">
        <v>74</v>
      </c>
      <c r="E38" s="228"/>
      <c r="G38" s="256" t="s">
        <v>75</v>
      </c>
    </row>
    <row r="39" spans="3:7" ht="12.75">
      <c r="C39" s="226" t="e">
        <f>(C10/(C10+C11))*C32</f>
        <v>#DIV/0!</v>
      </c>
      <c r="D39" s="227" t="s">
        <v>76</v>
      </c>
      <c r="E39" s="228"/>
      <c r="G39" s="256" t="s">
        <v>77</v>
      </c>
    </row>
    <row r="40" spans="3:8" ht="13.5" thickBot="1">
      <c r="C40" s="227"/>
      <c r="E40" s="228"/>
      <c r="F40" s="228"/>
      <c r="G40" s="228"/>
      <c r="H40" s="34"/>
    </row>
    <row r="41" spans="3:8" ht="13.5" thickBot="1">
      <c r="C41" s="237" t="e">
        <f>C38+C39</f>
        <v>#DIV/0!</v>
      </c>
      <c r="D41" s="230" t="s">
        <v>78</v>
      </c>
      <c r="E41" s="228"/>
      <c r="F41" s="228"/>
      <c r="G41" s="228"/>
      <c r="H41" s="34"/>
    </row>
    <row r="42" spans="3:8" ht="7.5" customHeight="1" thickBot="1">
      <c r="C42" s="166"/>
      <c r="D42" s="231"/>
      <c r="E42" s="231"/>
      <c r="F42" s="166"/>
      <c r="G42" s="166"/>
      <c r="H42" s="34"/>
    </row>
    <row r="43" spans="3:7" ht="13.5" customHeight="1" thickBot="1">
      <c r="C43" s="237" t="e">
        <f>((C15+C16)/C9)*100</f>
        <v>#DIV/0!</v>
      </c>
      <c r="D43" s="239" t="s">
        <v>79</v>
      </c>
      <c r="E43" s="166"/>
      <c r="F43" s="166"/>
      <c r="G43" s="257" t="s">
        <v>80</v>
      </c>
    </row>
    <row r="44" spans="3:7" ht="7.5" customHeight="1" thickBot="1">
      <c r="C44" s="166"/>
      <c r="D44" s="166"/>
      <c r="E44" s="166"/>
      <c r="F44" s="166"/>
      <c r="G44" s="245"/>
    </row>
    <row r="45" spans="3:7" ht="13.5" customHeight="1" thickBot="1">
      <c r="C45" s="237" t="e">
        <f>(C14/C9)*100</f>
        <v>#DIV/0!</v>
      </c>
      <c r="D45" s="239" t="s">
        <v>81</v>
      </c>
      <c r="E45" s="166"/>
      <c r="F45" s="166"/>
      <c r="G45" s="256" t="s">
        <v>82</v>
      </c>
    </row>
    <row r="46" spans="3:8" ht="7.5" customHeight="1" thickBot="1">
      <c r="C46" s="166"/>
      <c r="D46" s="166"/>
      <c r="E46" s="166"/>
      <c r="F46" s="166"/>
      <c r="G46" s="166"/>
      <c r="H46" s="34"/>
    </row>
    <row r="47" spans="3:8" ht="13.5" customHeight="1" thickBot="1">
      <c r="C47" s="237" t="e">
        <f>((C12+C13)/C9)*100</f>
        <v>#DIV/0!</v>
      </c>
      <c r="D47" s="239" t="s">
        <v>83</v>
      </c>
      <c r="E47" s="166"/>
      <c r="F47" s="166"/>
      <c r="G47" s="166"/>
      <c r="H47" s="257"/>
    </row>
    <row r="48" spans="3:7" ht="9.75" customHeight="1">
      <c r="C48" s="166"/>
      <c r="D48" s="166"/>
      <c r="E48" s="166"/>
      <c r="F48" s="166"/>
      <c r="G48" s="257" t="s">
        <v>84</v>
      </c>
    </row>
    <row r="49" spans="3:7" ht="9.75" customHeight="1" thickBot="1">
      <c r="C49" s="166"/>
      <c r="D49" s="166"/>
      <c r="E49" s="166"/>
      <c r="F49" s="166"/>
      <c r="G49" s="166"/>
    </row>
    <row r="50" spans="3:7" ht="15.75" thickBot="1">
      <c r="C50" s="237" t="e">
        <f>+C41+C43+C45+C47</f>
        <v>#DIV/0!</v>
      </c>
      <c r="D50" s="238" t="s">
        <v>85</v>
      </c>
      <c r="E50" s="166"/>
      <c r="F50" s="166"/>
      <c r="G50" s="166"/>
    </row>
    <row r="51" spans="3:7" ht="12">
      <c r="C51" s="166"/>
      <c r="D51" s="166"/>
      <c r="E51" s="166"/>
      <c r="F51" s="166"/>
      <c r="G51" s="166"/>
    </row>
    <row r="52" spans="3:7" ht="12">
      <c r="C52" s="166"/>
      <c r="D52" s="166"/>
      <c r="E52" s="166"/>
      <c r="F52" s="166"/>
      <c r="G52" s="166"/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r:id="rId1"/>
  <headerFooter alignWithMargins="0">
    <oddFooter>&amp;C&amp;"Arial,Regular"&amp;8&amp;A&amp;R&amp;"Arial,Regular"&amp;8Page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2"/>
  <sheetViews>
    <sheetView showGridLines="0" showRowColHeaders="0" workbookViewId="0" topLeftCell="A1">
      <selection activeCell="B26" sqref="B26"/>
    </sheetView>
  </sheetViews>
  <sheetFormatPr defaultColWidth="9.00390625" defaultRowHeight="12.75"/>
  <cols>
    <col min="1" max="1" width="3.625" style="0" customWidth="1"/>
    <col min="2" max="2" width="12.625" style="0" customWidth="1"/>
    <col min="3" max="3" width="1.625" style="0" customWidth="1"/>
  </cols>
  <sheetData>
    <row r="1" ht="6" customHeight="1"/>
    <row r="2" spans="2:9" ht="15.75">
      <c r="B2" s="56" t="s">
        <v>86</v>
      </c>
      <c r="C2" s="19"/>
      <c r="D2" s="19"/>
      <c r="E2" s="19"/>
      <c r="F2" s="19"/>
      <c r="G2" s="19"/>
      <c r="H2" s="19"/>
      <c r="I2" s="19"/>
    </row>
    <row r="3" spans="2:9" ht="6" customHeight="1">
      <c r="B3" s="19"/>
      <c r="C3" s="19"/>
      <c r="D3" s="19"/>
      <c r="E3" s="19"/>
      <c r="F3" s="19"/>
      <c r="G3" s="19"/>
      <c r="H3" s="19"/>
      <c r="I3" s="19"/>
    </row>
    <row r="4" spans="1:8" ht="12.75">
      <c r="A4" s="34"/>
      <c r="B4" s="171" t="s">
        <v>87</v>
      </c>
      <c r="C4" s="34"/>
      <c r="D4" s="34"/>
      <c r="E4" s="34"/>
      <c r="F4" s="34"/>
      <c r="G4" s="34"/>
      <c r="H4" s="19"/>
    </row>
    <row r="5" spans="3:8" ht="9.75" customHeight="1">
      <c r="C5" s="5"/>
      <c r="E5" s="19"/>
      <c r="F5" s="19"/>
      <c r="G5" s="19"/>
      <c r="H5" s="19"/>
    </row>
    <row r="6" spans="2:8" ht="15">
      <c r="B6" s="45" t="s">
        <v>88</v>
      </c>
      <c r="C6" s="19"/>
      <c r="D6" s="19"/>
      <c r="E6" s="19"/>
      <c r="F6" s="19"/>
      <c r="G6" s="19"/>
      <c r="H6" s="19"/>
    </row>
    <row r="7" spans="3:8" ht="9.75" customHeight="1">
      <c r="C7" s="67"/>
      <c r="D7" s="248" t="s">
        <v>89</v>
      </c>
      <c r="E7" s="67"/>
      <c r="F7" s="67"/>
      <c r="G7" s="67"/>
      <c r="H7" s="68"/>
    </row>
    <row r="8" spans="3:8" ht="12" customHeight="1">
      <c r="C8" s="67"/>
      <c r="D8" s="169" t="s">
        <v>90</v>
      </c>
      <c r="E8" s="67"/>
      <c r="F8" s="67"/>
      <c r="G8" s="67"/>
      <c r="H8" s="68"/>
    </row>
    <row r="9" ht="6" customHeight="1">
      <c r="B9" s="39"/>
    </row>
    <row r="10" spans="2:4" ht="12.75" customHeight="1">
      <c r="B10" s="46"/>
      <c r="D10" s="5" t="s">
        <v>91</v>
      </c>
    </row>
    <row r="11" spans="2:4" ht="12.75">
      <c r="B11" s="46"/>
      <c r="D11" s="5" t="s">
        <v>92</v>
      </c>
    </row>
    <row r="12" spans="2:4" ht="13.5" thickBot="1">
      <c r="B12" s="221" t="e">
        <f>(B10/(B11*8766))*100</f>
        <v>#DIV/0!</v>
      </c>
      <c r="D12" s="5" t="s">
        <v>93</v>
      </c>
    </row>
    <row r="13" spans="2:4" ht="13.5" thickBot="1">
      <c r="B13" s="249" t="e">
        <f>IF($B$12="",0.4,(0.84*($B$12/100)^2)+(0.16*($B$12/100)))</f>
        <v>#DIV/0!</v>
      </c>
      <c r="D13" s="5" t="s">
        <v>94</v>
      </c>
    </row>
    <row r="14" ht="6" customHeight="1"/>
    <row r="15" spans="2:4" ht="12.75" customHeight="1">
      <c r="B15" s="250"/>
      <c r="C15" s="5"/>
      <c r="D15" s="5" t="s">
        <v>95</v>
      </c>
    </row>
    <row r="16" spans="3:10" ht="12" customHeight="1">
      <c r="C16" s="216"/>
      <c r="D16" s="216"/>
      <c r="E16" s="251" t="s">
        <v>96</v>
      </c>
      <c r="F16" s="252">
        <f>IF(OR($B$15="",$B$15&lt;0.01),0.4,$B$15)</f>
        <v>0.4</v>
      </c>
      <c r="G16" s="171" t="s">
        <v>97</v>
      </c>
      <c r="H16" s="216"/>
      <c r="I16" s="216"/>
      <c r="J16" s="216"/>
    </row>
    <row r="17" ht="12" customHeight="1">
      <c r="C17" s="5"/>
    </row>
    <row r="18" ht="15.75" customHeight="1">
      <c r="B18" s="172" t="s">
        <v>98</v>
      </c>
    </row>
    <row r="19" ht="9.75" customHeight="1">
      <c r="B19" s="254" t="s">
        <v>99</v>
      </c>
    </row>
    <row r="20" ht="6" customHeight="1"/>
    <row r="21" spans="2:4" ht="12.75" customHeight="1">
      <c r="B21" s="93"/>
      <c r="D21" s="5" t="s">
        <v>100</v>
      </c>
    </row>
    <row r="22" spans="2:4" ht="12.75" customHeight="1">
      <c r="B22" s="93"/>
      <c r="D22" s="5" t="s">
        <v>101</v>
      </c>
    </row>
    <row r="23" spans="2:4" ht="12.75" customHeight="1">
      <c r="B23" s="93"/>
      <c r="D23" s="5" t="s">
        <v>102</v>
      </c>
    </row>
    <row r="24" spans="2:4" ht="12.75" customHeight="1">
      <c r="B24" s="93"/>
      <c r="D24" s="5" t="s">
        <v>103</v>
      </c>
    </row>
    <row r="25" spans="2:4" ht="12.75" customHeight="1" thickBot="1">
      <c r="B25" s="93"/>
      <c r="D25" s="5" t="s">
        <v>104</v>
      </c>
    </row>
    <row r="26" spans="2:4" ht="12.75" customHeight="1" thickBot="1">
      <c r="B26" s="187">
        <f>SUM(B21:B25)</f>
        <v>0</v>
      </c>
      <c r="D26" s="5" t="s">
        <v>105</v>
      </c>
    </row>
    <row r="27" spans="2:4" ht="6" customHeight="1">
      <c r="B27" s="5"/>
      <c r="D27" s="5"/>
    </row>
    <row r="28" spans="2:4" ht="12.75" customHeight="1">
      <c r="B28" s="47"/>
      <c r="D28" s="5" t="s">
        <v>106</v>
      </c>
    </row>
    <row r="29" spans="2:9" ht="12.75" customHeight="1">
      <c r="B29" s="179"/>
      <c r="D29" s="216"/>
      <c r="E29" s="251" t="s">
        <v>107</v>
      </c>
      <c r="F29" s="253" t="e">
        <f>IF(OR(B28="",B28&lt;0.01),F30,B28)</f>
        <v>#DIV/0!</v>
      </c>
      <c r="G29" s="171" t="s">
        <v>108</v>
      </c>
      <c r="H29" s="216"/>
      <c r="I29" s="216"/>
    </row>
    <row r="30" spans="2:6" ht="12" customHeight="1">
      <c r="B30" s="179"/>
      <c r="D30" s="5"/>
      <c r="F30" s="255" t="e">
        <f>IF(OR(FCR!C50="",FCR!C50&lt;0.01),15,FCR!C50)</f>
        <v>#DIV/0!</v>
      </c>
    </row>
    <row r="31" spans="2:7" ht="15">
      <c r="B31" s="172" t="s">
        <v>109</v>
      </c>
      <c r="C31" s="5"/>
      <c r="D31" s="34"/>
      <c r="E31" s="34"/>
      <c r="F31" s="34"/>
      <c r="G31" s="34"/>
    </row>
    <row r="32" ht="6" customHeight="1">
      <c r="C32" s="5"/>
    </row>
    <row r="33" spans="2:8" ht="12.75">
      <c r="B33" s="164"/>
      <c r="C33" s="15"/>
      <c r="D33" s="5" t="s">
        <v>110</v>
      </c>
      <c r="H33" s="170"/>
    </row>
    <row r="34" spans="2:4" ht="12.75">
      <c r="B34" s="164"/>
      <c r="C34" s="15"/>
      <c r="D34" s="5" t="s">
        <v>111</v>
      </c>
    </row>
    <row r="35" ht="12">
      <c r="D35" s="170" t="s">
        <v>112</v>
      </c>
    </row>
    <row r="36" spans="2:4" ht="12.75">
      <c r="B36" s="165"/>
      <c r="C36" s="15"/>
      <c r="D36" s="5" t="s">
        <v>113</v>
      </c>
    </row>
    <row r="37" ht="12" customHeight="1">
      <c r="C37" s="5"/>
    </row>
    <row r="38" spans="2:4" ht="15">
      <c r="B38" s="172" t="s">
        <v>114</v>
      </c>
      <c r="C38" s="5"/>
      <c r="D38" s="34"/>
    </row>
    <row r="39" ht="6" customHeight="1">
      <c r="C39" s="168"/>
    </row>
    <row r="40" spans="2:5" ht="12.75">
      <c r="B40" s="93"/>
      <c r="D40" s="5" t="s">
        <v>115</v>
      </c>
      <c r="E40" s="3"/>
    </row>
    <row r="41" spans="2:5" ht="12.75">
      <c r="B41" s="94"/>
      <c r="D41" s="5" t="s">
        <v>116</v>
      </c>
      <c r="E41" s="3"/>
    </row>
    <row r="42" spans="2:5" ht="12.75">
      <c r="B42" s="93"/>
      <c r="D42" s="5" t="s">
        <v>117</v>
      </c>
      <c r="E42" s="3"/>
    </row>
    <row r="43" spans="2:5" ht="12.75">
      <c r="B43" s="93"/>
      <c r="D43" s="5" t="s">
        <v>118</v>
      </c>
      <c r="E43" s="3"/>
    </row>
    <row r="44" ht="12" customHeight="1"/>
    <row r="45" ht="15">
      <c r="B45" s="172" t="s">
        <v>119</v>
      </c>
    </row>
    <row r="46" ht="6" customHeight="1"/>
    <row r="47" spans="2:5" ht="12.75" customHeight="1">
      <c r="B47" s="93"/>
      <c r="D47" s="5" t="s">
        <v>120</v>
      </c>
      <c r="E47" s="3"/>
    </row>
    <row r="48" spans="2:4" ht="12.75" customHeight="1">
      <c r="B48" s="93"/>
      <c r="D48" s="5" t="s">
        <v>121</v>
      </c>
    </row>
    <row r="49" spans="2:5" ht="12.75" customHeight="1">
      <c r="B49" s="93"/>
      <c r="D49" s="5" t="s">
        <v>122</v>
      </c>
      <c r="E49" s="3"/>
    </row>
    <row r="50" ht="12">
      <c r="D50" s="170" t="s">
        <v>123</v>
      </c>
    </row>
    <row r="51" spans="4:6" ht="12">
      <c r="D51" s="170" t="s">
        <v>124</v>
      </c>
      <c r="F51" s="3"/>
    </row>
    <row r="52" spans="4:6" ht="12.75">
      <c r="D52" s="5"/>
      <c r="F52" s="3"/>
    </row>
    <row r="53" spans="2:6" ht="12.75">
      <c r="B53" s="91"/>
      <c r="D53" s="3"/>
      <c r="E53" s="3"/>
      <c r="F53" s="3"/>
    </row>
    <row r="54" spans="5:6" ht="12">
      <c r="E54" s="3"/>
      <c r="F54" s="3"/>
    </row>
    <row r="55" spans="5:6" ht="12">
      <c r="E55" s="3"/>
      <c r="F55" s="3"/>
    </row>
    <row r="56" spans="5:6" ht="12">
      <c r="E56" s="3"/>
      <c r="F56" s="3"/>
    </row>
    <row r="57" spans="5:6" ht="12">
      <c r="E57" s="3"/>
      <c r="F57" s="3"/>
    </row>
    <row r="58" spans="5:6" ht="12">
      <c r="E58" s="3"/>
      <c r="F58" s="3"/>
    </row>
    <row r="59" spans="2:6" ht="12">
      <c r="B59" s="3"/>
      <c r="D59" s="3"/>
      <c r="E59" s="3"/>
      <c r="F59" s="3"/>
    </row>
    <row r="60" ht="12">
      <c r="F60" s="3"/>
    </row>
    <row r="61" ht="12">
      <c r="F61" s="3"/>
    </row>
    <row r="62" ht="12">
      <c r="F62" s="3"/>
    </row>
  </sheetData>
  <printOptions/>
  <pageMargins left="0.75" right="0.75" top="1" bottom="1" header="0.5" footer="0.5"/>
  <pageSetup fitToHeight="1" fitToWidth="1" horizontalDpi="300" verticalDpi="300" orientation="portrait" r:id="rId1"/>
  <headerFooter alignWithMargins="0">
    <oddFooter>&amp;C&amp;"Arial,Regular"&amp;8&amp;A&amp;R&amp;"Arial,Regular"&amp;8Page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B2:T213"/>
  <sheetViews>
    <sheetView showGridLines="0" showRowColHeaders="0" workbookViewId="0" topLeftCell="A1">
      <selection activeCell="B1" sqref="B1"/>
    </sheetView>
  </sheetViews>
  <sheetFormatPr defaultColWidth="10.875" defaultRowHeight="12.75"/>
  <cols>
    <col min="1" max="1" width="1.625" style="0" customWidth="1"/>
    <col min="2" max="2" width="9.625" style="0" customWidth="1"/>
    <col min="3" max="3" width="0.875" style="0" customWidth="1"/>
    <col min="4" max="4" width="12.625" style="0" customWidth="1"/>
    <col min="5" max="5" width="20.625" style="0" customWidth="1"/>
    <col min="6" max="6" width="0.875" style="0" customWidth="1"/>
    <col min="7" max="7" width="8.625" style="0" customWidth="1"/>
    <col min="8" max="8" width="0.875" style="0" customWidth="1"/>
    <col min="9" max="11" width="10.625" style="0" customWidth="1"/>
    <col min="12" max="12" width="11.625" style="0" customWidth="1"/>
    <col min="13" max="13" width="0.875" style="0" customWidth="1"/>
    <col min="14" max="14" width="10.625" style="0" customWidth="1"/>
    <col min="15" max="15" width="11.625" style="0" customWidth="1"/>
    <col min="16" max="16" width="10.625" style="0" customWidth="1"/>
    <col min="17" max="17" width="12.625" style="0" customWidth="1"/>
    <col min="18" max="18" width="0.875" style="0" customWidth="1"/>
    <col min="19" max="19" width="4.625" style="0" customWidth="1"/>
  </cols>
  <sheetData>
    <row r="1" ht="12" customHeight="1"/>
    <row r="2" spans="2:20" ht="15.75" customHeight="1">
      <c r="B2" s="198" t="s">
        <v>125</v>
      </c>
      <c r="C2" s="12"/>
      <c r="D2" s="19"/>
      <c r="E2" s="19"/>
      <c r="F2" s="19"/>
      <c r="G2" s="19"/>
      <c r="H2" s="137"/>
      <c r="I2" s="19"/>
      <c r="J2" s="12"/>
      <c r="K2" s="12"/>
      <c r="L2" s="12"/>
      <c r="M2" s="12"/>
      <c r="N2" s="12"/>
      <c r="O2" s="12"/>
      <c r="P2" s="12"/>
      <c r="Q2" s="12"/>
      <c r="R2" s="12"/>
      <c r="S2" s="3"/>
      <c r="T2" s="3"/>
    </row>
    <row r="3" spans="2:20" ht="15.75" customHeight="1">
      <c r="B3" s="199" t="s">
        <v>126</v>
      </c>
      <c r="C3" s="12"/>
      <c r="D3" s="19"/>
      <c r="E3" s="19"/>
      <c r="F3" s="19"/>
      <c r="G3" s="19"/>
      <c r="H3" s="19"/>
      <c r="I3" s="19"/>
      <c r="J3" s="19"/>
      <c r="K3" s="19"/>
      <c r="L3" s="12"/>
      <c r="M3" s="12"/>
      <c r="N3" s="12"/>
      <c r="O3" s="12"/>
      <c r="P3" s="12"/>
      <c r="Q3" s="12"/>
      <c r="R3" s="12"/>
      <c r="S3" s="3"/>
      <c r="T3" s="3"/>
    </row>
    <row r="4" spans="2:20" ht="19.5" customHeight="1">
      <c r="B4" s="138"/>
      <c r="C4" s="12"/>
      <c r="D4" s="19"/>
      <c r="E4" s="19"/>
      <c r="F4" s="19"/>
      <c r="G4" s="19"/>
      <c r="H4" s="19"/>
      <c r="I4" s="19"/>
      <c r="J4" s="19"/>
      <c r="K4" s="19"/>
      <c r="L4" s="12"/>
      <c r="M4" s="12"/>
      <c r="N4" s="12"/>
      <c r="O4" s="12"/>
      <c r="P4" s="12"/>
      <c r="Q4" s="12"/>
      <c r="R4" s="12"/>
      <c r="S4" s="3"/>
      <c r="T4" s="3"/>
    </row>
    <row r="5" spans="2:20" ht="18" customHeight="1">
      <c r="B5" s="160" t="s">
        <v>127</v>
      </c>
      <c r="C5" s="200"/>
      <c r="D5" s="161"/>
      <c r="E5" s="197"/>
      <c r="F5" s="19"/>
      <c r="G5" s="19"/>
      <c r="H5" s="19"/>
      <c r="I5" s="19"/>
      <c r="J5" s="19"/>
      <c r="K5" s="19"/>
      <c r="L5" s="12"/>
      <c r="M5" s="12"/>
      <c r="N5" s="12"/>
      <c r="O5" s="12"/>
      <c r="P5" s="157" t="s">
        <v>128</v>
      </c>
      <c r="Q5" s="159">
        <f ca="1">TODAY()</f>
        <v>39283</v>
      </c>
      <c r="R5" s="12"/>
      <c r="S5" s="3"/>
      <c r="T5" s="3"/>
    </row>
    <row r="6" spans="2:20" ht="3.75" customHeight="1">
      <c r="B6" s="160"/>
      <c r="C6" s="160"/>
      <c r="D6" s="160"/>
      <c r="E6" s="4"/>
      <c r="F6" s="4"/>
      <c r="G6" s="4"/>
      <c r="H6" s="19"/>
      <c r="I6" s="19"/>
      <c r="J6" s="4"/>
      <c r="K6" s="19"/>
      <c r="L6" s="12"/>
      <c r="M6" s="12"/>
      <c r="N6" s="12"/>
      <c r="O6" s="12"/>
      <c r="P6" s="12"/>
      <c r="Q6" s="12"/>
      <c r="R6" s="12"/>
      <c r="S6" s="3"/>
      <c r="T6" s="3"/>
    </row>
    <row r="7" spans="2:18" ht="18" customHeight="1">
      <c r="B7" s="160" t="s">
        <v>129</v>
      </c>
      <c r="C7" s="201"/>
      <c r="D7" s="161"/>
      <c r="E7" s="197"/>
      <c r="F7" s="19"/>
      <c r="G7" s="19"/>
      <c r="H7" s="19"/>
      <c r="I7" s="19"/>
      <c r="J7" s="109"/>
      <c r="K7" s="109"/>
      <c r="L7" s="109"/>
      <c r="M7" s="12"/>
      <c r="N7" s="12"/>
      <c r="O7" s="12"/>
      <c r="P7" s="12"/>
      <c r="Q7" s="12"/>
      <c r="R7" s="12"/>
    </row>
    <row r="8" spans="2:18" ht="12" customHeight="1">
      <c r="B8" s="166"/>
      <c r="C8" s="166"/>
      <c r="D8" s="166"/>
      <c r="H8" s="110"/>
      <c r="I8" s="110"/>
      <c r="L8" s="158"/>
      <c r="M8" s="110"/>
      <c r="N8" s="110"/>
      <c r="O8" s="106"/>
      <c r="R8" s="112"/>
    </row>
    <row r="9" spans="2:18" ht="19.5" customHeight="1">
      <c r="B9" s="202" t="s">
        <v>130</v>
      </c>
      <c r="C9" s="160"/>
      <c r="D9" s="203"/>
      <c r="E9" s="183"/>
      <c r="F9" s="183"/>
      <c r="G9" s="183"/>
      <c r="H9" s="162"/>
      <c r="I9" s="162"/>
      <c r="J9" s="162"/>
      <c r="K9" s="162"/>
      <c r="L9" s="163"/>
      <c r="M9" s="110"/>
      <c r="N9" s="110"/>
      <c r="R9" s="113"/>
    </row>
    <row r="10" spans="2:18" ht="12.75" customHeight="1">
      <c r="B10" s="3"/>
      <c r="C10" s="3"/>
      <c r="D10" s="3"/>
      <c r="E10" s="3"/>
      <c r="F10" s="3"/>
      <c r="G10" s="3"/>
      <c r="H10" s="76"/>
      <c r="I10" s="3"/>
      <c r="L10" s="76"/>
      <c r="M10" s="76"/>
      <c r="N10" s="76"/>
      <c r="O10" s="3"/>
      <c r="P10" s="3"/>
      <c r="Q10" s="61"/>
      <c r="R10" s="61"/>
    </row>
    <row r="11" spans="3:13" ht="13.5" customHeight="1">
      <c r="C11" s="15"/>
      <c r="D11" s="216"/>
      <c r="E11" s="188" t="s">
        <v>131</v>
      </c>
      <c r="F11" s="188"/>
      <c r="G11" s="217">
        <f>+INPUT!B36/100</f>
        <v>0</v>
      </c>
      <c r="H11" s="5"/>
      <c r="I11" s="3"/>
      <c r="J11" s="3"/>
      <c r="K11" s="3"/>
      <c r="L11" s="13"/>
      <c r="M11" s="13"/>
    </row>
    <row r="12" spans="2:20" ht="12.75" customHeight="1">
      <c r="B12" s="99"/>
      <c r="C12" s="15"/>
      <c r="D12" s="5"/>
      <c r="E12" s="188" t="s">
        <v>132</v>
      </c>
      <c r="F12" s="5"/>
      <c r="G12" s="217">
        <f>(+(1+G11)^2)-1</f>
        <v>0</v>
      </c>
      <c r="H12" s="5"/>
      <c r="I12" s="3"/>
      <c r="J12" s="76"/>
      <c r="K12" s="76"/>
      <c r="L12" s="76"/>
      <c r="M12" s="76"/>
      <c r="N12" s="3"/>
      <c r="O12" s="3"/>
      <c r="P12" s="3"/>
      <c r="Q12" s="3"/>
      <c r="R12" s="76"/>
      <c r="S12" s="181"/>
      <c r="T12" s="180"/>
    </row>
    <row r="13" spans="2:20" ht="15.75" customHeight="1">
      <c r="B13" s="3"/>
      <c r="C13" s="3"/>
      <c r="D13" s="3"/>
      <c r="E13" s="3"/>
      <c r="F13" s="3"/>
      <c r="G13" s="3"/>
      <c r="H13" s="1"/>
      <c r="I13" s="119" t="s">
        <v>133</v>
      </c>
      <c r="J13" s="119"/>
      <c r="K13" s="119"/>
      <c r="L13" s="119"/>
      <c r="M13" s="78"/>
      <c r="N13" s="119" t="s">
        <v>134</v>
      </c>
      <c r="O13" s="119"/>
      <c r="P13" s="119"/>
      <c r="Q13" s="119"/>
      <c r="R13" s="119"/>
      <c r="S13" s="181"/>
      <c r="T13" s="180"/>
    </row>
    <row r="14" spans="2:20" ht="12.75">
      <c r="B14" s="3"/>
      <c r="C14" s="3"/>
      <c r="G14" s="115" t="s">
        <v>135</v>
      </c>
      <c r="H14" s="106"/>
      <c r="I14" s="115" t="s">
        <v>136</v>
      </c>
      <c r="J14" s="115" t="s">
        <v>137</v>
      </c>
      <c r="K14" s="115" t="s">
        <v>136</v>
      </c>
      <c r="L14" s="115" t="s">
        <v>138</v>
      </c>
      <c r="M14" s="84"/>
      <c r="N14" s="126" t="s">
        <v>139</v>
      </c>
      <c r="O14" s="126" t="s">
        <v>140</v>
      </c>
      <c r="P14" s="116" t="s">
        <v>141</v>
      </c>
      <c r="Q14" s="116"/>
      <c r="R14" s="96"/>
      <c r="S14" s="3"/>
      <c r="T14" s="3"/>
    </row>
    <row r="15" spans="7:20" ht="12.75">
      <c r="G15" s="184" t="s">
        <v>142</v>
      </c>
      <c r="H15" s="75"/>
      <c r="I15" s="122" t="s">
        <v>143</v>
      </c>
      <c r="J15" s="122" t="s">
        <v>144</v>
      </c>
      <c r="K15" s="122" t="s">
        <v>145</v>
      </c>
      <c r="L15" s="122" t="s">
        <v>146</v>
      </c>
      <c r="M15" s="85"/>
      <c r="N15" s="117" t="s">
        <v>147</v>
      </c>
      <c r="O15" s="117" t="s">
        <v>148</v>
      </c>
      <c r="P15" s="115" t="s">
        <v>149</v>
      </c>
      <c r="Q15" s="115" t="s">
        <v>150</v>
      </c>
      <c r="R15" s="85"/>
      <c r="S15" s="3"/>
      <c r="T15" s="3"/>
    </row>
    <row r="16" spans="2:20" ht="12.75">
      <c r="B16" s="114" t="s">
        <v>143</v>
      </c>
      <c r="C16" s="75"/>
      <c r="D16" s="196" t="s">
        <v>151</v>
      </c>
      <c r="E16" s="75"/>
      <c r="F16" s="75"/>
      <c r="G16" s="120" t="s">
        <v>152</v>
      </c>
      <c r="H16" s="75"/>
      <c r="I16" s="120" t="s">
        <v>153</v>
      </c>
      <c r="J16" s="144">
        <f>+INPUT!B47/100</f>
        <v>0</v>
      </c>
      <c r="K16" s="144">
        <f>+INPUT!B48/100</f>
        <v>0</v>
      </c>
      <c r="L16" s="144" t="e">
        <f>+INPUT!F29/100</f>
        <v>#DIV/0!</v>
      </c>
      <c r="M16" s="85"/>
      <c r="N16" s="117" t="s">
        <v>154</v>
      </c>
      <c r="O16" s="117" t="s">
        <v>155</v>
      </c>
      <c r="P16" s="144">
        <f>+INPUT!B42/100</f>
        <v>0</v>
      </c>
      <c r="Q16" s="144">
        <f>+INPUT!B43/100</f>
        <v>0</v>
      </c>
      <c r="R16" s="85"/>
      <c r="S16" s="3"/>
      <c r="T16" s="3"/>
    </row>
    <row r="17" spans="2:20" ht="12" customHeight="1">
      <c r="B17" s="2"/>
      <c r="C17" s="7"/>
      <c r="D17" s="1"/>
      <c r="E17" s="1"/>
      <c r="F17" s="1"/>
      <c r="G17" s="1"/>
      <c r="H17" s="87"/>
      <c r="I17" s="2"/>
      <c r="J17" s="77"/>
      <c r="K17" s="77"/>
      <c r="L17" s="77"/>
      <c r="M17" s="79"/>
      <c r="N17" s="130"/>
      <c r="O17" s="2"/>
      <c r="P17" s="2"/>
      <c r="Q17" s="2"/>
      <c r="R17" s="77"/>
      <c r="S17" s="3"/>
      <c r="T17" s="3"/>
    </row>
    <row r="18" spans="2:20" ht="12.75">
      <c r="B18" s="139"/>
      <c r="C18" s="13"/>
      <c r="D18" s="189"/>
      <c r="E18" s="190"/>
      <c r="G18" s="164"/>
      <c r="H18" s="86"/>
      <c r="I18" s="58"/>
      <c r="J18" s="123">
        <f>IF(I18="","",+I18)</f>
      </c>
      <c r="K18" s="123">
        <f>IF(J18="","",J18/(1+$K$16)^(B20-$B$20))</f>
      </c>
      <c r="L18" s="123">
        <f>IF(K18="","",+K18*$L$16)</f>
      </c>
      <c r="M18" s="80"/>
      <c r="N18" s="131">
        <f>+INPUT!B33+G18</f>
        <v>0</v>
      </c>
      <c r="O18" s="127">
        <f>N18*INPUT!F16*8766</f>
        <v>0</v>
      </c>
      <c r="P18" s="134">
        <f>(N19*12)*(INPUT!$B$40)*(1+$P$16)^(B20-$B$20)</f>
        <v>0</v>
      </c>
      <c r="Q18" s="134">
        <f>+O18*INPUT!$B$41*(1+$Q$16)^(B20-$B$20)</f>
        <v>0</v>
      </c>
      <c r="R18" s="97"/>
      <c r="S18" s="3"/>
      <c r="T18" s="3"/>
    </row>
    <row r="19" spans="2:20" ht="12.75">
      <c r="B19" s="140"/>
      <c r="C19" s="6"/>
      <c r="D19" s="191"/>
      <c r="E19" s="192"/>
      <c r="G19" s="88"/>
      <c r="H19" s="86"/>
      <c r="I19" s="59"/>
      <c r="J19" s="124">
        <f>IF(I19="","",+I19)</f>
      </c>
      <c r="K19" s="124">
        <f>IF(J19="","",J19/(1+$K$16)^(B20-$B$20))</f>
      </c>
      <c r="L19" s="124">
        <f>IF(K19="","",+K19*$L$16)</f>
      </c>
      <c r="M19" s="80"/>
      <c r="N19" s="132">
        <f>+N18*INPUT!$B$34/100</f>
        <v>0</v>
      </c>
      <c r="O19" s="128">
        <f>+O18</f>
        <v>0</v>
      </c>
      <c r="P19" s="136"/>
      <c r="Q19" s="136"/>
      <c r="R19" s="11"/>
      <c r="S19" s="3"/>
      <c r="T19" s="3"/>
    </row>
    <row r="20" spans="2:20" ht="12.75">
      <c r="B20" s="141">
        <f>YEAR(+Q5)</f>
        <v>2007</v>
      </c>
      <c r="C20" s="13"/>
      <c r="D20" s="193"/>
      <c r="E20" s="194"/>
      <c r="G20" s="88"/>
      <c r="H20" s="86"/>
      <c r="I20" s="60"/>
      <c r="J20" s="125">
        <f>IF(I20="","",+I20)</f>
      </c>
      <c r="K20" s="125">
        <f>IF(J20="","",J20/(1+$K$16)^(B20-$B$20))</f>
      </c>
      <c r="L20" s="125">
        <f>IF(K20="","",+K20*$L$16)</f>
      </c>
      <c r="M20" s="80"/>
      <c r="N20" s="133"/>
      <c r="O20" s="129"/>
      <c r="P20" s="135"/>
      <c r="Q20" s="135"/>
      <c r="R20" s="10"/>
      <c r="S20" s="13"/>
      <c r="T20" s="13"/>
    </row>
    <row r="21" spans="2:20" ht="12.75">
      <c r="B21" s="142"/>
      <c r="C21" s="13"/>
      <c r="D21" s="186">
        <f>L21+P21+Q21</f>
        <v>0</v>
      </c>
      <c r="E21" s="88" t="s">
        <v>156</v>
      </c>
      <c r="G21" s="88"/>
      <c r="H21" s="86"/>
      <c r="I21" s="107">
        <f>IF(SUM(I18:I20)="","",SUM(I18:I20))</f>
      </c>
      <c r="J21" s="107">
        <f>IF(SUM(J18:J20)="","",SUM(J18:J20))</f>
      </c>
      <c r="K21" s="107">
        <f>IF(SUM(K18:K20)="","",SUM(K18:K20))</f>
      </c>
      <c r="L21" s="185">
        <f>SUM(L18:L20)</f>
        <v>0</v>
      </c>
      <c r="M21" s="80"/>
      <c r="N21" s="118"/>
      <c r="P21" s="185">
        <f>(P18)/(1+INPUT!$B$49/100)^(B20-$B$20)</f>
        <v>0</v>
      </c>
      <c r="Q21" s="185">
        <f>(Q18)/(1+INPUT!$B$49/100)^(B20-$B$20)</f>
        <v>0</v>
      </c>
      <c r="R21" s="90"/>
      <c r="S21" s="13"/>
      <c r="T21" s="13"/>
    </row>
    <row r="22" spans="2:20" ht="12.75">
      <c r="B22" s="143"/>
      <c r="C22" s="13"/>
      <c r="D22" s="186">
        <f>L22+P22+Q22</f>
        <v>0</v>
      </c>
      <c r="E22" s="88" t="s">
        <v>157</v>
      </c>
      <c r="G22" s="88"/>
      <c r="H22" s="86"/>
      <c r="I22" s="107">
        <f>+I21</f>
      </c>
      <c r="J22" s="121"/>
      <c r="K22" s="121"/>
      <c r="L22" s="185">
        <f>+L21</f>
        <v>0</v>
      </c>
      <c r="M22" s="80"/>
      <c r="N22" s="10"/>
      <c r="P22" s="185">
        <f>+P21</f>
        <v>0</v>
      </c>
      <c r="Q22" s="185">
        <f>+Q21</f>
        <v>0</v>
      </c>
      <c r="R22" s="90"/>
      <c r="S22" s="13"/>
      <c r="T22" s="13"/>
    </row>
    <row r="23" spans="2:20" ht="6" customHeight="1">
      <c r="B23" s="2"/>
      <c r="C23" s="7"/>
      <c r="D23" s="87"/>
      <c r="G23" s="87"/>
      <c r="H23" s="87"/>
      <c r="I23" s="83"/>
      <c r="J23" s="28"/>
      <c r="K23" s="28"/>
      <c r="L23" s="28"/>
      <c r="M23" s="81"/>
      <c r="N23" s="28"/>
      <c r="O23" s="28"/>
      <c r="P23" s="28"/>
      <c r="Q23" s="28"/>
      <c r="R23" s="28"/>
      <c r="S23" s="13"/>
      <c r="T23" s="13"/>
    </row>
    <row r="24" spans="2:20" ht="12.75" customHeight="1">
      <c r="B24" s="139"/>
      <c r="C24" s="16"/>
      <c r="D24" s="189"/>
      <c r="E24" s="190"/>
      <c r="G24" s="164"/>
      <c r="H24" s="86"/>
      <c r="I24" s="58"/>
      <c r="J24" s="123">
        <f>IF(I24="","",+I24*(1+$J$16)^(B26-$B$20))</f>
      </c>
      <c r="K24" s="123">
        <f>IF(J24="","",J24/(1+$K$16)^(B26-$B$20))</f>
      </c>
      <c r="L24" s="123">
        <f>IF(K24="","",+K24*$L$16)</f>
      </c>
      <c r="M24" s="82"/>
      <c r="N24" s="131">
        <f>+N18*(1+$G$12)+G24</f>
        <v>0</v>
      </c>
      <c r="O24" s="127">
        <f>N24*INPUT!$F$16*8766</f>
        <v>0</v>
      </c>
      <c r="P24" s="134">
        <f>(N25*12)*(INPUT!$B$40)*(1+$P$16)^(B26-$B$20)</f>
        <v>0</v>
      </c>
      <c r="Q24" s="134">
        <f>+O24*INPUT!$B$41*(1+$Q$16)^(B26-$B$20)</f>
        <v>0</v>
      </c>
      <c r="R24" s="9"/>
      <c r="S24" s="13"/>
      <c r="T24" s="13"/>
    </row>
    <row r="25" spans="2:20" ht="12.75">
      <c r="B25" s="140"/>
      <c r="C25" s="6"/>
      <c r="D25" s="191"/>
      <c r="E25" s="192"/>
      <c r="G25" s="88"/>
      <c r="H25" s="57"/>
      <c r="I25" s="59"/>
      <c r="J25" s="124">
        <f>IF(I25="","",+I25*(1+$J$16)^(B26-$B$20))</f>
      </c>
      <c r="K25" s="124">
        <f>IF(J25="","",J25/(1+$K$16)^(B26-$B$20))</f>
      </c>
      <c r="L25" s="124">
        <f>IF(K25="","",+K25*$L$16)</f>
      </c>
      <c r="M25" s="82"/>
      <c r="N25" s="132">
        <f>+N24*INPUT!$B$34/100</f>
        <v>0</v>
      </c>
      <c r="O25" s="128">
        <f>+O19+O24</f>
        <v>0</v>
      </c>
      <c r="P25" s="136"/>
      <c r="Q25" s="102"/>
      <c r="R25" s="9"/>
      <c r="S25" s="13"/>
      <c r="T25" s="13"/>
    </row>
    <row r="26" spans="2:20" ht="12.75">
      <c r="B26" s="141">
        <f>B20+1</f>
        <v>2008</v>
      </c>
      <c r="C26" s="16"/>
      <c r="D26" s="193"/>
      <c r="E26" s="194"/>
      <c r="G26" s="88"/>
      <c r="H26" s="57"/>
      <c r="I26" s="60"/>
      <c r="J26" s="125">
        <f>IF(I26="","",+I26*(1+$J$16)^(B26-$B$20))</f>
      </c>
      <c r="K26" s="125">
        <f>IF(J26="","",J26/(1+$K$16)^(B26-$B$20))</f>
      </c>
      <c r="L26" s="125">
        <f>IF(K26="","",+K26*$L$16)</f>
      </c>
      <c r="M26" s="82"/>
      <c r="N26" s="133"/>
      <c r="O26" s="103"/>
      <c r="P26" s="135"/>
      <c r="Q26" s="101"/>
      <c r="R26" s="27"/>
      <c r="S26" s="13"/>
      <c r="T26" s="13"/>
    </row>
    <row r="27" spans="2:20" ht="12.75">
      <c r="B27" s="142"/>
      <c r="C27" s="16"/>
      <c r="D27" s="100">
        <f>L27+P27+Q27</f>
        <v>0</v>
      </c>
      <c r="E27" s="88" t="s">
        <v>158</v>
      </c>
      <c r="G27" s="88"/>
      <c r="H27" s="95"/>
      <c r="I27" s="107">
        <f>IF(SUM(I24:I26)="","",SUM(I24:I26))</f>
      </c>
      <c r="J27" s="107">
        <f>IF(SUM(J24:J26)="","",SUM(J24:J26))</f>
      </c>
      <c r="K27" s="107">
        <f>IF(SUM(K24:K26)="","",SUM(K24:K26))</f>
      </c>
      <c r="L27" s="89">
        <f>SUM(L24:L26)+(L21/(1+INPUT!$B$48/100))</f>
        <v>0</v>
      </c>
      <c r="M27" s="82"/>
      <c r="N27" s="108"/>
      <c r="O27" s="98"/>
      <c r="P27" s="90">
        <f>(P24)/(1+INPUT!$B$49/100)^(B26-$B$20)</f>
        <v>0</v>
      </c>
      <c r="Q27" s="90">
        <f>(Q24)/(1+INPUT!$B$49/100)^(B26-$B$20)</f>
        <v>0</v>
      </c>
      <c r="R27" s="27"/>
      <c r="S27" s="13"/>
      <c r="T27" s="13"/>
    </row>
    <row r="28" spans="2:20" ht="12.75">
      <c r="B28" s="143"/>
      <c r="C28" s="16"/>
      <c r="D28" s="100">
        <f>L28+P28+Q28</f>
        <v>0</v>
      </c>
      <c r="E28" s="88" t="s">
        <v>159</v>
      </c>
      <c r="G28" s="88"/>
      <c r="H28" s="95"/>
      <c r="I28" s="107">
        <f>I22+I27</f>
        <v>0</v>
      </c>
      <c r="J28" s="80"/>
      <c r="K28" s="80"/>
      <c r="L28" s="89">
        <f>+L22+L27</f>
        <v>0</v>
      </c>
      <c r="M28" s="82"/>
      <c r="N28" s="10"/>
      <c r="P28" s="90">
        <f>+P22+P27</f>
        <v>0</v>
      </c>
      <c r="Q28" s="90">
        <f>+Q22+Q27</f>
        <v>0</v>
      </c>
      <c r="R28" s="27"/>
      <c r="S28" s="13"/>
      <c r="T28" s="13"/>
    </row>
    <row r="29" spans="2:20" ht="6" customHeight="1">
      <c r="B29" s="2"/>
      <c r="C29" s="7"/>
      <c r="D29" s="87"/>
      <c r="G29" s="87"/>
      <c r="H29" s="87"/>
      <c r="I29" s="83"/>
      <c r="J29" s="28"/>
      <c r="K29" s="28"/>
      <c r="L29" s="28"/>
      <c r="M29" s="81"/>
      <c r="N29" s="28"/>
      <c r="O29" s="28"/>
      <c r="P29" s="28"/>
      <c r="Q29" s="28"/>
      <c r="R29" s="28"/>
      <c r="S29" s="13"/>
      <c r="T29" s="13"/>
    </row>
    <row r="30" spans="2:20" ht="12.75">
      <c r="B30" s="139"/>
      <c r="C30" s="16"/>
      <c r="D30" s="189"/>
      <c r="E30" s="190"/>
      <c r="G30" s="164"/>
      <c r="H30" s="86"/>
      <c r="I30" s="58"/>
      <c r="J30" s="123">
        <f>IF(I30="","",+I30*(1+$J$16)^(B32-$B$20))</f>
      </c>
      <c r="K30" s="123">
        <f>IF(J30="","",J30/(1+$K$16)^(B32-$B$20))</f>
      </c>
      <c r="L30" s="123">
        <f>IF(K30="","",+K30*$L$16)</f>
      </c>
      <c r="M30" s="82"/>
      <c r="N30" s="131">
        <f>+N24*(1+$G$12)+G30</f>
        <v>0</v>
      </c>
      <c r="O30" s="127">
        <f>N30*INPUT!$F$16*8766</f>
        <v>0</v>
      </c>
      <c r="P30" s="134">
        <f>(N31*12)*(INPUT!$B$40)*(1+$P$16)^(B32-$B$20)</f>
        <v>0</v>
      </c>
      <c r="Q30" s="134">
        <f>+O30*INPUT!$B$41*(1+$Q$16)^(B32-$B$20)</f>
        <v>0</v>
      </c>
      <c r="R30" s="9"/>
      <c r="S30" s="13"/>
      <c r="T30" s="13"/>
    </row>
    <row r="31" spans="2:20" ht="12.75">
      <c r="B31" s="140"/>
      <c r="C31" s="6"/>
      <c r="D31" s="191"/>
      <c r="E31" s="192"/>
      <c r="G31" s="88"/>
      <c r="H31" s="57"/>
      <c r="I31" s="59"/>
      <c r="J31" s="124">
        <f>IF(I31="","",+I31*(1+$J$16)^(B32-$B$20))</f>
      </c>
      <c r="K31" s="124">
        <f>IF(J31="","",J31/(1+$K$16)^(B32-$B$20))</f>
      </c>
      <c r="L31" s="124">
        <f>IF(K31="","",+K31*$L$16)</f>
      </c>
      <c r="M31" s="82"/>
      <c r="N31" s="132">
        <f>+N30*INPUT!$B$34/100</f>
        <v>0</v>
      </c>
      <c r="O31" s="128">
        <f>+O25+O30</f>
        <v>0</v>
      </c>
      <c r="P31" s="136"/>
      <c r="Q31" s="102"/>
      <c r="R31" s="9"/>
      <c r="S31" s="13"/>
      <c r="T31" s="13"/>
    </row>
    <row r="32" spans="2:20" ht="12.75">
      <c r="B32" s="141">
        <f>B26+1</f>
        <v>2009</v>
      </c>
      <c r="C32" s="16"/>
      <c r="D32" s="193"/>
      <c r="E32" s="194"/>
      <c r="G32" s="88"/>
      <c r="H32" s="57"/>
      <c r="I32" s="60"/>
      <c r="J32" s="125">
        <f>IF(I32="","",+I32*(1+$J$16)^(B32-$B$20))</f>
      </c>
      <c r="K32" s="125">
        <f>IF(J32="","",J32/(1+$K$16)^(B32-$B$20))</f>
      </c>
      <c r="L32" s="125">
        <f>IF(K32="","",+K32*$L$16)</f>
      </c>
      <c r="M32" s="82"/>
      <c r="N32" s="133"/>
      <c r="O32" s="103"/>
      <c r="P32" s="135"/>
      <c r="Q32" s="101"/>
      <c r="R32" s="27"/>
      <c r="S32" s="13"/>
      <c r="T32" s="13"/>
    </row>
    <row r="33" spans="2:20" ht="12.75">
      <c r="B33" s="142"/>
      <c r="C33" s="16"/>
      <c r="D33" s="100">
        <f>L33+P33+Q33</f>
        <v>0</v>
      </c>
      <c r="E33" s="88" t="s">
        <v>158</v>
      </c>
      <c r="F33" s="88"/>
      <c r="G33" s="88"/>
      <c r="H33" s="95"/>
      <c r="I33" s="107">
        <f>IF(SUM(I30:I32)="","",SUM(I30:I32))</f>
      </c>
      <c r="J33" s="107">
        <f>IF(SUM(J30:J32)="","",SUM(J30:J32))</f>
      </c>
      <c r="K33" s="107">
        <f>IF(SUM(K30:K32)="","",SUM(K30:K32))</f>
      </c>
      <c r="L33" s="89">
        <f>SUM(L30:L32)+(L27/(1+INPUT!$B$48/100))</f>
        <v>0</v>
      </c>
      <c r="M33" s="82"/>
      <c r="N33" s="108"/>
      <c r="O33" s="98"/>
      <c r="P33" s="90">
        <f>(P30)/(1+INPUT!$B$49/100)^(B32-$B$20)</f>
        <v>0</v>
      </c>
      <c r="Q33" s="90">
        <f>(Q30)/(1+INPUT!$B$49/100)^(B32-$B$20)</f>
        <v>0</v>
      </c>
      <c r="R33" s="27"/>
      <c r="S33" s="13"/>
      <c r="T33" s="13"/>
    </row>
    <row r="34" spans="2:20" ht="12.75">
      <c r="B34" s="143"/>
      <c r="C34" s="16"/>
      <c r="D34" s="100">
        <f>L34+P34+Q34</f>
        <v>0</v>
      </c>
      <c r="E34" s="88" t="s">
        <v>159</v>
      </c>
      <c r="F34" s="88"/>
      <c r="G34" s="88"/>
      <c r="H34" s="95"/>
      <c r="I34" s="107">
        <f>I28+I33</f>
        <v>0</v>
      </c>
      <c r="J34" s="80"/>
      <c r="K34" s="80"/>
      <c r="L34" s="89">
        <f>+L28+L33</f>
        <v>0</v>
      </c>
      <c r="M34" s="82"/>
      <c r="N34" s="10"/>
      <c r="P34" s="90">
        <f>+P28+P33</f>
        <v>0</v>
      </c>
      <c r="Q34" s="90">
        <f>+Q28+Q33</f>
        <v>0</v>
      </c>
      <c r="R34" s="27"/>
      <c r="S34" s="13"/>
      <c r="T34" s="13"/>
    </row>
    <row r="35" spans="2:20" ht="6" customHeight="1">
      <c r="B35" s="2"/>
      <c r="C35" s="7"/>
      <c r="D35" s="87"/>
      <c r="E35" s="87"/>
      <c r="F35" s="87"/>
      <c r="G35" s="87"/>
      <c r="H35" s="87"/>
      <c r="I35" s="83"/>
      <c r="J35" s="28"/>
      <c r="K35" s="28"/>
      <c r="L35" s="28"/>
      <c r="M35" s="81"/>
      <c r="N35" s="28"/>
      <c r="O35" s="28"/>
      <c r="P35" s="28"/>
      <c r="Q35" s="28"/>
      <c r="R35" s="28"/>
      <c r="S35" s="13"/>
      <c r="T35" s="13"/>
    </row>
    <row r="36" spans="2:20" ht="12.75">
      <c r="B36" s="139"/>
      <c r="C36" s="16"/>
      <c r="D36" s="189"/>
      <c r="E36" s="190"/>
      <c r="G36" s="164"/>
      <c r="H36" s="86"/>
      <c r="I36" s="58"/>
      <c r="J36" s="123">
        <f>IF(I36="","",+I36*(1+$J$16)^(B38-$B$20))</f>
      </c>
      <c r="K36" s="123">
        <f>IF(J36="","",J36/(1+$K$16)^(B38-$B$20))</f>
      </c>
      <c r="L36" s="123">
        <f>IF(K36="","",+K36*$L$16)</f>
      </c>
      <c r="M36" s="82"/>
      <c r="N36" s="131">
        <f>+N30*(1+$G$12)+G36</f>
        <v>0</v>
      </c>
      <c r="O36" s="127">
        <f>N36*INPUT!$F$16*8766</f>
        <v>0</v>
      </c>
      <c r="P36" s="134">
        <f>(N37*12)*(INPUT!$B$40)*(1+$P$16)^(B38-$B$20)</f>
        <v>0</v>
      </c>
      <c r="Q36" s="134">
        <f>+O36*INPUT!$B$41*(1+$Q$16)^(B38-$B$20)</f>
        <v>0</v>
      </c>
      <c r="R36" s="9"/>
      <c r="S36" s="13"/>
      <c r="T36" s="13"/>
    </row>
    <row r="37" spans="2:20" ht="12.75">
      <c r="B37" s="140"/>
      <c r="C37" s="6"/>
      <c r="D37" s="191"/>
      <c r="E37" s="192"/>
      <c r="G37" s="88"/>
      <c r="H37" s="57"/>
      <c r="I37" s="59"/>
      <c r="J37" s="124">
        <f>IF(I37="","",+I37*(1+$J$16)^(B38-$B$20))</f>
      </c>
      <c r="K37" s="124">
        <f>IF(J37="","",J37/(1+$K$16)^(B38-$B$20))</f>
      </c>
      <c r="L37" s="124">
        <f>IF(K37="","",+K37*$L$16)</f>
      </c>
      <c r="M37" s="82"/>
      <c r="N37" s="132">
        <f>+N36*INPUT!$B$34/100</f>
        <v>0</v>
      </c>
      <c r="O37" s="128">
        <f>+O31+O36</f>
        <v>0</v>
      </c>
      <c r="P37" s="136"/>
      <c r="Q37" s="102"/>
      <c r="R37" s="9"/>
      <c r="S37" s="13"/>
      <c r="T37" s="13"/>
    </row>
    <row r="38" spans="2:20" ht="12.75">
      <c r="B38" s="141">
        <f>B32+1</f>
        <v>2010</v>
      </c>
      <c r="C38" s="16"/>
      <c r="D38" s="193"/>
      <c r="E38" s="194"/>
      <c r="G38" s="88"/>
      <c r="H38" s="57"/>
      <c r="I38" s="60"/>
      <c r="J38" s="125">
        <f>IF(I38="","",+I38*(1+$J$16)^(B38-$B$20))</f>
      </c>
      <c r="K38" s="125">
        <f>IF(J38="","",J38/(1+$K$16)^(B38-$B$20))</f>
      </c>
      <c r="L38" s="125">
        <f>IF(K38="","",+K38*$L$16)</f>
      </c>
      <c r="M38" s="82"/>
      <c r="N38" s="133"/>
      <c r="O38" s="103"/>
      <c r="P38" s="135"/>
      <c r="Q38" s="101"/>
      <c r="R38" s="27"/>
      <c r="S38" s="13"/>
      <c r="T38" s="13"/>
    </row>
    <row r="39" spans="2:20" ht="12.75">
      <c r="B39" s="142"/>
      <c r="C39" s="16"/>
      <c r="D39" s="100">
        <f>L39+P39+Q39</f>
        <v>0</v>
      </c>
      <c r="E39" s="88" t="s">
        <v>158</v>
      </c>
      <c r="G39" s="88"/>
      <c r="H39" s="95"/>
      <c r="I39" s="107">
        <f>IF(SUM(I36:I38)="","",SUM(I36:I38))</f>
      </c>
      <c r="J39" s="107">
        <f>IF(SUM(J36:J38)="","",SUM(J36:J38))</f>
      </c>
      <c r="K39" s="107">
        <f>IF(SUM(K36:K38)="","",SUM(K36:K38))</f>
      </c>
      <c r="L39" s="89">
        <f>SUM(L36:L38)+(L33/(1+INPUT!$B$48/100))</f>
        <v>0</v>
      </c>
      <c r="M39" s="82"/>
      <c r="N39" s="108"/>
      <c r="O39" s="98"/>
      <c r="P39" s="90">
        <f>(P36)/(1+INPUT!$B$49/100)^(B38-$B$20)</f>
        <v>0</v>
      </c>
      <c r="Q39" s="90">
        <f>(Q36)/(1+INPUT!$B$49/100)^(B38-$B$20)</f>
        <v>0</v>
      </c>
      <c r="R39" s="27"/>
      <c r="S39" s="13"/>
      <c r="T39" s="13"/>
    </row>
    <row r="40" spans="2:20" ht="12.75">
      <c r="B40" s="143"/>
      <c r="C40" s="16"/>
      <c r="D40" s="100">
        <f>L40+P40+Q40</f>
        <v>0</v>
      </c>
      <c r="E40" s="88" t="s">
        <v>159</v>
      </c>
      <c r="G40" s="88"/>
      <c r="H40" s="95"/>
      <c r="I40" s="107">
        <f>I34+I39</f>
        <v>0</v>
      </c>
      <c r="J40" s="80"/>
      <c r="K40" s="80"/>
      <c r="L40" s="89">
        <f>+L34+L39</f>
        <v>0</v>
      </c>
      <c r="M40" s="82"/>
      <c r="N40" s="10"/>
      <c r="P40" s="90">
        <f>+P34+P39</f>
        <v>0</v>
      </c>
      <c r="Q40" s="90">
        <f>+Q34+Q39</f>
        <v>0</v>
      </c>
      <c r="R40" s="27"/>
      <c r="S40" s="13"/>
      <c r="T40" s="13"/>
    </row>
    <row r="41" spans="2:20" ht="6" customHeight="1">
      <c r="B41" s="2"/>
      <c r="C41" s="7"/>
      <c r="D41" s="87"/>
      <c r="G41" s="87"/>
      <c r="H41" s="87"/>
      <c r="I41" s="83"/>
      <c r="J41" s="28"/>
      <c r="K41" s="28"/>
      <c r="L41" s="28"/>
      <c r="M41" s="81"/>
      <c r="N41" s="28"/>
      <c r="O41" s="28"/>
      <c r="P41" s="28"/>
      <c r="Q41" s="28"/>
      <c r="R41" s="28"/>
      <c r="S41" s="13"/>
      <c r="T41" s="13"/>
    </row>
    <row r="42" spans="2:20" ht="12.75">
      <c r="B42" s="139"/>
      <c r="C42" s="16"/>
      <c r="D42" s="189"/>
      <c r="E42" s="190"/>
      <c r="G42" s="164"/>
      <c r="H42" s="86"/>
      <c r="I42" s="58"/>
      <c r="J42" s="123">
        <f>IF(I42="","",+I42*(1+$J$16)^(B44-$B$20))</f>
      </c>
      <c r="K42" s="123">
        <f>IF(J42="","",J42/(1+$K$16)^(B44-$B$20))</f>
      </c>
      <c r="L42" s="123">
        <f>IF(K42="","",+K42*$L$16)</f>
      </c>
      <c r="M42" s="82"/>
      <c r="N42" s="131">
        <f>+N36*(1+$G$12)+G42</f>
        <v>0</v>
      </c>
      <c r="O42" s="127">
        <f>N42*INPUT!$F$16*8766</f>
        <v>0</v>
      </c>
      <c r="P42" s="134">
        <f>(N43*12)*(INPUT!$B$40)*(1+$P$16)^(B44-$B$20)</f>
        <v>0</v>
      </c>
      <c r="Q42" s="134">
        <f>+O42*INPUT!$B$41*(1+$Q$16)^(B44-$B$20)</f>
        <v>0</v>
      </c>
      <c r="R42" s="9"/>
      <c r="S42" s="13"/>
      <c r="T42" s="13"/>
    </row>
    <row r="43" spans="2:20" ht="12.75">
      <c r="B43" s="140"/>
      <c r="C43" s="6"/>
      <c r="D43" s="191"/>
      <c r="E43" s="192"/>
      <c r="G43" s="88"/>
      <c r="H43" s="57"/>
      <c r="I43" s="59"/>
      <c r="J43" s="124">
        <f>IF(I43="","",+I43*(1+$J$16)^(B44-$B$20))</f>
      </c>
      <c r="K43" s="124">
        <f>IF(J43="","",J43/(1+$K$16)^(B44-$B$20))</f>
      </c>
      <c r="L43" s="124">
        <f>IF(K43="","",+K43*$L$16)</f>
      </c>
      <c r="M43" s="82"/>
      <c r="N43" s="132">
        <f>+N42*INPUT!$B$34/100</f>
        <v>0</v>
      </c>
      <c r="O43" s="128">
        <f>+O37+O42</f>
        <v>0</v>
      </c>
      <c r="P43" s="136"/>
      <c r="Q43" s="102"/>
      <c r="R43" s="9"/>
      <c r="S43" s="13"/>
      <c r="T43" s="13"/>
    </row>
    <row r="44" spans="2:20" ht="12.75">
      <c r="B44" s="141">
        <f>B38+1</f>
        <v>2011</v>
      </c>
      <c r="C44" s="16"/>
      <c r="D44" s="193"/>
      <c r="E44" s="194"/>
      <c r="G44" s="88"/>
      <c r="H44" s="57"/>
      <c r="I44" s="60"/>
      <c r="J44" s="125">
        <f>IF(I44="","",+I44*(1+$J$16)^(B44-$B$20))</f>
      </c>
      <c r="K44" s="125">
        <f>IF(J44="","",J44/(1+$K$16)^(B44-$B$20))</f>
      </c>
      <c r="L44" s="125">
        <f>IF(K44="","",+K44*$L$16)</f>
      </c>
      <c r="M44" s="82"/>
      <c r="N44" s="133"/>
      <c r="O44" s="103"/>
      <c r="P44" s="135"/>
      <c r="Q44" s="101"/>
      <c r="R44" s="27"/>
      <c r="S44" s="13"/>
      <c r="T44" s="13"/>
    </row>
    <row r="45" spans="2:20" ht="12.75">
      <c r="B45" s="142"/>
      <c r="C45" s="16"/>
      <c r="D45" s="100">
        <f>L45+P45+Q45</f>
        <v>0</v>
      </c>
      <c r="E45" s="88" t="s">
        <v>158</v>
      </c>
      <c r="G45" s="88"/>
      <c r="H45" s="95"/>
      <c r="I45" s="107">
        <f>IF(SUM(I42:I44)="","",SUM(I42:I44))</f>
      </c>
      <c r="J45" s="107">
        <f>IF(SUM(J42:J44)="","",SUM(J42:J44))</f>
      </c>
      <c r="K45" s="107">
        <f>IF(SUM(K42:K44)="","",SUM(K42:K44))</f>
      </c>
      <c r="L45" s="89">
        <f>SUM(L42:L44)+(L39/(1+INPUT!$B$48/100))</f>
        <v>0</v>
      </c>
      <c r="M45" s="82"/>
      <c r="N45" s="108"/>
      <c r="O45" s="98"/>
      <c r="P45" s="90">
        <f>(P42)/(1+INPUT!$B$49/100)^(B44-$B$20)</f>
        <v>0</v>
      </c>
      <c r="Q45" s="90">
        <f>(Q42)/(1+INPUT!$B$49/100)^(B44-$B$20)</f>
        <v>0</v>
      </c>
      <c r="R45" s="27"/>
      <c r="S45" s="13"/>
      <c r="T45" s="13"/>
    </row>
    <row r="46" spans="2:20" ht="12.75">
      <c r="B46" s="143"/>
      <c r="C46" s="16"/>
      <c r="D46" s="100">
        <f>L46+P46+Q46</f>
        <v>0</v>
      </c>
      <c r="E46" s="88" t="s">
        <v>159</v>
      </c>
      <c r="G46" s="88"/>
      <c r="H46" s="95"/>
      <c r="I46" s="107">
        <f>I40+I45</f>
        <v>0</v>
      </c>
      <c r="J46" s="80"/>
      <c r="K46" s="80"/>
      <c r="L46" s="89">
        <f>+L40+L45</f>
        <v>0</v>
      </c>
      <c r="M46" s="82"/>
      <c r="N46" s="10"/>
      <c r="P46" s="90">
        <f>+P40+P45</f>
        <v>0</v>
      </c>
      <c r="Q46" s="90">
        <f>+Q40+Q45</f>
        <v>0</v>
      </c>
      <c r="R46" s="27"/>
      <c r="S46" s="13"/>
      <c r="T46" s="13"/>
    </row>
    <row r="47" spans="2:20" ht="12.75" customHeight="1">
      <c r="B47" s="88"/>
      <c r="C47" s="16"/>
      <c r="D47" s="88"/>
      <c r="G47" s="88"/>
      <c r="H47" s="95"/>
      <c r="I47" s="104"/>
      <c r="J47" s="80"/>
      <c r="K47" s="80"/>
      <c r="L47" s="89"/>
      <c r="M47" s="82"/>
      <c r="N47" s="10"/>
      <c r="O47" s="98"/>
      <c r="P47" s="92"/>
      <c r="Q47" s="92"/>
      <c r="R47" s="27"/>
      <c r="S47" s="13"/>
      <c r="T47" s="13"/>
    </row>
    <row r="48" spans="2:20" ht="12.75">
      <c r="B48" s="139"/>
      <c r="C48" s="16"/>
      <c r="D48" s="189"/>
      <c r="E48" s="190"/>
      <c r="G48" s="164"/>
      <c r="H48" s="86"/>
      <c r="I48" s="58"/>
      <c r="J48" s="123">
        <f>IF(I48="","",+I48*(1+$J$16)^(B50-$B$20))</f>
      </c>
      <c r="K48" s="123">
        <f>IF(J48="","",J48/(1+$K$16)^(B50-$B$20))</f>
      </c>
      <c r="L48" s="123">
        <f>IF(K48="","",+K48*$L$16)</f>
      </c>
      <c r="M48" s="82"/>
      <c r="N48" s="131">
        <f>+N42*(1+$G$12)+G48</f>
        <v>0</v>
      </c>
      <c r="O48" s="127">
        <f>N48*INPUT!$F$16*8766</f>
        <v>0</v>
      </c>
      <c r="P48" s="134">
        <f>(N49*12)*(INPUT!$B$40)*(1+$P$16)^(B50-$B$20)</f>
        <v>0</v>
      </c>
      <c r="Q48" s="134">
        <f>+O48*INPUT!$B$41*(1+$Q$16)^(B50-$B$20)</f>
        <v>0</v>
      </c>
      <c r="R48" s="9"/>
      <c r="S48" s="13"/>
      <c r="T48" s="13"/>
    </row>
    <row r="49" spans="2:20" ht="12.75">
      <c r="B49" s="140"/>
      <c r="C49" s="6"/>
      <c r="D49" s="191"/>
      <c r="E49" s="192"/>
      <c r="G49" s="88"/>
      <c r="H49" s="57"/>
      <c r="I49" s="59"/>
      <c r="J49" s="124">
        <f>IF(I49="","",+I49*(1+$J$16)^(B50-$B$20))</f>
      </c>
      <c r="K49" s="124">
        <f>IF(J49="","",J49/(1+$K$16)^(B50-$B$20))</f>
      </c>
      <c r="L49" s="124">
        <f>IF(K49="","",+K49*$L$16)</f>
      </c>
      <c r="M49" s="82"/>
      <c r="N49" s="132">
        <f>+N48*INPUT!$B$34/100</f>
        <v>0</v>
      </c>
      <c r="O49" s="128">
        <f>+O43+O48</f>
        <v>0</v>
      </c>
      <c r="P49" s="136"/>
      <c r="Q49" s="102"/>
      <c r="R49" s="9"/>
      <c r="S49" s="13"/>
      <c r="T49" s="13"/>
    </row>
    <row r="50" spans="2:20" ht="12.75">
      <c r="B50" s="141">
        <f>B44+1</f>
        <v>2012</v>
      </c>
      <c r="C50" s="16"/>
      <c r="D50" s="193"/>
      <c r="E50" s="194"/>
      <c r="G50" s="88"/>
      <c r="H50" s="57"/>
      <c r="I50" s="60"/>
      <c r="J50" s="125">
        <f>IF(I50="","",+I50*(1+$J$16)^(B50-$B$20))</f>
      </c>
      <c r="K50" s="125">
        <f>IF(J50="","",J50/(1+$K$16)^(B50-$B$20))</f>
      </c>
      <c r="L50" s="125">
        <f>IF(K50="","",+K50*$L$16)</f>
      </c>
      <c r="M50" s="82"/>
      <c r="N50" s="133"/>
      <c r="O50" s="103"/>
      <c r="P50" s="135"/>
      <c r="Q50" s="101"/>
      <c r="R50" s="27"/>
      <c r="S50" s="13"/>
      <c r="T50" s="13"/>
    </row>
    <row r="51" spans="2:20" ht="12.75">
      <c r="B51" s="142"/>
      <c r="C51" s="16"/>
      <c r="D51" s="100">
        <f>L51+P51+Q51</f>
        <v>0</v>
      </c>
      <c r="E51" s="88" t="s">
        <v>158</v>
      </c>
      <c r="G51" s="88"/>
      <c r="H51" s="95"/>
      <c r="I51" s="107">
        <f>IF(SUM(I48:I50)="","",SUM(I48:I50))</f>
      </c>
      <c r="J51" s="107">
        <f>IF(SUM(J48:J50)="","",SUM(J48:J50))</f>
      </c>
      <c r="K51" s="107">
        <f>IF(SUM(K48:K50)="","",SUM(K48:K50))</f>
      </c>
      <c r="L51" s="89">
        <f>SUM(L48:L50)+(L45/(1+INPUT!$B$48/100))</f>
        <v>0</v>
      </c>
      <c r="M51" s="82"/>
      <c r="N51" s="108"/>
      <c r="O51" s="98"/>
      <c r="P51" s="90">
        <f>(P48)/(1+INPUT!$B$49/100)^(B50-$B$20)</f>
        <v>0</v>
      </c>
      <c r="Q51" s="90">
        <f>(Q48)/(1+INPUT!$B$49/100)^(B50-$B$20)</f>
        <v>0</v>
      </c>
      <c r="R51" s="27"/>
      <c r="S51" s="13"/>
      <c r="T51" s="13"/>
    </row>
    <row r="52" spans="2:20" ht="12.75">
      <c r="B52" s="143"/>
      <c r="C52" s="16"/>
      <c r="D52" s="100">
        <f>L52+P52+Q52</f>
        <v>0</v>
      </c>
      <c r="E52" s="88" t="s">
        <v>159</v>
      </c>
      <c r="G52" s="88"/>
      <c r="H52" s="95"/>
      <c r="I52" s="107">
        <f>I46+I51</f>
        <v>0</v>
      </c>
      <c r="J52" s="80"/>
      <c r="K52" s="80"/>
      <c r="L52" s="89">
        <f>+L46+L51</f>
        <v>0</v>
      </c>
      <c r="M52" s="82"/>
      <c r="N52" s="10"/>
      <c r="P52" s="90">
        <f>+P46+P51</f>
        <v>0</v>
      </c>
      <c r="Q52" s="90">
        <f>+Q46+Q51</f>
        <v>0</v>
      </c>
      <c r="R52" s="27"/>
      <c r="S52" s="13"/>
      <c r="T52" s="13"/>
    </row>
    <row r="53" spans="2:20" ht="6" customHeight="1">
      <c r="B53" s="88"/>
      <c r="C53" s="16"/>
      <c r="D53" s="88"/>
      <c r="G53" s="88"/>
      <c r="H53" s="95"/>
      <c r="I53" s="104"/>
      <c r="J53" s="80"/>
      <c r="K53" s="80"/>
      <c r="L53" s="89"/>
      <c r="M53" s="82"/>
      <c r="N53" s="10"/>
      <c r="O53" s="98"/>
      <c r="P53" s="92"/>
      <c r="Q53" s="92"/>
      <c r="R53" s="27"/>
      <c r="S53" s="13"/>
      <c r="T53" s="13"/>
    </row>
    <row r="54" spans="2:20" ht="12.75">
      <c r="B54" s="139"/>
      <c r="C54" s="16"/>
      <c r="D54" s="189"/>
      <c r="E54" s="190"/>
      <c r="G54" s="164"/>
      <c r="H54" s="86"/>
      <c r="I54" s="58"/>
      <c r="J54" s="123">
        <f>IF(I54="","",+I54*(1+$J$16)^(B56-$B$20))</f>
      </c>
      <c r="K54" s="123">
        <f>IF(J54="","",J54/(1+$K$16)^(B56-$B$20))</f>
      </c>
      <c r="L54" s="123">
        <f>IF(K54="","",+K54*$L$16)</f>
      </c>
      <c r="M54" s="82"/>
      <c r="N54" s="131">
        <f>+N48*(1+$G$12)+G54</f>
        <v>0</v>
      </c>
      <c r="O54" s="127">
        <f>N54*INPUT!$F$16*8766</f>
        <v>0</v>
      </c>
      <c r="P54" s="134">
        <f>(N55*12)*(INPUT!$B$40)*(1+$P$16)^(B56-$B$20)</f>
        <v>0</v>
      </c>
      <c r="Q54" s="134">
        <f>+O54*INPUT!$B$41*(1+$Q$16)^(B56-$B$20)</f>
        <v>0</v>
      </c>
      <c r="R54" s="9"/>
      <c r="S54" s="13"/>
      <c r="T54" s="13"/>
    </row>
    <row r="55" spans="2:20" ht="12.75">
      <c r="B55" s="140"/>
      <c r="C55" s="6"/>
      <c r="D55" s="191"/>
      <c r="E55" s="192"/>
      <c r="G55" s="88"/>
      <c r="H55" s="57"/>
      <c r="I55" s="59"/>
      <c r="J55" s="124">
        <f>IF(I55="","",+I55*(1+$J$16)^(B56-$B$20))</f>
      </c>
      <c r="K55" s="124">
        <f>IF(J55="","",J55/(1+$K$16)^(B56-$B$20))</f>
      </c>
      <c r="L55" s="124">
        <f>IF(K55="","",+K55*$L$16)</f>
      </c>
      <c r="M55" s="82"/>
      <c r="N55" s="132">
        <f>+N54*INPUT!$B$34/100</f>
        <v>0</v>
      </c>
      <c r="O55" s="128">
        <f>+O49+O54</f>
        <v>0</v>
      </c>
      <c r="P55" s="136"/>
      <c r="Q55" s="102"/>
      <c r="R55" s="9"/>
      <c r="S55" s="13"/>
      <c r="T55" s="13"/>
    </row>
    <row r="56" spans="2:20" ht="12.75">
      <c r="B56" s="141">
        <f>B50+1</f>
        <v>2013</v>
      </c>
      <c r="C56" s="16"/>
      <c r="D56" s="193"/>
      <c r="E56" s="194"/>
      <c r="G56" s="88"/>
      <c r="H56" s="57"/>
      <c r="I56" s="60"/>
      <c r="J56" s="125">
        <f>IF(I56="","",+I56*(1+$J$16)^(B56-$B$20))</f>
      </c>
      <c r="K56" s="125">
        <f>IF(J56="","",J56/(1+$K$16)^(B56-$B$20))</f>
      </c>
      <c r="L56" s="125">
        <f>IF(K56="","",+K56*$L$16)</f>
      </c>
      <c r="M56" s="82"/>
      <c r="N56" s="133"/>
      <c r="O56" s="103"/>
      <c r="P56" s="135"/>
      <c r="Q56" s="101"/>
      <c r="R56" s="27"/>
      <c r="S56" s="13"/>
      <c r="T56" s="13"/>
    </row>
    <row r="57" spans="2:20" ht="12.75">
      <c r="B57" s="142"/>
      <c r="C57" s="16"/>
      <c r="D57" s="100">
        <f>L57+P57+Q57</f>
        <v>0</v>
      </c>
      <c r="E57" s="88" t="s">
        <v>158</v>
      </c>
      <c r="G57" s="88"/>
      <c r="H57" s="95"/>
      <c r="I57" s="107">
        <f>IF(SUM(I54:I56)="","",SUM(I54:I56))</f>
      </c>
      <c r="J57" s="107">
        <f>IF(SUM(J54:J56)="","",SUM(J54:J56))</f>
      </c>
      <c r="K57" s="107">
        <f>IF(SUM(K54:K56)="","",SUM(K54:K56))</f>
      </c>
      <c r="L57" s="89">
        <f>SUM(L54:L56)+(L51/(1+INPUT!$B$48/100))</f>
        <v>0</v>
      </c>
      <c r="M57" s="82"/>
      <c r="N57" s="108"/>
      <c r="O57" s="98"/>
      <c r="P57" s="90">
        <f>(P54)/(1+INPUT!$B$49/100)^(B56-$B$20)</f>
        <v>0</v>
      </c>
      <c r="Q57" s="90">
        <f>(Q54)/(1+INPUT!$B$49/100)^(B56-$B$20)</f>
        <v>0</v>
      </c>
      <c r="R57" s="27"/>
      <c r="S57" s="13"/>
      <c r="T57" s="13"/>
    </row>
    <row r="58" spans="2:20" ht="12.75">
      <c r="B58" s="143"/>
      <c r="C58" s="16"/>
      <c r="D58" s="100">
        <f>L58+P58+Q58</f>
        <v>0</v>
      </c>
      <c r="E58" s="88" t="s">
        <v>159</v>
      </c>
      <c r="G58" s="88"/>
      <c r="H58" s="95"/>
      <c r="I58" s="107">
        <f>I52+I57</f>
        <v>0</v>
      </c>
      <c r="J58" s="80"/>
      <c r="K58" s="80"/>
      <c r="L58" s="89">
        <f>+L52+L57</f>
        <v>0</v>
      </c>
      <c r="M58" s="82"/>
      <c r="N58" s="10"/>
      <c r="P58" s="90">
        <f>+P52+P57</f>
        <v>0</v>
      </c>
      <c r="Q58" s="90">
        <f>+Q52+Q57</f>
        <v>0</v>
      </c>
      <c r="R58" s="27"/>
      <c r="S58" s="13"/>
      <c r="T58" s="13"/>
    </row>
    <row r="59" spans="2:20" ht="6" customHeight="1">
      <c r="B59" s="88"/>
      <c r="C59" s="16"/>
      <c r="D59" s="88"/>
      <c r="G59" s="88"/>
      <c r="H59" s="95"/>
      <c r="I59" s="104"/>
      <c r="J59" s="80"/>
      <c r="K59" s="80"/>
      <c r="L59" s="89"/>
      <c r="M59" s="82"/>
      <c r="N59" s="10"/>
      <c r="O59" s="98"/>
      <c r="P59" s="92"/>
      <c r="Q59" s="92"/>
      <c r="R59" s="27"/>
      <c r="S59" s="13"/>
      <c r="T59" s="13"/>
    </row>
    <row r="60" spans="2:20" ht="12.75">
      <c r="B60" s="139"/>
      <c r="C60" s="16"/>
      <c r="D60" s="189"/>
      <c r="E60" s="190"/>
      <c r="G60" s="164"/>
      <c r="H60" s="86"/>
      <c r="I60" s="58"/>
      <c r="J60" s="123">
        <f>IF(I60="","",+I60*(1+$J$16)^(B62-$B$20))</f>
      </c>
      <c r="K60" s="123">
        <f>IF(J60="","",J60/(1+$K$16)^(B62-$B$20))</f>
      </c>
      <c r="L60" s="123">
        <f>IF(K60="","",+K60*$L$16)</f>
      </c>
      <c r="M60" s="82"/>
      <c r="N60" s="131">
        <f>+N54*(1+$G$12)+G60</f>
        <v>0</v>
      </c>
      <c r="O60" s="127">
        <f>N60*INPUT!$F$16*8766</f>
        <v>0</v>
      </c>
      <c r="P60" s="134">
        <f>(N61*12)*(INPUT!$B$40)*(1+$P$16)^(B62-$B$20)</f>
        <v>0</v>
      </c>
      <c r="Q60" s="134">
        <f>+O60*INPUT!$B$41*(1+$Q$16)^(B62-$B$20)</f>
        <v>0</v>
      </c>
      <c r="R60" s="9"/>
      <c r="S60" s="13"/>
      <c r="T60" s="13"/>
    </row>
    <row r="61" spans="2:20" ht="12.75">
      <c r="B61" s="140"/>
      <c r="C61" s="6"/>
      <c r="D61" s="191"/>
      <c r="E61" s="192"/>
      <c r="G61" s="88"/>
      <c r="H61" s="57"/>
      <c r="I61" s="59"/>
      <c r="J61" s="124">
        <f>IF(I61="","",+I61*(1+$J$16)^(B62-$B$20))</f>
      </c>
      <c r="K61" s="124">
        <f>IF(J61="","",J61/(1+$K$16)^(B62-$B$20))</f>
      </c>
      <c r="L61" s="124">
        <f>IF(K61="","",+K61*$L$16)</f>
      </c>
      <c r="M61" s="82"/>
      <c r="N61" s="132">
        <f>+N60*INPUT!$B$34/100</f>
        <v>0</v>
      </c>
      <c r="O61" s="128">
        <f>+O55+O60</f>
        <v>0</v>
      </c>
      <c r="P61" s="136"/>
      <c r="Q61" s="102"/>
      <c r="R61" s="9"/>
      <c r="S61" s="13"/>
      <c r="T61" s="13"/>
    </row>
    <row r="62" spans="2:20" ht="12.75">
      <c r="B62" s="141">
        <f>B56+1</f>
        <v>2014</v>
      </c>
      <c r="C62" s="16"/>
      <c r="D62" s="193"/>
      <c r="E62" s="194"/>
      <c r="G62" s="88"/>
      <c r="H62" s="57"/>
      <c r="I62" s="60"/>
      <c r="J62" s="125">
        <f>IF(I62="","",+I62*(1+$J$16)^(B62-$B$20))</f>
      </c>
      <c r="K62" s="125">
        <f>IF(J62="","",J62/(1+$K$16)^(B62-$B$20))</f>
      </c>
      <c r="L62" s="125">
        <f>IF(K62="","",+K62*$L$16)</f>
      </c>
      <c r="M62" s="82"/>
      <c r="N62" s="133"/>
      <c r="O62" s="103"/>
      <c r="P62" s="135"/>
      <c r="Q62" s="101"/>
      <c r="R62" s="27"/>
      <c r="S62" s="13"/>
      <c r="T62" s="13"/>
    </row>
    <row r="63" spans="2:20" ht="12.75">
      <c r="B63" s="142"/>
      <c r="C63" s="16"/>
      <c r="D63" s="100">
        <f>L63+P63+Q63</f>
        <v>0</v>
      </c>
      <c r="E63" s="88" t="s">
        <v>158</v>
      </c>
      <c r="G63" s="88"/>
      <c r="H63" s="95"/>
      <c r="I63" s="107">
        <f>IF(SUM(I60:I62)="","",SUM(I60:I62))</f>
      </c>
      <c r="J63" s="107">
        <f>IF(SUM(J60:J62)="","",SUM(J60:J62))</f>
      </c>
      <c r="K63" s="107">
        <f>IF(SUM(K60:K62)="","",SUM(K60:K62))</f>
      </c>
      <c r="L63" s="89">
        <f>SUM(L60:L62)+(L57/(1+INPUT!$B$48/100))</f>
        <v>0</v>
      </c>
      <c r="M63" s="82"/>
      <c r="N63" s="108"/>
      <c r="O63" s="98"/>
      <c r="P63" s="90">
        <f>(P60)/(1+INPUT!$B$49/100)^(B62-$B$20)</f>
        <v>0</v>
      </c>
      <c r="Q63" s="90">
        <f>(Q60)/(1+INPUT!$B$49/100)^(B62-$B$20)</f>
        <v>0</v>
      </c>
      <c r="R63" s="27"/>
      <c r="S63" s="13"/>
      <c r="T63" s="13"/>
    </row>
    <row r="64" spans="2:20" ht="12.75">
      <c r="B64" s="143"/>
      <c r="C64" s="16"/>
      <c r="D64" s="100">
        <f>L64+P64+Q64</f>
        <v>0</v>
      </c>
      <c r="E64" s="88" t="s">
        <v>159</v>
      </c>
      <c r="G64" s="88"/>
      <c r="H64" s="95"/>
      <c r="I64" s="107">
        <f>I58+I63</f>
        <v>0</v>
      </c>
      <c r="J64" s="80"/>
      <c r="K64" s="80"/>
      <c r="L64" s="89">
        <f>+L58+L63</f>
        <v>0</v>
      </c>
      <c r="M64" s="82"/>
      <c r="N64" s="10"/>
      <c r="P64" s="90">
        <f>+P58+P63</f>
        <v>0</v>
      </c>
      <c r="Q64" s="90">
        <f>+Q58+Q63</f>
        <v>0</v>
      </c>
      <c r="R64" s="27"/>
      <c r="S64" s="13"/>
      <c r="T64" s="13"/>
    </row>
    <row r="65" spans="2:20" ht="6" customHeight="1">
      <c r="B65" s="105"/>
      <c r="C65" s="105"/>
      <c r="D65" s="88"/>
      <c r="G65" s="88"/>
      <c r="H65" s="95"/>
      <c r="I65" s="104"/>
      <c r="J65" s="80"/>
      <c r="K65" s="80"/>
      <c r="L65" s="89"/>
      <c r="M65" s="82"/>
      <c r="N65" s="10"/>
      <c r="O65" s="98"/>
      <c r="P65" s="92"/>
      <c r="Q65" s="92"/>
      <c r="R65" s="27"/>
      <c r="S65" s="13"/>
      <c r="T65" s="13"/>
    </row>
    <row r="66" spans="2:20" ht="12.75">
      <c r="B66" s="139"/>
      <c r="C66" s="16"/>
      <c r="D66" s="189"/>
      <c r="E66" s="190"/>
      <c r="G66" s="164"/>
      <c r="H66" s="86"/>
      <c r="I66" s="58"/>
      <c r="J66" s="123">
        <f>IF(I66="","",+I66*(1+$J$16)^(B68-$B$20))</f>
      </c>
      <c r="K66" s="123">
        <f>IF(J66="","",J66/(1+$K$16)^(B68-$B$20))</f>
      </c>
      <c r="L66" s="123">
        <f>IF(K66="","",+K66*$L$16)</f>
      </c>
      <c r="M66" s="82"/>
      <c r="N66" s="131">
        <f>+N60*(1+$G$12)+G66</f>
        <v>0</v>
      </c>
      <c r="O66" s="127">
        <f>N66*INPUT!$F$16*8766</f>
        <v>0</v>
      </c>
      <c r="P66" s="134">
        <f>(N67*12)*(INPUT!$B$40)*(1+$P$16)^(B68-$B$20)</f>
        <v>0</v>
      </c>
      <c r="Q66" s="134">
        <f>+O66*INPUT!$B$41*(1+$Q$16)^(B68-$B$20)</f>
        <v>0</v>
      </c>
      <c r="R66" s="9"/>
      <c r="S66" s="13"/>
      <c r="T66" s="13"/>
    </row>
    <row r="67" spans="2:20" ht="12.75">
      <c r="B67" s="140"/>
      <c r="C67" s="6"/>
      <c r="D67" s="191"/>
      <c r="E67" s="192"/>
      <c r="G67" s="88"/>
      <c r="H67" s="57"/>
      <c r="I67" s="59"/>
      <c r="J67" s="124">
        <f>IF(I67="","",+I67*(1+$J$16)^(B68-$B$20))</f>
      </c>
      <c r="K67" s="124">
        <f>IF(J67="","",J67/(1+$K$16)^(B68-$B$20))</f>
      </c>
      <c r="L67" s="124">
        <f>IF(K67="","",+K67*$L$16)</f>
      </c>
      <c r="M67" s="82"/>
      <c r="N67" s="132">
        <f>+N66*INPUT!$B$34/100</f>
        <v>0</v>
      </c>
      <c r="O67" s="128">
        <f>+O61+O66</f>
        <v>0</v>
      </c>
      <c r="P67" s="136"/>
      <c r="Q67" s="102"/>
      <c r="R67" s="9"/>
      <c r="S67" s="13"/>
      <c r="T67" s="13"/>
    </row>
    <row r="68" spans="2:20" ht="12.75">
      <c r="B68" s="141">
        <f>B62+1</f>
        <v>2015</v>
      </c>
      <c r="C68" s="16"/>
      <c r="D68" s="193"/>
      <c r="E68" s="194"/>
      <c r="G68" s="88"/>
      <c r="H68" s="57"/>
      <c r="I68" s="60"/>
      <c r="J68" s="125">
        <f>IF(I68="","",+I68*(1+$J$16)^(B68-$B$20))</f>
      </c>
      <c r="K68" s="125">
        <f>IF(J68="","",J68/(1+$K$16)^(B68-$B$20))</f>
      </c>
      <c r="L68" s="125">
        <f>IF(K68="","",+K68*$L$16)</f>
      </c>
      <c r="M68" s="82"/>
      <c r="N68" s="133"/>
      <c r="O68" s="103"/>
      <c r="P68" s="135"/>
      <c r="Q68" s="101"/>
      <c r="R68" s="27"/>
      <c r="S68" s="13"/>
      <c r="T68" s="13"/>
    </row>
    <row r="69" spans="2:20" ht="12.75">
      <c r="B69" s="142"/>
      <c r="C69" s="16"/>
      <c r="D69" s="100">
        <f>L69+P69+Q69</f>
        <v>0</v>
      </c>
      <c r="E69" s="88" t="s">
        <v>158</v>
      </c>
      <c r="G69" s="88"/>
      <c r="H69" s="95"/>
      <c r="I69" s="107">
        <f>IF(SUM(I66:I68)="","",SUM(I66:I68))</f>
      </c>
      <c r="J69" s="107">
        <f>IF(SUM(J66:J68)="","",SUM(J66:J68))</f>
      </c>
      <c r="K69" s="107">
        <f>IF(SUM(K66:K68)="","",SUM(K66:K68))</f>
      </c>
      <c r="L69" s="89">
        <f>SUM(L66:L68)+(L63/(1+INPUT!$B$48/100))</f>
        <v>0</v>
      </c>
      <c r="M69" s="82"/>
      <c r="N69" s="108"/>
      <c r="O69" s="98"/>
      <c r="P69" s="90">
        <f>(P66)/(1+INPUT!$B$49/100)^(B68-$B$20)</f>
        <v>0</v>
      </c>
      <c r="Q69" s="90">
        <f>(Q66)/(1+INPUT!$B$49/100)^(B68-$B$20)</f>
        <v>0</v>
      </c>
      <c r="R69" s="27"/>
      <c r="S69" s="13"/>
      <c r="T69" s="13"/>
    </row>
    <row r="70" spans="2:20" ht="12.75">
      <c r="B70" s="143"/>
      <c r="C70" s="16"/>
      <c r="D70" s="100">
        <f>L70+P70+Q70</f>
        <v>0</v>
      </c>
      <c r="E70" s="88" t="s">
        <v>159</v>
      </c>
      <c r="G70" s="88"/>
      <c r="H70" s="95"/>
      <c r="I70" s="107">
        <f>I64+I69</f>
        <v>0</v>
      </c>
      <c r="J70" s="80"/>
      <c r="K70" s="80"/>
      <c r="L70" s="89">
        <f>+L64+L69</f>
        <v>0</v>
      </c>
      <c r="M70" s="82"/>
      <c r="N70" s="10"/>
      <c r="P70" s="90">
        <f>+P64+P69</f>
        <v>0</v>
      </c>
      <c r="Q70" s="90">
        <f>+Q64+Q69</f>
        <v>0</v>
      </c>
      <c r="R70" s="27"/>
      <c r="S70" s="13"/>
      <c r="T70" s="13"/>
    </row>
    <row r="71" spans="2:20" ht="6" customHeight="1">
      <c r="B71" s="105"/>
      <c r="C71" s="16"/>
      <c r="D71" s="88"/>
      <c r="G71" s="88"/>
      <c r="H71" s="95"/>
      <c r="I71" s="104"/>
      <c r="J71" s="80"/>
      <c r="K71" s="80"/>
      <c r="L71" s="89"/>
      <c r="M71" s="82"/>
      <c r="N71" s="10"/>
      <c r="O71" s="98"/>
      <c r="P71" s="92"/>
      <c r="Q71" s="92"/>
      <c r="R71" s="27"/>
      <c r="S71" s="13"/>
      <c r="T71" s="13"/>
    </row>
    <row r="72" spans="2:20" ht="12.75">
      <c r="B72" s="139"/>
      <c r="C72" s="16"/>
      <c r="D72" s="189"/>
      <c r="E72" s="190"/>
      <c r="G72" s="164"/>
      <c r="H72" s="86"/>
      <c r="I72" s="58"/>
      <c r="J72" s="123">
        <f>IF(I72="","",+I72*(1+$J$16)^(B74-$B$20))</f>
      </c>
      <c r="K72" s="123">
        <f>IF(J72="","",J72/(1+$K$16)^(B74-$B$20))</f>
      </c>
      <c r="L72" s="123">
        <f>IF(K72="","",+K72*$L$16)</f>
      </c>
      <c r="M72" s="82"/>
      <c r="N72" s="131">
        <f>+N66*(1+$G$12)+G72</f>
        <v>0</v>
      </c>
      <c r="O72" s="127">
        <f>N72*INPUT!$F$16*8766</f>
        <v>0</v>
      </c>
      <c r="P72" s="134">
        <f>(N73*12)*(INPUT!$B$40)*(1+$P$16)^(B74-$B$20)</f>
        <v>0</v>
      </c>
      <c r="Q72" s="134">
        <f>+O72*INPUT!$B$41*(1+$Q$16)^(B74-$B$20)</f>
        <v>0</v>
      </c>
      <c r="R72" s="9"/>
      <c r="S72" s="13"/>
      <c r="T72" s="13"/>
    </row>
    <row r="73" spans="2:20" ht="12.75">
      <c r="B73" s="140"/>
      <c r="C73" s="6"/>
      <c r="D73" s="191"/>
      <c r="E73" s="192"/>
      <c r="G73" s="88"/>
      <c r="H73" s="57"/>
      <c r="I73" s="59"/>
      <c r="J73" s="124">
        <f>IF(I73="","",+I73*(1+$J$16)^(B74-$B$20))</f>
      </c>
      <c r="K73" s="124">
        <f>IF(J73="","",J73/(1+$K$16)^(B74-$B$20))</f>
      </c>
      <c r="L73" s="124">
        <f>IF(K73="","",+K73*$L$16)</f>
      </c>
      <c r="M73" s="82"/>
      <c r="N73" s="132">
        <f>+N72*INPUT!$B$34/100</f>
        <v>0</v>
      </c>
      <c r="O73" s="128">
        <f>+O67+O72</f>
        <v>0</v>
      </c>
      <c r="P73" s="136"/>
      <c r="Q73" s="102"/>
      <c r="R73" s="9"/>
      <c r="S73" s="13"/>
      <c r="T73" s="13"/>
    </row>
    <row r="74" spans="2:20" ht="12.75">
      <c r="B74" s="141">
        <f>B68+1</f>
        <v>2016</v>
      </c>
      <c r="C74" s="16"/>
      <c r="D74" s="193"/>
      <c r="E74" s="194"/>
      <c r="G74" s="88"/>
      <c r="H74" s="57"/>
      <c r="I74" s="60"/>
      <c r="J74" s="125">
        <f>IF(I74="","",+I74*(1+$J$16)^(B74-$B$20))</f>
      </c>
      <c r="K74" s="125">
        <f>IF(J74="","",J74/(1+$K$16)^(B74-$B$20))</f>
      </c>
      <c r="L74" s="125">
        <f>IF(K74="","",+K74*$L$16)</f>
      </c>
      <c r="M74" s="82"/>
      <c r="N74" s="133"/>
      <c r="O74" s="103"/>
      <c r="P74" s="135"/>
      <c r="Q74" s="101"/>
      <c r="R74" s="27"/>
      <c r="S74" s="13"/>
      <c r="T74" s="13"/>
    </row>
    <row r="75" spans="2:20" ht="12.75">
      <c r="B75" s="142"/>
      <c r="C75" s="16"/>
      <c r="D75" s="100">
        <f>L75+P75+Q75</f>
        <v>0</v>
      </c>
      <c r="E75" s="88" t="s">
        <v>158</v>
      </c>
      <c r="G75" s="88"/>
      <c r="H75" s="95"/>
      <c r="I75" s="107">
        <f>IF(SUM(I72:I74)="","",SUM(I72:I74))</f>
      </c>
      <c r="J75" s="107">
        <f>IF(SUM(J72:J74)="","",SUM(J72:J74))</f>
      </c>
      <c r="K75" s="107">
        <f>IF(SUM(K72:K74)="","",SUM(K72:K74))</f>
      </c>
      <c r="L75" s="89">
        <f>SUM(L72:L74)+(L69/(1+INPUT!$B$48/100))</f>
        <v>0</v>
      </c>
      <c r="M75" s="82"/>
      <c r="N75" s="108"/>
      <c r="O75" s="98"/>
      <c r="P75" s="90">
        <f>(P72)/(1+INPUT!$B$49/100)^(B74-$B$20)</f>
        <v>0</v>
      </c>
      <c r="Q75" s="90">
        <f>(Q72)/(1+INPUT!$B$49/100)^(B74-$B$20)</f>
        <v>0</v>
      </c>
      <c r="R75" s="27"/>
      <c r="S75" s="13"/>
      <c r="T75" s="13"/>
    </row>
    <row r="76" spans="2:20" ht="12.75">
      <c r="B76" s="143"/>
      <c r="C76" s="16"/>
      <c r="D76" s="100">
        <f>L76+P76+Q76</f>
        <v>0</v>
      </c>
      <c r="E76" s="88" t="s">
        <v>159</v>
      </c>
      <c r="F76" s="88"/>
      <c r="G76" s="88"/>
      <c r="H76" s="95"/>
      <c r="I76" s="107">
        <f>I70+I75</f>
        <v>0</v>
      </c>
      <c r="J76" s="80"/>
      <c r="K76" s="80"/>
      <c r="L76" s="89">
        <f>+L70+L75</f>
        <v>0</v>
      </c>
      <c r="M76" s="82"/>
      <c r="N76" s="10"/>
      <c r="P76" s="90">
        <f>+P70+P75</f>
        <v>0</v>
      </c>
      <c r="Q76" s="90">
        <f>+Q70+Q75</f>
        <v>0</v>
      </c>
      <c r="R76" s="27"/>
      <c r="S76" s="13"/>
      <c r="T76" s="13"/>
    </row>
    <row r="77" spans="2:20" ht="12.75">
      <c r="B77" s="61"/>
      <c r="C77" s="16"/>
      <c r="D77" s="100"/>
      <c r="E77" s="88"/>
      <c r="F77" s="88"/>
      <c r="G77" s="88"/>
      <c r="H77" s="95"/>
      <c r="I77" s="107"/>
      <c r="J77" s="80"/>
      <c r="K77" s="80"/>
      <c r="L77" s="89"/>
      <c r="M77" s="82"/>
      <c r="N77" s="10"/>
      <c r="P77" s="90"/>
      <c r="Q77" s="90"/>
      <c r="R77" s="27"/>
      <c r="S77" s="13"/>
      <c r="T77" s="13"/>
    </row>
    <row r="78" spans="2:20" ht="12.75">
      <c r="B78" s="61"/>
      <c r="C78" s="16"/>
      <c r="D78" s="100"/>
      <c r="E78" s="88"/>
      <c r="F78" s="88"/>
      <c r="G78" s="88"/>
      <c r="H78" s="95"/>
      <c r="I78" s="107"/>
      <c r="J78" s="80"/>
      <c r="K78" s="80"/>
      <c r="L78" s="89"/>
      <c r="M78" s="82"/>
      <c r="N78" s="10"/>
      <c r="P78" s="90"/>
      <c r="Q78" s="90"/>
      <c r="R78" s="27"/>
      <c r="S78" s="13"/>
      <c r="T78" s="13"/>
    </row>
    <row r="79" spans="2:20" ht="15.75">
      <c r="B79" s="56" t="s">
        <v>125</v>
      </c>
      <c r="C79" s="204"/>
      <c r="D79" s="205"/>
      <c r="E79" s="206"/>
      <c r="F79" s="206"/>
      <c r="G79" s="206"/>
      <c r="H79" s="207"/>
      <c r="I79" s="208"/>
      <c r="J79" s="209"/>
      <c r="K79" s="209"/>
      <c r="L79" s="210"/>
      <c r="M79" s="211"/>
      <c r="N79" s="204"/>
      <c r="O79" s="19"/>
      <c r="P79" s="212"/>
      <c r="Q79" s="212"/>
      <c r="R79" s="27"/>
      <c r="S79" s="13"/>
      <c r="T79" s="13"/>
    </row>
    <row r="80" spans="2:20" ht="12.75">
      <c r="B80" s="61"/>
      <c r="C80" s="16"/>
      <c r="D80" s="100"/>
      <c r="E80" s="88"/>
      <c r="F80" s="88"/>
      <c r="G80" s="88"/>
      <c r="H80" s="95"/>
      <c r="I80" s="107"/>
      <c r="J80" s="80"/>
      <c r="K80" s="80"/>
      <c r="L80" s="89"/>
      <c r="M80" s="82"/>
      <c r="N80" s="10"/>
      <c r="P80" s="90"/>
      <c r="Q80" s="90"/>
      <c r="R80" s="27"/>
      <c r="S80" s="13"/>
      <c r="T80" s="13"/>
    </row>
    <row r="81" spans="2:20" ht="12.75">
      <c r="B81" s="3"/>
      <c r="C81" s="3"/>
      <c r="D81" s="3"/>
      <c r="E81" s="3"/>
      <c r="F81" s="3"/>
      <c r="G81" s="3"/>
      <c r="H81" s="1"/>
      <c r="I81" s="119" t="s">
        <v>133</v>
      </c>
      <c r="J81" s="119"/>
      <c r="K81" s="119"/>
      <c r="L81" s="119"/>
      <c r="M81" s="78"/>
      <c r="N81" s="119" t="s">
        <v>134</v>
      </c>
      <c r="O81" s="119"/>
      <c r="P81" s="119"/>
      <c r="Q81" s="119"/>
      <c r="R81" s="27"/>
      <c r="S81" s="13"/>
      <c r="T81" s="13"/>
    </row>
    <row r="82" spans="2:20" ht="12.75">
      <c r="B82" s="3"/>
      <c r="C82" s="3"/>
      <c r="G82" s="115" t="s">
        <v>135</v>
      </c>
      <c r="H82" s="106"/>
      <c r="I82" s="115" t="s">
        <v>136</v>
      </c>
      <c r="J82" s="115" t="s">
        <v>137</v>
      </c>
      <c r="K82" s="115" t="s">
        <v>136</v>
      </c>
      <c r="L82" s="115" t="s">
        <v>138</v>
      </c>
      <c r="M82" s="84"/>
      <c r="N82" s="126" t="s">
        <v>139</v>
      </c>
      <c r="O82" s="126" t="s">
        <v>140</v>
      </c>
      <c r="P82" s="116" t="s">
        <v>141</v>
      </c>
      <c r="Q82" s="116"/>
      <c r="R82" s="27"/>
      <c r="S82" s="13"/>
      <c r="T82" s="13"/>
    </row>
    <row r="83" spans="7:20" ht="12.75">
      <c r="G83" s="184" t="s">
        <v>142</v>
      </c>
      <c r="H83" s="75"/>
      <c r="I83" s="122" t="s">
        <v>143</v>
      </c>
      <c r="J83" s="122" t="s">
        <v>144</v>
      </c>
      <c r="K83" s="122" t="s">
        <v>145</v>
      </c>
      <c r="L83" s="122" t="s">
        <v>146</v>
      </c>
      <c r="M83" s="85"/>
      <c r="N83" s="117" t="s">
        <v>147</v>
      </c>
      <c r="O83" s="117" t="s">
        <v>148</v>
      </c>
      <c r="P83" s="115" t="s">
        <v>149</v>
      </c>
      <c r="Q83" s="115" t="s">
        <v>150</v>
      </c>
      <c r="R83" s="27"/>
      <c r="S83" s="13"/>
      <c r="T83" s="13"/>
    </row>
    <row r="84" spans="2:20" ht="12.75">
      <c r="B84" s="114" t="s">
        <v>143</v>
      </c>
      <c r="C84" s="75"/>
      <c r="D84" s="196" t="s">
        <v>151</v>
      </c>
      <c r="E84" s="75"/>
      <c r="F84" s="75"/>
      <c r="G84" s="120" t="s">
        <v>152</v>
      </c>
      <c r="H84" s="75"/>
      <c r="I84" s="120" t="s">
        <v>153</v>
      </c>
      <c r="J84" s="144">
        <f>+J16</f>
        <v>0</v>
      </c>
      <c r="K84" s="144">
        <f>+K16</f>
        <v>0</v>
      </c>
      <c r="L84" s="144" t="e">
        <f>+L16</f>
        <v>#DIV/0!</v>
      </c>
      <c r="M84" s="85"/>
      <c r="N84" s="117" t="s">
        <v>154</v>
      </c>
      <c r="O84" s="117" t="s">
        <v>155</v>
      </c>
      <c r="P84" s="144">
        <f>+P16</f>
        <v>0</v>
      </c>
      <c r="Q84" s="144">
        <f>+Q16</f>
        <v>0</v>
      </c>
      <c r="R84" s="27"/>
      <c r="S84" s="13"/>
      <c r="T84" s="13"/>
    </row>
    <row r="85" spans="2:20" ht="12.75">
      <c r="B85" s="61"/>
      <c r="C85" s="16"/>
      <c r="D85" s="88"/>
      <c r="E85" s="88"/>
      <c r="F85" s="88"/>
      <c r="G85" s="88"/>
      <c r="H85" s="95"/>
      <c r="I85" s="107"/>
      <c r="J85" s="80"/>
      <c r="K85" s="80"/>
      <c r="L85" s="89"/>
      <c r="M85" s="82"/>
      <c r="N85" s="10"/>
      <c r="P85" s="90"/>
      <c r="Q85" s="90"/>
      <c r="R85" s="27"/>
      <c r="S85" s="13"/>
      <c r="T85" s="13"/>
    </row>
    <row r="86" spans="2:20" ht="12.75">
      <c r="B86" s="139"/>
      <c r="C86" s="16"/>
      <c r="D86" s="189"/>
      <c r="E86" s="190"/>
      <c r="G86" s="164"/>
      <c r="H86" s="86"/>
      <c r="I86" s="58"/>
      <c r="J86" s="123">
        <f>IF(I86="","",+I86*(1+$J$16)^(B88-$B$20))</f>
      </c>
      <c r="K86" s="123">
        <f>IF(J86="","",J86/(1+$K$16)^(B88-$B$20))</f>
      </c>
      <c r="L86" s="123">
        <f>IF(K86="","",+K86*$L$16)</f>
      </c>
      <c r="M86" s="82"/>
      <c r="N86" s="131">
        <f>+N72*(1+$G$12)+G86</f>
        <v>0</v>
      </c>
      <c r="O86" s="127">
        <f>N86*INPUT!$F$16*8766</f>
        <v>0</v>
      </c>
      <c r="P86" s="134">
        <f>(N87*12)*(INPUT!$B$40)*(1+$P$16)^(B88-$B$20)</f>
        <v>0</v>
      </c>
      <c r="Q86" s="134">
        <f>+O86*INPUT!$B$41*(1+$Q$16)^(B88-$B$20)</f>
        <v>0</v>
      </c>
      <c r="R86" s="9"/>
      <c r="S86" s="13"/>
      <c r="T86" s="13"/>
    </row>
    <row r="87" spans="2:20" ht="12.75">
      <c r="B87" s="140"/>
      <c r="C87" s="6"/>
      <c r="D87" s="191"/>
      <c r="E87" s="192"/>
      <c r="G87" s="88"/>
      <c r="H87" s="57"/>
      <c r="I87" s="59"/>
      <c r="J87" s="124">
        <f>IF(I87="","",+I87*(1+$J$16)^(B88-$B$20))</f>
      </c>
      <c r="K87" s="124">
        <f>IF(J87="","",J87/(1+$K$16)^(B88-$B$20))</f>
      </c>
      <c r="L87" s="124">
        <f>IF(K87="","",+K87*$L$16)</f>
      </c>
      <c r="M87" s="82"/>
      <c r="N87" s="132">
        <f>+N86*INPUT!$B$34/100</f>
        <v>0</v>
      </c>
      <c r="O87" s="128">
        <f>+O73+O86</f>
        <v>0</v>
      </c>
      <c r="P87" s="136"/>
      <c r="Q87" s="102"/>
      <c r="R87" s="9"/>
      <c r="S87" s="13"/>
      <c r="T87" s="13"/>
    </row>
    <row r="88" spans="2:20" ht="12.75">
      <c r="B88" s="141">
        <f>B74+1</f>
        <v>2017</v>
      </c>
      <c r="C88" s="16"/>
      <c r="D88" s="193"/>
      <c r="E88" s="194"/>
      <c r="G88" s="88"/>
      <c r="H88" s="57"/>
      <c r="I88" s="60"/>
      <c r="J88" s="125">
        <f>IF(I88="","",+I88*(1+$J$16)^(B88-$B$20))</f>
      </c>
      <c r="K88" s="125">
        <f>IF(J88="","",J88/(1+$K$16)^(B88-$B$20))</f>
      </c>
      <c r="L88" s="125">
        <f>IF(K88="","",+K88*$L$16)</f>
      </c>
      <c r="M88" s="82"/>
      <c r="N88" s="133"/>
      <c r="O88" s="103"/>
      <c r="P88" s="135"/>
      <c r="Q88" s="101"/>
      <c r="R88" s="27"/>
      <c r="S88" s="13"/>
      <c r="T88" s="13"/>
    </row>
    <row r="89" spans="2:20" ht="12.75">
      <c r="B89" s="142"/>
      <c r="C89" s="16"/>
      <c r="D89" s="186">
        <f>L89+P89+Q89</f>
        <v>0</v>
      </c>
      <c r="E89" s="88" t="s">
        <v>156</v>
      </c>
      <c r="G89" s="88"/>
      <c r="H89" s="95"/>
      <c r="I89" s="107">
        <f>IF(SUM(I86:I88)="","",SUM(I86:I88))</f>
      </c>
      <c r="J89" s="107">
        <f>IF(SUM(J86:J88)="","",SUM(J86:J88))</f>
      </c>
      <c r="K89" s="107">
        <f>IF(SUM(K86:K88)="","",SUM(K86:K88))</f>
      </c>
      <c r="L89" s="186">
        <f>SUM(L86:L88)+(L75/(1+INPUT!$B$48/100))</f>
        <v>0</v>
      </c>
      <c r="M89" s="82"/>
      <c r="N89" s="108"/>
      <c r="O89" s="98"/>
      <c r="P89" s="186">
        <f>(P86)/(1+INPUT!$B$49/100)^(B88-$B$20)</f>
        <v>0</v>
      </c>
      <c r="Q89" s="186">
        <f>(Q86)/(1+INPUT!$B$49/100)^(B88-$B$20)</f>
        <v>0</v>
      </c>
      <c r="R89" s="27"/>
      <c r="S89" s="13"/>
      <c r="T89" s="13"/>
    </row>
    <row r="90" spans="2:20" ht="12.75">
      <c r="B90" s="143"/>
      <c r="C90" s="16"/>
      <c r="D90" s="186">
        <f>L90+P90+Q90</f>
        <v>0</v>
      </c>
      <c r="E90" s="88" t="s">
        <v>157</v>
      </c>
      <c r="F90" s="88"/>
      <c r="G90" s="88"/>
      <c r="H90" s="95"/>
      <c r="I90" s="107">
        <f>I76+I89</f>
        <v>0</v>
      </c>
      <c r="J90" s="80"/>
      <c r="K90" s="80"/>
      <c r="L90" s="186">
        <f>+L76+L89</f>
        <v>0</v>
      </c>
      <c r="M90" s="82"/>
      <c r="N90" s="10"/>
      <c r="P90" s="186">
        <f>+P76+P89</f>
        <v>0</v>
      </c>
      <c r="Q90" s="186">
        <f>+Q76+Q89</f>
        <v>0</v>
      </c>
      <c r="R90" s="27"/>
      <c r="S90" s="13"/>
      <c r="T90" s="13"/>
    </row>
    <row r="91" spans="2:20" ht="6" customHeight="1">
      <c r="B91" s="61"/>
      <c r="C91" s="16"/>
      <c r="D91" s="88"/>
      <c r="E91" s="88"/>
      <c r="F91" s="88"/>
      <c r="G91" s="88"/>
      <c r="H91" s="95"/>
      <c r="I91" s="107"/>
      <c r="J91" s="80"/>
      <c r="K91" s="80"/>
      <c r="L91" s="89"/>
      <c r="M91" s="82"/>
      <c r="N91" s="10"/>
      <c r="P91" s="90"/>
      <c r="Q91" s="90"/>
      <c r="R91" s="27"/>
      <c r="S91" s="13"/>
      <c r="T91" s="13"/>
    </row>
    <row r="92" spans="2:20" ht="12.75">
      <c r="B92" s="139"/>
      <c r="C92" s="16"/>
      <c r="D92" s="189"/>
      <c r="E92" s="190"/>
      <c r="G92" s="164"/>
      <c r="H92" s="86"/>
      <c r="I92" s="58"/>
      <c r="J92" s="123">
        <f>IF(I92="","",+I92*(1+$J$16)^(B94-$B$20))</f>
      </c>
      <c r="K92" s="123">
        <f>IF(J92="","",J92/(1+$K$16)^(B94-$B$20))</f>
      </c>
      <c r="L92" s="123">
        <f>IF(K92="","",+K92*$L$16)</f>
      </c>
      <c r="M92" s="82"/>
      <c r="N92" s="131">
        <f>+N86*(1+$G$12)+G92</f>
        <v>0</v>
      </c>
      <c r="O92" s="127">
        <f>N92*INPUT!$F$16*8766</f>
        <v>0</v>
      </c>
      <c r="P92" s="134">
        <f>(N93*12)*(INPUT!$B$40)*(1+$P$16)^(B94-$B$20)</f>
        <v>0</v>
      </c>
      <c r="Q92" s="134">
        <f>+O92*INPUT!$B$41*(1+$Q$16)^(B94-$B$20)</f>
        <v>0</v>
      </c>
      <c r="R92" s="9"/>
      <c r="S92" s="13"/>
      <c r="T92" s="13"/>
    </row>
    <row r="93" spans="2:20" ht="12.75">
      <c r="B93" s="140"/>
      <c r="C93" s="6"/>
      <c r="D93" s="191"/>
      <c r="E93" s="192"/>
      <c r="G93" s="88"/>
      <c r="H93" s="57"/>
      <c r="I93" s="59"/>
      <c r="J93" s="124">
        <f>IF(I93="","",+I93*(1+$J$16)^(B94-$B$20))</f>
      </c>
      <c r="K93" s="124">
        <f>IF(J93="","",J93/(1+$K$16)^(B94-$B$20))</f>
      </c>
      <c r="L93" s="124">
        <f>IF(K93="","",+K93*$L$16)</f>
      </c>
      <c r="M93" s="82"/>
      <c r="N93" s="132">
        <f>+N92*INPUT!$B$34/100</f>
        <v>0</v>
      </c>
      <c r="O93" s="128">
        <f>+O87+O92</f>
        <v>0</v>
      </c>
      <c r="P93" s="136"/>
      <c r="Q93" s="102"/>
      <c r="R93" s="9"/>
      <c r="S93" s="13"/>
      <c r="T93" s="13"/>
    </row>
    <row r="94" spans="2:20" ht="12.75">
      <c r="B94" s="141">
        <f>B88+1</f>
        <v>2018</v>
      </c>
      <c r="C94" s="16"/>
      <c r="D94" s="193"/>
      <c r="E94" s="194"/>
      <c r="G94" s="88"/>
      <c r="H94" s="57"/>
      <c r="I94" s="60"/>
      <c r="J94" s="125">
        <f>IF(I94="","",+I94*(1+$J$16)^(B94-$B$20))</f>
      </c>
      <c r="K94" s="125">
        <f>IF(J94="","",J94/(1+$K$16)^(B94-$B$20))</f>
      </c>
      <c r="L94" s="125">
        <f>IF(K94="","",+K94*$L$16)</f>
      </c>
      <c r="M94" s="82"/>
      <c r="N94" s="133"/>
      <c r="O94" s="103"/>
      <c r="P94" s="135"/>
      <c r="Q94" s="101"/>
      <c r="R94" s="27"/>
      <c r="S94" s="13"/>
      <c r="T94" s="13"/>
    </row>
    <row r="95" spans="2:20" ht="12.75">
      <c r="B95" s="142"/>
      <c r="C95" s="16"/>
      <c r="D95" s="100">
        <f>L95+P95+Q95</f>
        <v>0</v>
      </c>
      <c r="E95" s="88" t="s">
        <v>158</v>
      </c>
      <c r="G95" s="88"/>
      <c r="H95" s="95"/>
      <c r="I95" s="107">
        <f>IF(SUM(I92:I94)="","",SUM(I92:I94))</f>
      </c>
      <c r="J95" s="107">
        <f>IF(SUM(J92:J94)="","",SUM(J92:J94))</f>
      </c>
      <c r="K95" s="107">
        <f>IF(SUM(K92:K94)="","",SUM(K92:K94))</f>
      </c>
      <c r="L95" s="89">
        <f>SUM(L92:L94)+(L89/(1+INPUT!$B$48/100))</f>
        <v>0</v>
      </c>
      <c r="M95" s="82"/>
      <c r="N95" s="108"/>
      <c r="O95" s="98"/>
      <c r="P95" s="90">
        <f>(P92)/(1+INPUT!$B$49/100)^(B94-$B$20)</f>
        <v>0</v>
      </c>
      <c r="Q95" s="90">
        <f>(Q92)/(1+INPUT!$B$49/100)^(B94-$B$20)</f>
        <v>0</v>
      </c>
      <c r="R95" s="27"/>
      <c r="S95" s="13"/>
      <c r="T95" s="13"/>
    </row>
    <row r="96" spans="2:20" ht="12.75">
      <c r="B96" s="143"/>
      <c r="C96" s="16"/>
      <c r="D96" s="100">
        <f>L96+P96+Q96</f>
        <v>0</v>
      </c>
      <c r="E96" s="88" t="s">
        <v>159</v>
      </c>
      <c r="F96" s="88"/>
      <c r="G96" s="88"/>
      <c r="H96" s="95"/>
      <c r="I96" s="107">
        <f>I90+I95</f>
        <v>0</v>
      </c>
      <c r="J96" s="80"/>
      <c r="K96" s="80"/>
      <c r="L96" s="89">
        <f>+L90+L95</f>
        <v>0</v>
      </c>
      <c r="M96" s="82"/>
      <c r="N96" s="10"/>
      <c r="P96" s="90">
        <f>+P90+P95</f>
        <v>0</v>
      </c>
      <c r="Q96" s="90">
        <f>+Q90+Q95</f>
        <v>0</v>
      </c>
      <c r="R96" s="27"/>
      <c r="S96" s="13"/>
      <c r="T96" s="13"/>
    </row>
    <row r="97" spans="2:20" ht="6" customHeight="1">
      <c r="B97" s="61"/>
      <c r="C97" s="16"/>
      <c r="D97" s="88"/>
      <c r="E97" s="88"/>
      <c r="F97" s="88"/>
      <c r="G97" s="88"/>
      <c r="H97" s="95"/>
      <c r="I97" s="107"/>
      <c r="J97" s="80"/>
      <c r="K97" s="80"/>
      <c r="L97" s="89"/>
      <c r="M97" s="82"/>
      <c r="N97" s="10"/>
      <c r="P97" s="90"/>
      <c r="Q97" s="90"/>
      <c r="R97" s="27"/>
      <c r="S97" s="13"/>
      <c r="T97" s="13"/>
    </row>
    <row r="98" spans="2:20" ht="12.75">
      <c r="B98" s="139"/>
      <c r="C98" s="16"/>
      <c r="D98" s="189"/>
      <c r="E98" s="190"/>
      <c r="G98" s="164"/>
      <c r="H98" s="86"/>
      <c r="I98" s="58"/>
      <c r="J98" s="123">
        <f>IF(I98="","",+I98*(1+$J$16)^(B100-$B$20))</f>
      </c>
      <c r="K98" s="123">
        <f>IF(J98="","",J98/(1+$K$16)^(B100-$B$20))</f>
      </c>
      <c r="L98" s="123">
        <f>IF(K98="","",+K98*$L$16)</f>
      </c>
      <c r="M98" s="82"/>
      <c r="N98" s="131">
        <f>+N92*(1+$G$12)+G98</f>
        <v>0</v>
      </c>
      <c r="O98" s="127">
        <f>N98*INPUT!$F$16*8766</f>
        <v>0</v>
      </c>
      <c r="P98" s="134">
        <f>(N99*12)*(INPUT!$B$40)*(1+$P$16)^(B100-$B$20)</f>
        <v>0</v>
      </c>
      <c r="Q98" s="134">
        <f>+O98*INPUT!$B$41*(1+$Q$16)^(B100-$B$20)</f>
        <v>0</v>
      </c>
      <c r="R98" s="9"/>
      <c r="S98" s="13"/>
      <c r="T98" s="13"/>
    </row>
    <row r="99" spans="2:20" ht="12.75">
      <c r="B99" s="140"/>
      <c r="C99" s="6"/>
      <c r="D99" s="191"/>
      <c r="E99" s="192"/>
      <c r="G99" s="88"/>
      <c r="H99" s="57"/>
      <c r="I99" s="59"/>
      <c r="J99" s="124">
        <f>IF(I99="","",+I99*(1+$J$16)^(B100-$B$20))</f>
      </c>
      <c r="K99" s="124">
        <f>IF(J99="","",J99/(1+$K$16)^(B100-$B$20))</f>
      </c>
      <c r="L99" s="124">
        <f>IF(K99="","",+K99*$L$16)</f>
      </c>
      <c r="M99" s="82"/>
      <c r="N99" s="132">
        <f>+N98*INPUT!$B$34/100</f>
        <v>0</v>
      </c>
      <c r="O99" s="128">
        <f>+O93+O98</f>
        <v>0</v>
      </c>
      <c r="P99" s="136"/>
      <c r="Q99" s="102"/>
      <c r="R99" s="9"/>
      <c r="S99" s="13"/>
      <c r="T99" s="13"/>
    </row>
    <row r="100" spans="2:20" ht="12.75">
      <c r="B100" s="141">
        <f>B94+1</f>
        <v>2019</v>
      </c>
      <c r="C100" s="16"/>
      <c r="D100" s="193"/>
      <c r="E100" s="194"/>
      <c r="G100" s="88"/>
      <c r="H100" s="57"/>
      <c r="I100" s="60"/>
      <c r="J100" s="125">
        <f>IF(I100="","",+I100*(1+$J$16)^(B100-$B$20))</f>
      </c>
      <c r="K100" s="125">
        <f>IF(J100="","",J100/(1+$K$16)^(B100-$B$20))</f>
      </c>
      <c r="L100" s="125">
        <f>IF(K100="","",+K100*$L$16)</f>
      </c>
      <c r="M100" s="82"/>
      <c r="N100" s="133"/>
      <c r="O100" s="103"/>
      <c r="P100" s="135"/>
      <c r="Q100" s="101"/>
      <c r="R100" s="27"/>
      <c r="S100" s="13"/>
      <c r="T100" s="13"/>
    </row>
    <row r="101" spans="2:20" ht="12.75">
      <c r="B101" s="142"/>
      <c r="C101" s="16"/>
      <c r="D101" s="100">
        <f>L101+P101+Q101</f>
        <v>0</v>
      </c>
      <c r="E101" s="88" t="s">
        <v>158</v>
      </c>
      <c r="G101" s="88"/>
      <c r="H101" s="95"/>
      <c r="I101" s="107">
        <f>IF(SUM(I98:I100)="","",SUM(I98:I100))</f>
      </c>
      <c r="J101" s="107">
        <f>IF(SUM(J98:J100)="","",SUM(J98:J100))</f>
      </c>
      <c r="K101" s="107">
        <f>IF(SUM(K98:K100)="","",SUM(K98:K100))</f>
      </c>
      <c r="L101" s="89">
        <f>SUM(L98:L100)+(L95/(1+INPUT!$B$48/100))</f>
        <v>0</v>
      </c>
      <c r="M101" s="82"/>
      <c r="N101" s="108"/>
      <c r="O101" s="98"/>
      <c r="P101" s="90">
        <f>(P98)/(1+INPUT!$B$49/100)^(B100-$B$20)</f>
        <v>0</v>
      </c>
      <c r="Q101" s="90">
        <f>(Q98)/(1+INPUT!$B$49/100)^(B100-$B$20)</f>
        <v>0</v>
      </c>
      <c r="R101" s="27"/>
      <c r="S101" s="13"/>
      <c r="T101" s="13"/>
    </row>
    <row r="102" spans="2:20" ht="12.75">
      <c r="B102" s="143"/>
      <c r="C102" s="16"/>
      <c r="D102" s="100">
        <f>L102+P102+Q102</f>
        <v>0</v>
      </c>
      <c r="E102" s="88" t="s">
        <v>159</v>
      </c>
      <c r="F102" s="88"/>
      <c r="G102" s="88"/>
      <c r="H102" s="95"/>
      <c r="I102" s="107">
        <f>I96+I101</f>
        <v>0</v>
      </c>
      <c r="J102" s="80"/>
      <c r="K102" s="80"/>
      <c r="L102" s="89">
        <f>+L96+L101</f>
        <v>0</v>
      </c>
      <c r="M102" s="82"/>
      <c r="N102" s="10"/>
      <c r="P102" s="90">
        <f>+P96+P101</f>
        <v>0</v>
      </c>
      <c r="Q102" s="90">
        <f>+Q96+Q101</f>
        <v>0</v>
      </c>
      <c r="R102" s="27"/>
      <c r="S102" s="13"/>
      <c r="T102" s="13"/>
    </row>
    <row r="103" spans="2:20" ht="6" customHeight="1">
      <c r="B103" s="61"/>
      <c r="C103" s="16"/>
      <c r="D103" s="88"/>
      <c r="E103" s="88"/>
      <c r="F103" s="88"/>
      <c r="G103" s="88"/>
      <c r="H103" s="95"/>
      <c r="I103" s="107"/>
      <c r="J103" s="80"/>
      <c r="K103" s="80"/>
      <c r="L103" s="89"/>
      <c r="M103" s="82"/>
      <c r="N103" s="10"/>
      <c r="P103" s="90"/>
      <c r="Q103" s="90"/>
      <c r="R103" s="27"/>
      <c r="S103" s="13"/>
      <c r="T103" s="13"/>
    </row>
    <row r="104" spans="2:20" ht="12.75">
      <c r="B104" s="139"/>
      <c r="C104" s="16"/>
      <c r="D104" s="189"/>
      <c r="E104" s="190"/>
      <c r="G104" s="164"/>
      <c r="H104" s="86"/>
      <c r="I104" s="58"/>
      <c r="J104" s="123">
        <f>IF(I104="","",+I104*(1+$J$16)^(B106-$B$20))</f>
      </c>
      <c r="K104" s="123">
        <f>IF(J104="","",J104/(1+$K$16)^(B106-$B$20))</f>
      </c>
      <c r="L104" s="123">
        <f>IF(K104="","",+K104*$L$16)</f>
      </c>
      <c r="M104" s="82"/>
      <c r="N104" s="131">
        <f>+N98*(1+$G$12)+G104</f>
        <v>0</v>
      </c>
      <c r="O104" s="127">
        <f>N104*INPUT!$F$16*8766</f>
        <v>0</v>
      </c>
      <c r="P104" s="134">
        <f>(N105*12)*(INPUT!$B$40)*(1+$P$16)^(B106-$B$20)</f>
        <v>0</v>
      </c>
      <c r="Q104" s="134">
        <f>+O104*INPUT!$B$41*(1+$Q$16)^(B106-$B$20)</f>
        <v>0</v>
      </c>
      <c r="R104" s="9"/>
      <c r="S104" s="13"/>
      <c r="T104" s="13"/>
    </row>
    <row r="105" spans="2:20" ht="12.75">
      <c r="B105" s="140"/>
      <c r="C105" s="6"/>
      <c r="D105" s="191"/>
      <c r="E105" s="192"/>
      <c r="G105" s="88"/>
      <c r="H105" s="57"/>
      <c r="I105" s="59"/>
      <c r="J105" s="124">
        <f>IF(I105="","",+I105*(1+$J$16)^(B106-$B$20))</f>
      </c>
      <c r="K105" s="124">
        <f>IF(J105="","",J105/(1+$K$16)^(B106-$B$20))</f>
      </c>
      <c r="L105" s="124">
        <f>IF(K105="","",+K105*$L$16)</f>
      </c>
      <c r="M105" s="82"/>
      <c r="N105" s="132">
        <f>+N104*INPUT!$B$34/100</f>
        <v>0</v>
      </c>
      <c r="O105" s="128">
        <f>+O99+O104</f>
        <v>0</v>
      </c>
      <c r="P105" s="136"/>
      <c r="Q105" s="102"/>
      <c r="R105" s="9"/>
      <c r="S105" s="13"/>
      <c r="T105" s="13"/>
    </row>
    <row r="106" spans="2:20" ht="12.75">
      <c r="B106" s="141">
        <f>B100+1</f>
        <v>2020</v>
      </c>
      <c r="C106" s="16"/>
      <c r="D106" s="193"/>
      <c r="E106" s="194"/>
      <c r="G106" s="88"/>
      <c r="H106" s="57"/>
      <c r="I106" s="60"/>
      <c r="J106" s="125">
        <f>IF(I106="","",+I106*(1+$J$16)^(B106-$B$20))</f>
      </c>
      <c r="K106" s="125">
        <f>IF(J106="","",J106/(1+$K$16)^(B106-$B$20))</f>
      </c>
      <c r="L106" s="125">
        <f>IF(K106="","",+K106*$L$16)</f>
      </c>
      <c r="M106" s="82"/>
      <c r="N106" s="133"/>
      <c r="O106" s="103"/>
      <c r="P106" s="135"/>
      <c r="Q106" s="101"/>
      <c r="R106" s="27"/>
      <c r="S106" s="13"/>
      <c r="T106" s="13"/>
    </row>
    <row r="107" spans="2:20" ht="12.75">
      <c r="B107" s="142"/>
      <c r="C107" s="16"/>
      <c r="D107" s="100">
        <f>L107+P107+Q107</f>
        <v>0</v>
      </c>
      <c r="E107" s="88" t="s">
        <v>158</v>
      </c>
      <c r="G107" s="88"/>
      <c r="H107" s="95"/>
      <c r="I107" s="107">
        <f>IF(SUM(I104:I106)="","",SUM(I104:I106))</f>
      </c>
      <c r="J107" s="107">
        <f>IF(SUM(J104:J106)="","",SUM(J104:J106))</f>
      </c>
      <c r="K107" s="107">
        <f>IF(SUM(K104:K106)="","",SUM(K104:K106))</f>
      </c>
      <c r="L107" s="89">
        <f>SUM(L104:L106)+(L101/(1+INPUT!$B$48/100))</f>
        <v>0</v>
      </c>
      <c r="M107" s="82"/>
      <c r="N107" s="108"/>
      <c r="O107" s="98"/>
      <c r="P107" s="90">
        <f>(P104)/(1+INPUT!$B$49/100)^(B106-$B$20)</f>
        <v>0</v>
      </c>
      <c r="Q107" s="90">
        <f>(Q104)/(1+INPUT!$B$49/100)^(B106-$B$20)</f>
        <v>0</v>
      </c>
      <c r="R107" s="27"/>
      <c r="S107" s="13"/>
      <c r="T107" s="13"/>
    </row>
    <row r="108" spans="2:20" ht="12.75">
      <c r="B108" s="143"/>
      <c r="C108" s="16"/>
      <c r="D108" s="100">
        <f>L108+P108+Q108</f>
        <v>0</v>
      </c>
      <c r="E108" s="88" t="s">
        <v>159</v>
      </c>
      <c r="F108" s="88"/>
      <c r="G108" s="88"/>
      <c r="H108" s="95"/>
      <c r="I108" s="107">
        <f>I102+I107</f>
        <v>0</v>
      </c>
      <c r="J108" s="80"/>
      <c r="K108" s="80"/>
      <c r="L108" s="89">
        <f>+L102+L107</f>
        <v>0</v>
      </c>
      <c r="M108" s="82"/>
      <c r="N108" s="10"/>
      <c r="P108" s="90">
        <f>+P102+P107</f>
        <v>0</v>
      </c>
      <c r="Q108" s="90">
        <f>+Q102+Q107</f>
        <v>0</v>
      </c>
      <c r="R108" s="27"/>
      <c r="S108" s="13"/>
      <c r="T108" s="13"/>
    </row>
    <row r="109" spans="2:20" ht="6" customHeight="1">
      <c r="B109" s="61"/>
      <c r="C109" s="16"/>
      <c r="D109" s="88"/>
      <c r="E109" s="88"/>
      <c r="F109" s="88"/>
      <c r="G109" s="88"/>
      <c r="H109" s="95"/>
      <c r="I109" s="107"/>
      <c r="J109" s="80"/>
      <c r="K109" s="80"/>
      <c r="L109" s="89"/>
      <c r="M109" s="82"/>
      <c r="N109" s="10"/>
      <c r="P109" s="90"/>
      <c r="Q109" s="90"/>
      <c r="R109" s="27"/>
      <c r="S109" s="13"/>
      <c r="T109" s="13"/>
    </row>
    <row r="110" spans="2:20" ht="12.75">
      <c r="B110" s="139"/>
      <c r="C110" s="16"/>
      <c r="D110" s="189"/>
      <c r="E110" s="190"/>
      <c r="G110" s="164"/>
      <c r="H110" s="86"/>
      <c r="I110" s="58"/>
      <c r="J110" s="123">
        <f>IF(I110="","",+I110*(1+$J$16)^(B112-$B$20))</f>
      </c>
      <c r="K110" s="123">
        <f>IF(J110="","",J110/(1+$K$16)^(B112-$B$20))</f>
      </c>
      <c r="L110" s="123">
        <f>IF(K110="","",+K110*$L$16)</f>
      </c>
      <c r="M110" s="82"/>
      <c r="N110" s="131">
        <f>+N104*(1+$G$12)+G110</f>
        <v>0</v>
      </c>
      <c r="O110" s="127">
        <f>N110*INPUT!$F$16*8766</f>
        <v>0</v>
      </c>
      <c r="P110" s="134">
        <f>(N111*12)*(INPUT!$B$40)*(1+$P$16)^(B112-$B$20)</f>
        <v>0</v>
      </c>
      <c r="Q110" s="134">
        <f>+O110*INPUT!$B$41*(1+$Q$16)^(B112-$B$20)</f>
        <v>0</v>
      </c>
      <c r="R110" s="9"/>
      <c r="S110" s="13"/>
      <c r="T110" s="13"/>
    </row>
    <row r="111" spans="2:20" ht="12.75">
      <c r="B111" s="140"/>
      <c r="C111" s="6"/>
      <c r="D111" s="191"/>
      <c r="E111" s="192"/>
      <c r="G111" s="88"/>
      <c r="H111" s="57"/>
      <c r="I111" s="59"/>
      <c r="J111" s="124">
        <f>IF(I111="","",+I111*(1+$J$16)^(B112-$B$20))</f>
      </c>
      <c r="K111" s="124">
        <f>IF(J111="","",J111/(1+$K$16)^(B112-$B$20))</f>
      </c>
      <c r="L111" s="124">
        <f>IF(K111="","",+K111*$L$16)</f>
      </c>
      <c r="M111" s="82"/>
      <c r="N111" s="132">
        <f>+N110*INPUT!$B$34/100</f>
        <v>0</v>
      </c>
      <c r="O111" s="128">
        <f>+O105+O110</f>
        <v>0</v>
      </c>
      <c r="P111" s="136"/>
      <c r="Q111" s="102"/>
      <c r="R111" s="9"/>
      <c r="S111" s="13"/>
      <c r="T111" s="13"/>
    </row>
    <row r="112" spans="2:20" ht="12.75">
      <c r="B112" s="141">
        <f>B106+1</f>
        <v>2021</v>
      </c>
      <c r="C112" s="16"/>
      <c r="D112" s="193"/>
      <c r="E112" s="194"/>
      <c r="G112" s="88"/>
      <c r="H112" s="57"/>
      <c r="I112" s="60"/>
      <c r="J112" s="125">
        <f>IF(I112="","",+I112*(1+$J$16)^(B112-$B$20))</f>
      </c>
      <c r="K112" s="125">
        <f>IF(J112="","",J112/(1+$K$16)^(B112-$B$20))</f>
      </c>
      <c r="L112" s="125">
        <f>IF(K112="","",+K112*$L$16)</f>
      </c>
      <c r="M112" s="82"/>
      <c r="N112" s="133"/>
      <c r="O112" s="103"/>
      <c r="P112" s="135"/>
      <c r="Q112" s="101"/>
      <c r="R112" s="27"/>
      <c r="S112" s="13"/>
      <c r="T112" s="13"/>
    </row>
    <row r="113" spans="2:20" ht="12.75">
      <c r="B113" s="142"/>
      <c r="C113" s="16"/>
      <c r="D113" s="100">
        <f>L113+P113+Q113</f>
        <v>0</v>
      </c>
      <c r="E113" s="88" t="s">
        <v>158</v>
      </c>
      <c r="G113" s="88"/>
      <c r="H113" s="95"/>
      <c r="I113" s="107">
        <f>IF(SUM(I110:I112)="","",SUM(I110:I112))</f>
      </c>
      <c r="J113" s="107">
        <f>IF(SUM(J110:J112)="","",SUM(J110:J112))</f>
      </c>
      <c r="K113" s="107">
        <f>IF(SUM(K110:K112)="","",SUM(K110:K112))</f>
      </c>
      <c r="L113" s="89">
        <f>SUM(L110:L112)+(L107/(1+INPUT!$B$48/100))</f>
        <v>0</v>
      </c>
      <c r="M113" s="82"/>
      <c r="N113" s="108"/>
      <c r="O113" s="98"/>
      <c r="P113" s="90">
        <f>(P110)/(1+INPUT!$B$49/100)^(B112-$B$20)</f>
        <v>0</v>
      </c>
      <c r="Q113" s="90">
        <f>(Q110)/(1+INPUT!$B$49/100)^(B112-$B$20)</f>
        <v>0</v>
      </c>
      <c r="R113" s="27"/>
      <c r="S113" s="13"/>
      <c r="T113" s="13"/>
    </row>
    <row r="114" spans="2:20" ht="12.75">
      <c r="B114" s="143"/>
      <c r="C114" s="16"/>
      <c r="D114" s="100">
        <f>L114+P114+Q114</f>
        <v>0</v>
      </c>
      <c r="E114" s="88" t="s">
        <v>159</v>
      </c>
      <c r="F114" s="88"/>
      <c r="G114" s="88"/>
      <c r="H114" s="95"/>
      <c r="I114" s="107">
        <f>I108+I113</f>
        <v>0</v>
      </c>
      <c r="J114" s="80"/>
      <c r="K114" s="80"/>
      <c r="L114" s="89">
        <f>+L108+L113</f>
        <v>0</v>
      </c>
      <c r="M114" s="82"/>
      <c r="N114" s="10"/>
      <c r="P114" s="90">
        <f>+P108+P113</f>
        <v>0</v>
      </c>
      <c r="Q114" s="90">
        <f>+Q108+Q113</f>
        <v>0</v>
      </c>
      <c r="R114" s="27"/>
      <c r="S114" s="13"/>
      <c r="T114" s="13"/>
    </row>
    <row r="115" spans="2:20" ht="12.75">
      <c r="B115" s="61"/>
      <c r="C115" s="16"/>
      <c r="D115" s="88"/>
      <c r="E115" s="88"/>
      <c r="F115" s="88"/>
      <c r="G115" s="88"/>
      <c r="H115" s="95"/>
      <c r="I115" s="107"/>
      <c r="J115" s="80"/>
      <c r="K115" s="80"/>
      <c r="L115" s="89"/>
      <c r="M115" s="82"/>
      <c r="N115" s="10"/>
      <c r="P115" s="90"/>
      <c r="Q115" s="90"/>
      <c r="R115" s="27"/>
      <c r="S115" s="13"/>
      <c r="T115" s="13"/>
    </row>
    <row r="116" spans="2:20" ht="12.75">
      <c r="B116" s="139"/>
      <c r="C116" s="16"/>
      <c r="D116" s="189"/>
      <c r="E116" s="190"/>
      <c r="G116" s="164"/>
      <c r="H116" s="86"/>
      <c r="I116" s="58"/>
      <c r="J116" s="123">
        <f>IF(I116="","",+I116*(1+$J$16)^(B118-$B$20))</f>
      </c>
      <c r="K116" s="123">
        <f>IF(J116="","",J116/(1+$K$16)^(B118-$B$20))</f>
      </c>
      <c r="L116" s="123">
        <f>IF(K116="","",+K116*$L$16)</f>
      </c>
      <c r="M116" s="82"/>
      <c r="N116" s="131">
        <f>+N110*(1+$G$12)+G116</f>
        <v>0</v>
      </c>
      <c r="O116" s="127">
        <f>N116*INPUT!$F$16*8766</f>
        <v>0</v>
      </c>
      <c r="P116" s="134">
        <f>(N117*12)*(INPUT!$B$40)*(1+$P$16)^(B118-$B$20)</f>
        <v>0</v>
      </c>
      <c r="Q116" s="134">
        <f>+O116*INPUT!$B$41*(1+$Q$16)^(B118-$B$20)</f>
        <v>0</v>
      </c>
      <c r="R116" s="9"/>
      <c r="S116" s="13"/>
      <c r="T116" s="13"/>
    </row>
    <row r="117" spans="2:20" ht="12.75">
      <c r="B117" s="140"/>
      <c r="C117" s="6"/>
      <c r="D117" s="191"/>
      <c r="E117" s="192"/>
      <c r="G117" s="88"/>
      <c r="H117" s="57"/>
      <c r="I117" s="59"/>
      <c r="J117" s="124">
        <f>IF(I117="","",+I117*(1+$J$16)^(B118-$B$20))</f>
      </c>
      <c r="K117" s="124">
        <f>IF(J117="","",J117/(1+$K$16)^(B118-$B$20))</f>
      </c>
      <c r="L117" s="124">
        <f>IF(K117="","",+K117*$L$16)</f>
      </c>
      <c r="M117" s="82"/>
      <c r="N117" s="132">
        <f>+N116*INPUT!$B$34/100</f>
        <v>0</v>
      </c>
      <c r="O117" s="128">
        <f>+O111+O116</f>
        <v>0</v>
      </c>
      <c r="P117" s="136"/>
      <c r="Q117" s="102"/>
      <c r="R117" s="9"/>
      <c r="S117" s="13"/>
      <c r="T117" s="13"/>
    </row>
    <row r="118" spans="2:20" ht="12.75">
      <c r="B118" s="141">
        <f>B112+1</f>
        <v>2022</v>
      </c>
      <c r="C118" s="16"/>
      <c r="D118" s="193"/>
      <c r="E118" s="194"/>
      <c r="G118" s="88"/>
      <c r="H118" s="57"/>
      <c r="I118" s="60"/>
      <c r="J118" s="125">
        <f>IF(I118="","",+I118*(1+$J$16)^(B118-$B$20))</f>
      </c>
      <c r="K118" s="125">
        <f>IF(J118="","",J118/(1+$K$16)^(B118-$B$20))</f>
      </c>
      <c r="L118" s="125">
        <f>IF(K118="","",+K118*$L$16)</f>
      </c>
      <c r="M118" s="82"/>
      <c r="N118" s="133"/>
      <c r="O118" s="103"/>
      <c r="P118" s="135"/>
      <c r="Q118" s="101"/>
      <c r="R118" s="27"/>
      <c r="S118" s="13"/>
      <c r="T118" s="13"/>
    </row>
    <row r="119" spans="2:20" ht="12.75">
      <c r="B119" s="142"/>
      <c r="C119" s="16"/>
      <c r="D119" s="100">
        <f>L119+P119+Q119</f>
        <v>0</v>
      </c>
      <c r="E119" s="88" t="s">
        <v>158</v>
      </c>
      <c r="G119" s="88"/>
      <c r="H119" s="95"/>
      <c r="I119" s="107">
        <f>IF(SUM(I116:I118)="","",SUM(I116:I118))</f>
      </c>
      <c r="J119" s="107">
        <f>IF(SUM(J116:J118)="","",SUM(J116:J118))</f>
      </c>
      <c r="K119" s="107">
        <f>IF(SUM(K116:K118)="","",SUM(K116:K118))</f>
      </c>
      <c r="L119" s="89">
        <f>SUM(L116:L118)+(L113/(1+INPUT!$B$48/100))</f>
        <v>0</v>
      </c>
      <c r="M119" s="82"/>
      <c r="N119" s="108"/>
      <c r="O119" s="98"/>
      <c r="P119" s="100">
        <f>(P116)/(1+INPUT!$B$49/100)^(B118-$B$20)</f>
        <v>0</v>
      </c>
      <c r="Q119" s="100">
        <f>(Q116)/(1+INPUT!$B$49/100)^(B118-$B$20)</f>
        <v>0</v>
      </c>
      <c r="R119" s="27"/>
      <c r="S119" s="13"/>
      <c r="T119" s="13"/>
    </row>
    <row r="120" spans="2:20" ht="12.75">
      <c r="B120" s="143"/>
      <c r="C120" s="16"/>
      <c r="D120" s="100">
        <f>L120+P120+Q120</f>
        <v>0</v>
      </c>
      <c r="E120" s="88" t="s">
        <v>159</v>
      </c>
      <c r="F120" s="88"/>
      <c r="G120" s="88"/>
      <c r="H120" s="95"/>
      <c r="I120" s="107">
        <f>I114+I119</f>
        <v>0</v>
      </c>
      <c r="J120" s="80"/>
      <c r="K120" s="80"/>
      <c r="L120" s="89">
        <f>+L114+L119</f>
        <v>0</v>
      </c>
      <c r="M120" s="82"/>
      <c r="N120" s="10"/>
      <c r="P120" s="100">
        <f>+P114+P119</f>
        <v>0</v>
      </c>
      <c r="Q120" s="100">
        <f>+Q114+Q119</f>
        <v>0</v>
      </c>
      <c r="R120" s="27"/>
      <c r="S120" s="13"/>
      <c r="T120" s="13"/>
    </row>
    <row r="121" spans="2:20" ht="6" customHeight="1">
      <c r="B121" s="61"/>
      <c r="C121" s="16"/>
      <c r="D121" s="88"/>
      <c r="E121" s="88"/>
      <c r="F121" s="88"/>
      <c r="G121" s="88"/>
      <c r="H121" s="95"/>
      <c r="I121" s="107"/>
      <c r="J121" s="80"/>
      <c r="K121" s="80"/>
      <c r="L121" s="89"/>
      <c r="M121" s="82"/>
      <c r="N121" s="10"/>
      <c r="P121" s="90"/>
      <c r="Q121" s="90"/>
      <c r="R121" s="27"/>
      <c r="S121" s="13"/>
      <c r="T121" s="13"/>
    </row>
    <row r="122" spans="2:20" ht="12.75">
      <c r="B122" s="139"/>
      <c r="C122" s="16"/>
      <c r="D122" s="189"/>
      <c r="E122" s="190"/>
      <c r="G122" s="164"/>
      <c r="H122" s="86"/>
      <c r="I122" s="58"/>
      <c r="J122" s="123">
        <f>IF(I122="","",+I122*(1+$J$16)^(B124-$B$20))</f>
      </c>
      <c r="K122" s="123">
        <f>IF(J122="","",J122/(1+$K$16)^(B124-$B$20))</f>
      </c>
      <c r="L122" s="123">
        <f>IF(K122="","",+K122*$L$16)</f>
      </c>
      <c r="M122" s="82"/>
      <c r="N122" s="131">
        <f>+N116*(1+$G$12)+G122</f>
        <v>0</v>
      </c>
      <c r="O122" s="127">
        <f>N122*INPUT!$F$16*8766</f>
        <v>0</v>
      </c>
      <c r="P122" s="134">
        <f>(N123*12)*(INPUT!$B$40)*(1+$P$16)^(B124-$B$20)</f>
        <v>0</v>
      </c>
      <c r="Q122" s="134">
        <f>+O122*INPUT!$B$41*(1+$Q$16)^(B124-$B$20)</f>
        <v>0</v>
      </c>
      <c r="R122" s="9"/>
      <c r="S122" s="13"/>
      <c r="T122" s="13"/>
    </row>
    <row r="123" spans="2:20" ht="12.75">
      <c r="B123" s="140"/>
      <c r="C123" s="6"/>
      <c r="D123" s="191"/>
      <c r="E123" s="192"/>
      <c r="G123" s="88"/>
      <c r="H123" s="57"/>
      <c r="I123" s="59"/>
      <c r="J123" s="124">
        <f>IF(I123="","",+I123*(1+$J$16)^(B124-$B$20))</f>
      </c>
      <c r="K123" s="124">
        <f>IF(J123="","",J123/(1+$K$16)^(B124-$B$20))</f>
      </c>
      <c r="L123" s="124">
        <f>IF(K123="","",+K123*$L$16)</f>
      </c>
      <c r="M123" s="82"/>
      <c r="N123" s="132">
        <f>+N122*INPUT!$B$34/100</f>
        <v>0</v>
      </c>
      <c r="O123" s="128">
        <f>+O117+O122</f>
        <v>0</v>
      </c>
      <c r="P123" s="136"/>
      <c r="Q123" s="102"/>
      <c r="R123" s="9"/>
      <c r="S123" s="13"/>
      <c r="T123" s="13"/>
    </row>
    <row r="124" spans="2:20" ht="12.75">
      <c r="B124" s="141">
        <f>B118+1</f>
        <v>2023</v>
      </c>
      <c r="C124" s="16"/>
      <c r="D124" s="193"/>
      <c r="E124" s="194"/>
      <c r="G124" s="88"/>
      <c r="H124" s="57"/>
      <c r="I124" s="60"/>
      <c r="J124" s="125">
        <f>IF(I124="","",+I124*(1+$J$16)^(B124-$B$20))</f>
      </c>
      <c r="K124" s="125">
        <f>IF(J124="","",J124/(1+$K$16)^(B124-$B$20))</f>
      </c>
      <c r="L124" s="125">
        <f>IF(K124="","",+K124*$L$16)</f>
      </c>
      <c r="M124" s="82"/>
      <c r="N124" s="133"/>
      <c r="O124" s="103"/>
      <c r="P124" s="135"/>
      <c r="Q124" s="101"/>
      <c r="R124" s="27"/>
      <c r="S124" s="13"/>
      <c r="T124" s="13"/>
    </row>
    <row r="125" spans="2:20" ht="12.75">
      <c r="B125" s="142"/>
      <c r="C125" s="16"/>
      <c r="D125" s="100">
        <f>L125+P125+Q125</f>
        <v>0</v>
      </c>
      <c r="E125" s="88" t="s">
        <v>158</v>
      </c>
      <c r="G125" s="88"/>
      <c r="H125" s="95"/>
      <c r="I125" s="107">
        <f>IF(SUM(I122:I124)="","",SUM(I122:I124))</f>
      </c>
      <c r="J125" s="107">
        <f>IF(SUM(J122:J124)="","",SUM(J122:J124))</f>
      </c>
      <c r="K125" s="107">
        <f>IF(SUM(K122:K124)="","",SUM(K122:K124))</f>
      </c>
      <c r="L125" s="89">
        <f>SUM(L122:L124)+(L119/(1+INPUT!$B$48/100))</f>
        <v>0</v>
      </c>
      <c r="M125" s="82"/>
      <c r="N125" s="108"/>
      <c r="O125" s="98"/>
      <c r="P125" s="90">
        <f>(P122)/(1+INPUT!$B$49/100)^(B124-$B$20)</f>
        <v>0</v>
      </c>
      <c r="Q125" s="90">
        <f>(Q122)/(1+INPUT!$B$49/100)^(B124-$B$20)</f>
        <v>0</v>
      </c>
      <c r="R125" s="27"/>
      <c r="S125" s="13"/>
      <c r="T125" s="13"/>
    </row>
    <row r="126" spans="2:20" ht="12.75">
      <c r="B126" s="143"/>
      <c r="C126" s="16"/>
      <c r="D126" s="100">
        <f>L126+P126+Q126</f>
        <v>0</v>
      </c>
      <c r="E126" s="88" t="s">
        <v>159</v>
      </c>
      <c r="F126" s="88"/>
      <c r="G126" s="88"/>
      <c r="H126" s="95"/>
      <c r="I126" s="107">
        <f>I120+I125</f>
        <v>0</v>
      </c>
      <c r="J126" s="80"/>
      <c r="K126" s="80"/>
      <c r="L126" s="89">
        <f>+L120+L125</f>
        <v>0</v>
      </c>
      <c r="M126" s="82"/>
      <c r="N126" s="10"/>
      <c r="P126" s="90">
        <f>+P120+P125</f>
        <v>0</v>
      </c>
      <c r="Q126" s="90">
        <f>+Q120+Q125</f>
        <v>0</v>
      </c>
      <c r="R126" s="27"/>
      <c r="S126" s="13"/>
      <c r="T126" s="13"/>
    </row>
    <row r="127" spans="2:20" ht="6" customHeight="1">
      <c r="B127" s="61"/>
      <c r="C127" s="16"/>
      <c r="D127" s="88"/>
      <c r="E127" s="88"/>
      <c r="F127" s="88"/>
      <c r="G127" s="88"/>
      <c r="H127" s="95"/>
      <c r="I127" s="107"/>
      <c r="J127" s="80"/>
      <c r="K127" s="80"/>
      <c r="L127" s="89"/>
      <c r="M127" s="82"/>
      <c r="N127" s="10"/>
      <c r="P127" s="90"/>
      <c r="Q127" s="90"/>
      <c r="R127" s="27"/>
      <c r="S127" s="13"/>
      <c r="T127" s="13"/>
    </row>
    <row r="128" spans="2:20" ht="12.75">
      <c r="B128" s="139"/>
      <c r="C128" s="16"/>
      <c r="D128" s="189"/>
      <c r="E128" s="190"/>
      <c r="G128" s="164"/>
      <c r="H128" s="86"/>
      <c r="I128" s="58"/>
      <c r="J128" s="123">
        <f>IF(I128="","",+I128*(1+$J$16)^(B130-$B$20))</f>
      </c>
      <c r="K128" s="123">
        <f>IF(J128="","",J128/(1+$K$16)^(B130-$B$20))</f>
      </c>
      <c r="L128" s="123">
        <f>IF(K128="","",+K128*$L$16)</f>
      </c>
      <c r="M128" s="82"/>
      <c r="N128" s="131">
        <f>+N122*(1+$G$12)+G128</f>
        <v>0</v>
      </c>
      <c r="O128" s="127">
        <f>N128*INPUT!$F$16*8766</f>
        <v>0</v>
      </c>
      <c r="P128" s="134">
        <f>(N129*12)*(INPUT!$B$40)*(1+$P$16)^(B130-$B$20)</f>
        <v>0</v>
      </c>
      <c r="Q128" s="134">
        <f>+O128*INPUT!$B$41*(1+$Q$16)^(B130-$B$20)</f>
        <v>0</v>
      </c>
      <c r="R128" s="9"/>
      <c r="S128" s="13"/>
      <c r="T128" s="13"/>
    </row>
    <row r="129" spans="2:20" ht="12.75">
      <c r="B129" s="140"/>
      <c r="C129" s="6"/>
      <c r="D129" s="191"/>
      <c r="E129" s="192"/>
      <c r="G129" s="88"/>
      <c r="H129" s="57"/>
      <c r="I129" s="59"/>
      <c r="J129" s="124">
        <f>IF(I129="","",+I129*(1+$J$16)^(B130-$B$20))</f>
      </c>
      <c r="K129" s="124">
        <f>IF(J129="","",J129/(1+$K$16)^(B130-$B$20))</f>
      </c>
      <c r="L129" s="124">
        <f>IF(K129="","",+K129*$L$16)</f>
      </c>
      <c r="M129" s="82"/>
      <c r="N129" s="132">
        <f>+N128*INPUT!$B$34/100</f>
        <v>0</v>
      </c>
      <c r="O129" s="128">
        <f>+O123+O128</f>
        <v>0</v>
      </c>
      <c r="P129" s="136"/>
      <c r="Q129" s="102"/>
      <c r="R129" s="9"/>
      <c r="S129" s="13"/>
      <c r="T129" s="13"/>
    </row>
    <row r="130" spans="2:20" ht="12.75">
      <c r="B130" s="141">
        <f>B124+1</f>
        <v>2024</v>
      </c>
      <c r="C130" s="16"/>
      <c r="D130" s="193"/>
      <c r="E130" s="194"/>
      <c r="G130" s="88"/>
      <c r="H130" s="57"/>
      <c r="I130" s="60"/>
      <c r="J130" s="125">
        <f>IF(I130="","",+I130*(1+$J$16)^(B130-$B$20))</f>
      </c>
      <c r="K130" s="125">
        <f>IF(J130="","",J130/(1+$K$16)^(B130-$B$20))</f>
      </c>
      <c r="L130" s="125">
        <f>IF(K130="","",+K130*$L$16)</f>
      </c>
      <c r="M130" s="82"/>
      <c r="N130" s="133"/>
      <c r="O130" s="103"/>
      <c r="P130" s="135"/>
      <c r="Q130" s="101"/>
      <c r="R130" s="27"/>
      <c r="S130" s="13"/>
      <c r="T130" s="13"/>
    </row>
    <row r="131" spans="2:20" ht="12.75">
      <c r="B131" s="142"/>
      <c r="C131" s="16"/>
      <c r="D131" s="100">
        <f>L131+P131+Q131</f>
        <v>0</v>
      </c>
      <c r="E131" s="88" t="s">
        <v>158</v>
      </c>
      <c r="G131" s="88"/>
      <c r="H131" s="95"/>
      <c r="I131" s="107">
        <f>IF(SUM(I128:I130)="","",SUM(I128:I130))</f>
      </c>
      <c r="J131" s="107">
        <f>IF(SUM(J128:J130)="","",SUM(J128:J130))</f>
      </c>
      <c r="K131" s="107">
        <f>IF(SUM(K128:K130)="","",SUM(K128:K130))</f>
      </c>
      <c r="L131" s="89">
        <f>SUM(L128:L130)+(L125/(1+INPUT!$B$48/100))</f>
        <v>0</v>
      </c>
      <c r="M131" s="82"/>
      <c r="N131" s="108"/>
      <c r="O131" s="98"/>
      <c r="P131" s="90">
        <f>(P128)/(1+INPUT!$B$49/100)^(B130-$B$20)</f>
        <v>0</v>
      </c>
      <c r="Q131" s="90">
        <f>(Q128)/(1+INPUT!$B$49/100)^(B130-$B$20)</f>
        <v>0</v>
      </c>
      <c r="R131" s="27"/>
      <c r="S131" s="13"/>
      <c r="T131" s="13"/>
    </row>
    <row r="132" spans="2:20" ht="12.75">
      <c r="B132" s="143"/>
      <c r="C132" s="16"/>
      <c r="D132" s="100">
        <f>L132+P132+Q132</f>
        <v>0</v>
      </c>
      <c r="E132" s="88" t="s">
        <v>159</v>
      </c>
      <c r="F132" s="88"/>
      <c r="G132" s="88"/>
      <c r="H132" s="95"/>
      <c r="I132" s="107">
        <f>I126+I131</f>
        <v>0</v>
      </c>
      <c r="J132" s="80"/>
      <c r="K132" s="80"/>
      <c r="L132" s="89">
        <f>+L126+L131</f>
        <v>0</v>
      </c>
      <c r="M132" s="82"/>
      <c r="N132" s="10"/>
      <c r="P132" s="90">
        <f>+P126+P131</f>
        <v>0</v>
      </c>
      <c r="Q132" s="90">
        <f>+Q126+Q131</f>
        <v>0</v>
      </c>
      <c r="R132" s="27"/>
      <c r="S132" s="13"/>
      <c r="T132" s="13"/>
    </row>
    <row r="133" spans="2:20" ht="6" customHeight="1">
      <c r="B133" s="61"/>
      <c r="C133" s="16"/>
      <c r="D133" s="88"/>
      <c r="E133" s="88"/>
      <c r="F133" s="88"/>
      <c r="G133" s="88"/>
      <c r="H133" s="95"/>
      <c r="I133" s="107"/>
      <c r="J133" s="80"/>
      <c r="K133" s="80"/>
      <c r="L133" s="89"/>
      <c r="M133" s="82"/>
      <c r="N133" s="10"/>
      <c r="P133" s="90"/>
      <c r="Q133" s="90"/>
      <c r="R133" s="27"/>
      <c r="S133" s="13"/>
      <c r="T133" s="13"/>
    </row>
    <row r="134" spans="2:20" ht="12.75">
      <c r="B134" s="139"/>
      <c r="C134" s="16"/>
      <c r="D134" s="189"/>
      <c r="E134" s="190"/>
      <c r="G134" s="164"/>
      <c r="H134" s="86"/>
      <c r="I134" s="58"/>
      <c r="J134" s="123">
        <f>IF(I134="","",+I134*(1+$J$16)^(B136-$B$20))</f>
      </c>
      <c r="K134" s="123">
        <f>IF(J134="","",J134/(1+$K$16)^(B136-$B$20))</f>
      </c>
      <c r="L134" s="123">
        <f>IF(K134="","",+K134*$L$16)</f>
      </c>
      <c r="M134" s="82"/>
      <c r="N134" s="131">
        <f>+N128*(1+$G$12)+G134</f>
        <v>0</v>
      </c>
      <c r="O134" s="127">
        <f>N134*INPUT!$F$16*8766</f>
        <v>0</v>
      </c>
      <c r="P134" s="134">
        <f>(N135*12)*(INPUT!$B$40)*(1+$P$16)^(B136-$B$20)</f>
        <v>0</v>
      </c>
      <c r="Q134" s="134">
        <f>+O134*INPUT!$B$41*(1+$Q$16)^(B136-$B$20)</f>
        <v>0</v>
      </c>
      <c r="R134" s="9"/>
      <c r="S134" s="13"/>
      <c r="T134" s="13"/>
    </row>
    <row r="135" spans="2:20" ht="12.75">
      <c r="B135" s="140"/>
      <c r="C135" s="6"/>
      <c r="D135" s="191"/>
      <c r="E135" s="192"/>
      <c r="G135" s="88"/>
      <c r="H135" s="57"/>
      <c r="I135" s="59"/>
      <c r="J135" s="124">
        <f>IF(I135="","",+I135*(1+$J$16)^(B136-$B$20))</f>
      </c>
      <c r="K135" s="124">
        <f>IF(J135="","",J135/(1+$K$16)^(B136-$B$20))</f>
      </c>
      <c r="L135" s="124">
        <f>IF(K135="","",+K135*$L$16)</f>
      </c>
      <c r="M135" s="82"/>
      <c r="N135" s="132">
        <f>+N134*INPUT!$B$34/100</f>
        <v>0</v>
      </c>
      <c r="O135" s="128">
        <f>+O129+O134</f>
        <v>0</v>
      </c>
      <c r="P135" s="136"/>
      <c r="Q135" s="102"/>
      <c r="R135" s="9"/>
      <c r="S135" s="13"/>
      <c r="T135" s="13"/>
    </row>
    <row r="136" spans="2:20" ht="12.75">
      <c r="B136" s="141">
        <f>B130+1</f>
        <v>2025</v>
      </c>
      <c r="C136" s="16"/>
      <c r="D136" s="193"/>
      <c r="E136" s="194"/>
      <c r="G136" s="88"/>
      <c r="H136" s="57"/>
      <c r="I136" s="60"/>
      <c r="J136" s="125">
        <f>IF(I136="","",+I136*(1+$J$16)^(B136-$B$20))</f>
      </c>
      <c r="K136" s="125">
        <f>IF(J136="","",J136/(1+$K$16)^(B136-$B$20))</f>
      </c>
      <c r="L136" s="125">
        <f>IF(K136="","",+K136*$L$16)</f>
      </c>
      <c r="M136" s="82"/>
      <c r="N136" s="133"/>
      <c r="O136" s="103"/>
      <c r="P136" s="135"/>
      <c r="Q136" s="101"/>
      <c r="R136" s="27"/>
      <c r="S136" s="13"/>
      <c r="T136" s="13"/>
    </row>
    <row r="137" spans="2:20" ht="12.75">
      <c r="B137" s="142"/>
      <c r="C137" s="16"/>
      <c r="D137" s="100">
        <f>L137+P137+Q137</f>
        <v>0</v>
      </c>
      <c r="E137" s="88" t="s">
        <v>158</v>
      </c>
      <c r="G137" s="88"/>
      <c r="H137" s="95"/>
      <c r="I137" s="107">
        <f>IF(SUM(I134:I136)="","",SUM(I134:I136))</f>
      </c>
      <c r="J137" s="107">
        <f>IF(SUM(J134:J136)="","",SUM(J134:J136))</f>
      </c>
      <c r="K137" s="107">
        <f>IF(SUM(K134:K136)="","",SUM(K134:K136))</f>
      </c>
      <c r="L137" s="89">
        <f>SUM(L134:L136)+(L131/(1+INPUT!$B$48/100))</f>
        <v>0</v>
      </c>
      <c r="M137" s="82"/>
      <c r="N137" s="108"/>
      <c r="O137" s="98"/>
      <c r="P137" s="90">
        <f>(P134)/(1+INPUT!$B$49/100)^(B136-$B$20)</f>
        <v>0</v>
      </c>
      <c r="Q137" s="90">
        <f>(Q134)/(1+INPUT!$B$49/100)^(B136-$B$20)</f>
        <v>0</v>
      </c>
      <c r="R137" s="27"/>
      <c r="S137" s="13"/>
      <c r="T137" s="13"/>
    </row>
    <row r="138" spans="2:20" ht="12.75">
      <c r="B138" s="143"/>
      <c r="C138" s="16"/>
      <c r="D138" s="100">
        <f>L138+P138+Q138</f>
        <v>0</v>
      </c>
      <c r="E138" s="88" t="s">
        <v>159</v>
      </c>
      <c r="F138" s="88"/>
      <c r="G138" s="88"/>
      <c r="H138" s="95"/>
      <c r="I138" s="107">
        <f>I132+I137</f>
        <v>0</v>
      </c>
      <c r="J138" s="80"/>
      <c r="K138" s="80"/>
      <c r="L138" s="89">
        <f>+L132+L137</f>
        <v>0</v>
      </c>
      <c r="M138" s="82"/>
      <c r="N138" s="10"/>
      <c r="P138" s="90">
        <f>+P132+P137</f>
        <v>0</v>
      </c>
      <c r="Q138" s="90">
        <f>+Q132+Q137</f>
        <v>0</v>
      </c>
      <c r="R138" s="27"/>
      <c r="S138" s="13"/>
      <c r="T138" s="13"/>
    </row>
    <row r="139" spans="2:20" ht="6" customHeight="1">
      <c r="B139" s="61"/>
      <c r="C139" s="16"/>
      <c r="D139" s="88"/>
      <c r="E139" s="88"/>
      <c r="F139" s="88"/>
      <c r="G139" s="88"/>
      <c r="H139" s="95"/>
      <c r="I139" s="107"/>
      <c r="J139" s="80"/>
      <c r="K139" s="80"/>
      <c r="L139" s="89"/>
      <c r="M139" s="82"/>
      <c r="N139" s="10"/>
      <c r="P139" s="90"/>
      <c r="Q139" s="90"/>
      <c r="R139" s="27"/>
      <c r="S139" s="13"/>
      <c r="T139" s="13"/>
    </row>
    <row r="140" spans="2:20" ht="12.75">
      <c r="B140" s="139"/>
      <c r="C140" s="16"/>
      <c r="D140" s="189"/>
      <c r="E140" s="190"/>
      <c r="G140" s="164"/>
      <c r="H140" s="86"/>
      <c r="I140" s="58"/>
      <c r="J140" s="123">
        <f>IF(I140="","",+I140*(1+$J$16)^(B142-$B$20))</f>
      </c>
      <c r="K140" s="123">
        <f>IF(J140="","",J140/(1+$K$16)^(B142-$B$20))</f>
      </c>
      <c r="L140" s="123">
        <f>IF(K140="","",+K140*$L$16)</f>
      </c>
      <c r="M140" s="82"/>
      <c r="N140" s="131">
        <f>+N134*(1+$G$12)+G140</f>
        <v>0</v>
      </c>
      <c r="O140" s="127">
        <f>N140*INPUT!$F$16*8766</f>
        <v>0</v>
      </c>
      <c r="P140" s="134">
        <f>(N141*12)*(INPUT!$B$40)*(1+$P$16)^(B142-$B$20)</f>
        <v>0</v>
      </c>
      <c r="Q140" s="134">
        <f>+O140*INPUT!$B$41*(1+$Q$16)^(B142-$B$20)</f>
        <v>0</v>
      </c>
      <c r="R140" s="9"/>
      <c r="S140" s="13"/>
      <c r="T140" s="13"/>
    </row>
    <row r="141" spans="2:20" ht="12.75">
      <c r="B141" s="140"/>
      <c r="C141" s="6"/>
      <c r="D141" s="191"/>
      <c r="E141" s="192"/>
      <c r="G141" s="88"/>
      <c r="H141" s="57"/>
      <c r="I141" s="59"/>
      <c r="J141" s="124">
        <f>IF(I141="","",+I141*(1+$J$16)^(B142-$B$20))</f>
      </c>
      <c r="K141" s="124">
        <f>IF(J141="","",J141/(1+$K$16)^(B142-$B$20))</f>
      </c>
      <c r="L141" s="124">
        <f>IF(K141="","",+K141*$L$16)</f>
      </c>
      <c r="M141" s="82"/>
      <c r="N141" s="132">
        <f>+N140*INPUT!$B$34/100</f>
        <v>0</v>
      </c>
      <c r="O141" s="128">
        <f>+O135+O140</f>
        <v>0</v>
      </c>
      <c r="P141" s="136"/>
      <c r="Q141" s="102"/>
      <c r="R141" s="9"/>
      <c r="S141" s="13"/>
      <c r="T141" s="13"/>
    </row>
    <row r="142" spans="2:20" ht="12.75">
      <c r="B142" s="141">
        <f>B136+1</f>
        <v>2026</v>
      </c>
      <c r="C142" s="16"/>
      <c r="D142" s="193"/>
      <c r="E142" s="194"/>
      <c r="G142" s="88"/>
      <c r="H142" s="57"/>
      <c r="I142" s="60"/>
      <c r="J142" s="125">
        <f>IF(I142="","",+I142*(1+$J$16)^(B142-$B$20))</f>
      </c>
      <c r="K142" s="125">
        <f>IF(J142="","",J142/(1+$K$16)^(B142-$B$20))</f>
      </c>
      <c r="L142" s="125">
        <f>IF(K142="","",+K142*$L$16)</f>
      </c>
      <c r="M142" s="82"/>
      <c r="N142" s="133"/>
      <c r="O142" s="103"/>
      <c r="P142" s="135"/>
      <c r="Q142" s="101"/>
      <c r="R142" s="27"/>
      <c r="S142" s="13"/>
      <c r="T142" s="13"/>
    </row>
    <row r="143" spans="2:20" ht="12.75">
      <c r="B143" s="142"/>
      <c r="C143" s="16"/>
      <c r="D143" s="100">
        <f>L143+P143+Q143</f>
        <v>0</v>
      </c>
      <c r="E143" s="88" t="s">
        <v>158</v>
      </c>
      <c r="G143" s="88"/>
      <c r="H143" s="95"/>
      <c r="I143" s="107">
        <f>IF(SUM(I140:I142)="","",SUM(I140:I142))</f>
      </c>
      <c r="J143" s="107">
        <f>IF(SUM(J140:J142)="","",SUM(J140:J142))</f>
      </c>
      <c r="K143" s="107">
        <f>IF(SUM(K140:K142)="","",SUM(K140:K142))</f>
      </c>
      <c r="L143" s="89">
        <f>SUM(L140:L142)+(L137/(1+INPUT!$B$48/100))</f>
        <v>0</v>
      </c>
      <c r="M143" s="82"/>
      <c r="N143" s="108"/>
      <c r="O143" s="98"/>
      <c r="P143" s="90">
        <f>(P140)/(1+INPUT!$B$49/100)^(B142-$B$20)</f>
        <v>0</v>
      </c>
      <c r="Q143" s="90">
        <f>(Q140)/(1+INPUT!$B$49/100)^(B142-$B$20)</f>
        <v>0</v>
      </c>
      <c r="R143" s="27"/>
      <c r="S143" s="13"/>
      <c r="T143" s="13"/>
    </row>
    <row r="144" spans="2:20" ht="12.75">
      <c r="B144" s="143"/>
      <c r="C144" s="16"/>
      <c r="D144" s="100">
        <f>L144+P144+Q144</f>
        <v>0</v>
      </c>
      <c r="E144" s="88" t="s">
        <v>159</v>
      </c>
      <c r="F144" s="88"/>
      <c r="G144" s="88"/>
      <c r="H144" s="95"/>
      <c r="I144" s="107">
        <f>I138+I143</f>
        <v>0</v>
      </c>
      <c r="J144" s="80"/>
      <c r="K144" s="80"/>
      <c r="L144" s="89">
        <f>+L138+L143</f>
        <v>0</v>
      </c>
      <c r="M144" s="82"/>
      <c r="N144" s="10"/>
      <c r="P144" s="90">
        <f>+P138+P143</f>
        <v>0</v>
      </c>
      <c r="Q144" s="90">
        <f>+Q138+Q143</f>
        <v>0</v>
      </c>
      <c r="R144" s="27"/>
      <c r="S144" s="13"/>
      <c r="T144" s="13"/>
    </row>
    <row r="145" spans="2:20" ht="12.75">
      <c r="B145" s="61"/>
      <c r="C145" s="16"/>
      <c r="D145" s="100"/>
      <c r="E145" s="88"/>
      <c r="F145" s="88"/>
      <c r="G145" s="88"/>
      <c r="H145" s="95"/>
      <c r="I145" s="107"/>
      <c r="J145" s="80"/>
      <c r="K145" s="80"/>
      <c r="L145" s="89"/>
      <c r="M145" s="82"/>
      <c r="N145" s="10"/>
      <c r="P145" s="90"/>
      <c r="Q145" s="90"/>
      <c r="R145" s="27"/>
      <c r="S145" s="13"/>
      <c r="T145" s="13"/>
    </row>
    <row r="146" spans="2:20" ht="12.75">
      <c r="B146" s="61"/>
      <c r="C146" s="16"/>
      <c r="D146" s="100"/>
      <c r="E146" s="88"/>
      <c r="F146" s="88"/>
      <c r="G146" s="88"/>
      <c r="H146" s="95"/>
      <c r="I146" s="107"/>
      <c r="J146" s="80"/>
      <c r="K146" s="80"/>
      <c r="L146" s="89"/>
      <c r="M146" s="82"/>
      <c r="N146" s="10"/>
      <c r="P146" s="90"/>
      <c r="Q146" s="90"/>
      <c r="R146" s="27"/>
      <c r="S146" s="13"/>
      <c r="T146" s="13"/>
    </row>
    <row r="147" spans="2:20" ht="15.75">
      <c r="B147" s="56" t="s">
        <v>125</v>
      </c>
      <c r="C147" s="204"/>
      <c r="D147" s="205"/>
      <c r="E147" s="206"/>
      <c r="F147" s="206"/>
      <c r="G147" s="206"/>
      <c r="H147" s="207"/>
      <c r="I147" s="208"/>
      <c r="J147" s="209"/>
      <c r="K147" s="209"/>
      <c r="L147" s="210"/>
      <c r="M147" s="211"/>
      <c r="N147" s="204"/>
      <c r="O147" s="19"/>
      <c r="P147" s="212"/>
      <c r="Q147" s="212"/>
      <c r="R147" s="27"/>
      <c r="S147" s="13"/>
      <c r="T147" s="13"/>
    </row>
    <row r="148" spans="2:20" ht="12.75">
      <c r="B148" s="61"/>
      <c r="C148" s="16"/>
      <c r="D148" s="100"/>
      <c r="E148" s="88"/>
      <c r="F148" s="88"/>
      <c r="G148" s="88"/>
      <c r="H148" s="95"/>
      <c r="I148" s="107"/>
      <c r="J148" s="80"/>
      <c r="K148" s="80"/>
      <c r="L148" s="89"/>
      <c r="M148" s="82"/>
      <c r="N148" s="10"/>
      <c r="P148" s="90"/>
      <c r="Q148" s="90"/>
      <c r="R148" s="27"/>
      <c r="S148" s="13"/>
      <c r="T148" s="13"/>
    </row>
    <row r="149" spans="2:20" ht="12.75">
      <c r="B149" s="3"/>
      <c r="C149" s="3"/>
      <c r="D149" s="3"/>
      <c r="E149" s="3"/>
      <c r="F149" s="3"/>
      <c r="G149" s="3"/>
      <c r="H149" s="1"/>
      <c r="I149" s="119" t="s">
        <v>133</v>
      </c>
      <c r="J149" s="119"/>
      <c r="K149" s="119"/>
      <c r="L149" s="119"/>
      <c r="M149" s="78"/>
      <c r="N149" s="119" t="s">
        <v>134</v>
      </c>
      <c r="O149" s="119"/>
      <c r="P149" s="119"/>
      <c r="Q149" s="119"/>
      <c r="R149" s="119"/>
      <c r="S149" s="13"/>
      <c r="T149" s="13"/>
    </row>
    <row r="150" spans="2:20" ht="12.75">
      <c r="B150" s="3"/>
      <c r="C150" s="3"/>
      <c r="G150" s="115" t="s">
        <v>135</v>
      </c>
      <c r="H150" s="106"/>
      <c r="I150" s="115" t="s">
        <v>136</v>
      </c>
      <c r="J150" s="115" t="s">
        <v>137</v>
      </c>
      <c r="K150" s="115" t="s">
        <v>136</v>
      </c>
      <c r="L150" s="115" t="s">
        <v>138</v>
      </c>
      <c r="M150" s="84"/>
      <c r="N150" s="126" t="s">
        <v>139</v>
      </c>
      <c r="O150" s="126" t="s">
        <v>140</v>
      </c>
      <c r="P150" s="116" t="s">
        <v>141</v>
      </c>
      <c r="Q150" s="116"/>
      <c r="R150" s="96"/>
      <c r="S150" s="13"/>
      <c r="T150" s="13"/>
    </row>
    <row r="151" spans="7:20" ht="12.75">
      <c r="G151" s="184" t="s">
        <v>142</v>
      </c>
      <c r="H151" s="75"/>
      <c r="I151" s="122" t="s">
        <v>143</v>
      </c>
      <c r="J151" s="122" t="s">
        <v>144</v>
      </c>
      <c r="K151" s="122" t="s">
        <v>145</v>
      </c>
      <c r="L151" s="122" t="s">
        <v>146</v>
      </c>
      <c r="M151" s="85"/>
      <c r="N151" s="117" t="s">
        <v>147</v>
      </c>
      <c r="O151" s="117" t="s">
        <v>148</v>
      </c>
      <c r="P151" s="115" t="s">
        <v>149</v>
      </c>
      <c r="Q151" s="115" t="s">
        <v>150</v>
      </c>
      <c r="R151" s="85"/>
      <c r="S151" s="13"/>
      <c r="T151" s="13"/>
    </row>
    <row r="152" spans="2:20" ht="12.75">
      <c r="B152" s="114" t="s">
        <v>143</v>
      </c>
      <c r="C152" s="195"/>
      <c r="D152" s="195" t="s">
        <v>151</v>
      </c>
      <c r="E152" s="75"/>
      <c r="F152" s="75"/>
      <c r="G152" s="120" t="s">
        <v>152</v>
      </c>
      <c r="H152" s="75"/>
      <c r="I152" s="120" t="s">
        <v>153</v>
      </c>
      <c r="J152" s="144">
        <f>+J16</f>
        <v>0</v>
      </c>
      <c r="K152" s="144">
        <f>+K16</f>
        <v>0</v>
      </c>
      <c r="L152" s="144" t="e">
        <f>+L16</f>
        <v>#DIV/0!</v>
      </c>
      <c r="M152" s="85"/>
      <c r="N152" s="117" t="s">
        <v>154</v>
      </c>
      <c r="O152" s="117" t="s">
        <v>155</v>
      </c>
      <c r="P152" s="144">
        <f>+P16</f>
        <v>0</v>
      </c>
      <c r="Q152" s="144">
        <f>+Q16</f>
        <v>0</v>
      </c>
      <c r="R152" s="85"/>
      <c r="S152" s="13"/>
      <c r="T152" s="13"/>
    </row>
    <row r="153" spans="2:20" ht="12.75">
      <c r="B153" s="61"/>
      <c r="C153" s="16"/>
      <c r="D153" s="88"/>
      <c r="E153" s="88"/>
      <c r="F153" s="88"/>
      <c r="G153" s="88"/>
      <c r="H153" s="95"/>
      <c r="I153" s="107"/>
      <c r="J153" s="80"/>
      <c r="K153" s="80"/>
      <c r="L153" s="89"/>
      <c r="M153" s="82"/>
      <c r="N153" s="10"/>
      <c r="P153" s="90"/>
      <c r="Q153" s="90"/>
      <c r="R153" s="27"/>
      <c r="S153" s="13"/>
      <c r="T153" s="13"/>
    </row>
    <row r="154" spans="2:20" ht="12.75">
      <c r="B154" s="139"/>
      <c r="C154" s="16"/>
      <c r="D154" s="189"/>
      <c r="E154" s="190"/>
      <c r="G154" s="164"/>
      <c r="H154" s="86"/>
      <c r="I154" s="58"/>
      <c r="J154" s="123">
        <f>IF(I154="","",+I154*(1+$J$16)^(B156-$B$20))</f>
      </c>
      <c r="K154" s="123">
        <f>IF(J154="","",J154/(1+$K$16)^(B156-$B$20))</f>
      </c>
      <c r="L154" s="123">
        <f>IF(K154="","",+K154*$L$16)</f>
      </c>
      <c r="M154" s="82"/>
      <c r="N154" s="131">
        <f>+N140*(1+$G$12)+G154</f>
        <v>0</v>
      </c>
      <c r="O154" s="127">
        <f>N154*INPUT!$F$16*8766</f>
        <v>0</v>
      </c>
      <c r="P154" s="134">
        <f>(N155*12)*(INPUT!$B$40)*(1+$P$16)^(B156-$B$20)</f>
        <v>0</v>
      </c>
      <c r="Q154" s="134">
        <f>+O154*INPUT!$B$41*(1+$Q$16)^(B156-$B$20)</f>
        <v>0</v>
      </c>
      <c r="R154" s="9"/>
      <c r="S154" s="13"/>
      <c r="T154" s="13"/>
    </row>
    <row r="155" spans="2:20" ht="12.75">
      <c r="B155" s="140"/>
      <c r="C155" s="6"/>
      <c r="D155" s="191"/>
      <c r="E155" s="192"/>
      <c r="G155" s="88"/>
      <c r="H155" s="57"/>
      <c r="I155" s="59"/>
      <c r="J155" s="124">
        <f>IF(I155="","",+I155*(1+$J$16)^(B156-$B$20))</f>
      </c>
      <c r="K155" s="124">
        <f>IF(J155="","",J155/(1+$K$16)^(B156-$B$20))</f>
      </c>
      <c r="L155" s="124">
        <f>IF(K155="","",+K155*$L$16)</f>
      </c>
      <c r="M155" s="82"/>
      <c r="N155" s="132">
        <f>+N154*INPUT!$B$34/100</f>
        <v>0</v>
      </c>
      <c r="O155" s="128">
        <f>+O141+O154</f>
        <v>0</v>
      </c>
      <c r="P155" s="136"/>
      <c r="Q155" s="102"/>
      <c r="R155" s="9"/>
      <c r="S155" s="13"/>
      <c r="T155" s="13"/>
    </row>
    <row r="156" spans="2:20" ht="12.75">
      <c r="B156" s="141">
        <f>B142+1</f>
        <v>2027</v>
      </c>
      <c r="C156" s="16"/>
      <c r="D156" s="193"/>
      <c r="E156" s="194"/>
      <c r="G156" s="88"/>
      <c r="H156" s="57"/>
      <c r="I156" s="60"/>
      <c r="J156" s="125">
        <f>IF(I156="","",+I156*(1+$J$16)^(B156-$B$20))</f>
      </c>
      <c r="K156" s="125">
        <f>IF(J156="","",J156/(1+$K$16)^(B156-$B$20))</f>
      </c>
      <c r="L156" s="125">
        <f>IF(K156="","",+K156*$L$16)</f>
      </c>
      <c r="M156" s="82"/>
      <c r="N156" s="133"/>
      <c r="O156" s="103"/>
      <c r="P156" s="135"/>
      <c r="Q156" s="101"/>
      <c r="R156" s="27"/>
      <c r="S156" s="13"/>
      <c r="T156" s="13"/>
    </row>
    <row r="157" spans="2:20" ht="12.75">
      <c r="B157" s="142"/>
      <c r="C157" s="16"/>
      <c r="D157" s="186">
        <f>L157+P157+Q157</f>
        <v>0</v>
      </c>
      <c r="E157" s="88" t="s">
        <v>156</v>
      </c>
      <c r="G157" s="88"/>
      <c r="H157" s="95"/>
      <c r="I157" s="107">
        <f>IF(SUM(I154:I156)="","",SUM(I154:I156))</f>
      </c>
      <c r="J157" s="107">
        <f>IF(SUM(J154:J156)="","",SUM(J154:J156))</f>
      </c>
      <c r="K157" s="107">
        <f>IF(SUM(K154:K156)="","",SUM(K154:K156))</f>
      </c>
      <c r="L157" s="186">
        <f>SUM(L154:L156)+(L143/(1+INPUT!$B$48/100))</f>
        <v>0</v>
      </c>
      <c r="M157" s="82"/>
      <c r="N157" s="108"/>
      <c r="O157" s="98"/>
      <c r="P157" s="186">
        <f>(P154)/(1+INPUT!$B$49/100)^(B156-$B$20)</f>
        <v>0</v>
      </c>
      <c r="Q157" s="186">
        <f>(Q154)/(1+INPUT!$B$49/100)^(B156-$B$20)</f>
        <v>0</v>
      </c>
      <c r="R157" s="27"/>
      <c r="S157" s="13"/>
      <c r="T157" s="13"/>
    </row>
    <row r="158" spans="2:20" ht="12.75">
      <c r="B158" s="143"/>
      <c r="C158" s="16"/>
      <c r="D158" s="186">
        <f>L158+P158+Q158</f>
        <v>0</v>
      </c>
      <c r="E158" s="88" t="s">
        <v>157</v>
      </c>
      <c r="F158" s="88"/>
      <c r="G158" s="88"/>
      <c r="H158" s="95"/>
      <c r="I158" s="107">
        <f>I144+I157</f>
        <v>0</v>
      </c>
      <c r="J158" s="80"/>
      <c r="K158" s="80"/>
      <c r="L158" s="186">
        <f>+L144+L157</f>
        <v>0</v>
      </c>
      <c r="M158" s="82"/>
      <c r="N158" s="10"/>
      <c r="P158" s="186">
        <f>+P144+P157</f>
        <v>0</v>
      </c>
      <c r="Q158" s="186">
        <f>+Q144+Q157</f>
        <v>0</v>
      </c>
      <c r="R158" s="27"/>
      <c r="S158" s="13"/>
      <c r="T158" s="13"/>
    </row>
    <row r="159" spans="2:20" ht="6" customHeight="1">
      <c r="B159" s="61"/>
      <c r="C159" s="16"/>
      <c r="D159" s="88"/>
      <c r="E159" s="88"/>
      <c r="F159" s="88"/>
      <c r="G159" s="88"/>
      <c r="H159" s="95"/>
      <c r="I159" s="107"/>
      <c r="J159" s="80"/>
      <c r="K159" s="80"/>
      <c r="L159" s="89"/>
      <c r="M159" s="82"/>
      <c r="N159" s="10"/>
      <c r="P159" s="90"/>
      <c r="Q159" s="90"/>
      <c r="R159" s="27"/>
      <c r="S159" s="13"/>
      <c r="T159" s="13"/>
    </row>
    <row r="160" spans="2:20" ht="12.75">
      <c r="B160" s="139"/>
      <c r="C160" s="16"/>
      <c r="D160" s="189"/>
      <c r="E160" s="190"/>
      <c r="G160" s="164"/>
      <c r="H160" s="86"/>
      <c r="I160" s="58"/>
      <c r="J160" s="123">
        <f>IF(I160="","",+I160*(1+$J$16)^(B162-$B$20))</f>
      </c>
      <c r="K160" s="123">
        <f>IF(J160="","",J160/(1+$K$16)^(B162-$B$20))</f>
      </c>
      <c r="L160" s="123">
        <f>IF(K160="","",+K160*$L$16)</f>
      </c>
      <c r="M160" s="82"/>
      <c r="N160" s="131">
        <f>+N154*(1+$G$12)+G160</f>
        <v>0</v>
      </c>
      <c r="O160" s="127">
        <f>N160*INPUT!$F$16*8766</f>
        <v>0</v>
      </c>
      <c r="P160" s="134">
        <f>(N161*12)*(INPUT!$B$40)*(1+$P$16)^(B162-$B$20)</f>
        <v>0</v>
      </c>
      <c r="Q160" s="134">
        <f>+O160*INPUT!$B$41*(1+$Q$16)^(B162-$B$20)</f>
        <v>0</v>
      </c>
      <c r="R160" s="9"/>
      <c r="S160" s="13"/>
      <c r="T160" s="13"/>
    </row>
    <row r="161" spans="2:20" ht="12.75">
      <c r="B161" s="140"/>
      <c r="C161" s="6"/>
      <c r="D161" s="191"/>
      <c r="E161" s="192"/>
      <c r="G161" s="88"/>
      <c r="H161" s="57"/>
      <c r="I161" s="59"/>
      <c r="J161" s="124">
        <f>IF(I161="","",+I161*(1+$J$16)^(B162-$B$20))</f>
      </c>
      <c r="K161" s="124">
        <f>IF(J161="","",J161/(1+$K$16)^(B162-$B$20))</f>
      </c>
      <c r="L161" s="124">
        <f>IF(K161="","",+K161*$L$16)</f>
      </c>
      <c r="M161" s="82"/>
      <c r="N161" s="132">
        <f>+N160*INPUT!$B$34/100</f>
        <v>0</v>
      </c>
      <c r="O161" s="128">
        <f>+O155+O160</f>
        <v>0</v>
      </c>
      <c r="P161" s="136"/>
      <c r="Q161" s="102"/>
      <c r="R161" s="9"/>
      <c r="S161" s="13"/>
      <c r="T161" s="13"/>
    </row>
    <row r="162" spans="2:20" ht="12.75">
      <c r="B162" s="141">
        <f>B156+1</f>
        <v>2028</v>
      </c>
      <c r="C162" s="16"/>
      <c r="D162" s="193"/>
      <c r="E162" s="194"/>
      <c r="G162" s="88"/>
      <c r="H162" s="57"/>
      <c r="I162" s="60"/>
      <c r="J162" s="125">
        <f>IF(I162="","",+I162*(1+$J$16)^(B162-$B$20))</f>
      </c>
      <c r="K162" s="125">
        <f>IF(J162="","",J162/(1+$K$16)^(B162-$B$20))</f>
      </c>
      <c r="L162" s="125">
        <f>IF(K162="","",+K162*$L$16)</f>
      </c>
      <c r="M162" s="82"/>
      <c r="N162" s="133"/>
      <c r="O162" s="103"/>
      <c r="P162" s="135"/>
      <c r="Q162" s="101"/>
      <c r="R162" s="27"/>
      <c r="S162" s="13"/>
      <c r="T162" s="13"/>
    </row>
    <row r="163" spans="2:20" ht="12.75">
      <c r="B163" s="142"/>
      <c r="C163" s="16"/>
      <c r="D163" s="100">
        <f>L163+P163+Q163</f>
        <v>0</v>
      </c>
      <c r="E163" s="88" t="s">
        <v>158</v>
      </c>
      <c r="G163" s="88"/>
      <c r="H163" s="95"/>
      <c r="I163" s="107">
        <f>IF(SUM(I160:I162)="","",SUM(I160:I162))</f>
      </c>
      <c r="J163" s="107">
        <f>IF(SUM(J160:J162)="","",SUM(J160:J162))</f>
      </c>
      <c r="K163" s="107">
        <f>IF(SUM(K160:K162)="","",SUM(K160:K162))</f>
      </c>
      <c r="L163" s="89">
        <f>SUM(L160:L162)+(L157/(1+INPUT!$B$48/100))</f>
        <v>0</v>
      </c>
      <c r="M163" s="82"/>
      <c r="N163" s="108"/>
      <c r="O163" s="98"/>
      <c r="P163" s="90">
        <f>(P160)/(1+INPUT!$B$49/100)^(B162-$B$20)</f>
        <v>0</v>
      </c>
      <c r="Q163" s="90">
        <f>(Q160)/(1+INPUT!$B$49/100)^(B162-$B$20)</f>
        <v>0</v>
      </c>
      <c r="R163" s="27"/>
      <c r="S163" s="13"/>
      <c r="T163" s="13"/>
    </row>
    <row r="164" spans="2:20" ht="12.75">
      <c r="B164" s="143"/>
      <c r="C164" s="16"/>
      <c r="D164" s="100">
        <f>L164+P164+Q164</f>
        <v>0</v>
      </c>
      <c r="E164" s="88" t="s">
        <v>159</v>
      </c>
      <c r="F164" s="88"/>
      <c r="G164" s="88"/>
      <c r="H164" s="95"/>
      <c r="I164" s="107">
        <f>I158+I163</f>
        <v>0</v>
      </c>
      <c r="J164" s="80"/>
      <c r="K164" s="80"/>
      <c r="L164" s="89">
        <f>+L158+L163</f>
        <v>0</v>
      </c>
      <c r="M164" s="82"/>
      <c r="N164" s="10"/>
      <c r="P164" s="90">
        <f>+P158+P163</f>
        <v>0</v>
      </c>
      <c r="Q164" s="90">
        <f>+Q158+Q163</f>
        <v>0</v>
      </c>
      <c r="R164" s="27"/>
      <c r="S164" s="13"/>
      <c r="T164" s="13"/>
    </row>
    <row r="165" spans="2:20" ht="6" customHeight="1">
      <c r="B165" s="61"/>
      <c r="C165" s="16"/>
      <c r="D165" s="88"/>
      <c r="E165" s="88"/>
      <c r="F165" s="88"/>
      <c r="G165" s="88"/>
      <c r="H165" s="95"/>
      <c r="I165" s="107"/>
      <c r="J165" s="80"/>
      <c r="K165" s="80"/>
      <c r="L165" s="89"/>
      <c r="M165" s="82"/>
      <c r="N165" s="10"/>
      <c r="P165" s="90"/>
      <c r="Q165" s="90"/>
      <c r="R165" s="27"/>
      <c r="S165" s="13"/>
      <c r="T165" s="13"/>
    </row>
    <row r="166" spans="2:20" ht="12.75">
      <c r="B166" s="139"/>
      <c r="C166" s="16"/>
      <c r="D166" s="189"/>
      <c r="E166" s="190"/>
      <c r="G166" s="164"/>
      <c r="H166" s="86"/>
      <c r="I166" s="58"/>
      <c r="J166" s="123">
        <f>IF(I166="","",+I166*(1+$J$16)^(B168-$B$20))</f>
      </c>
      <c r="K166" s="123">
        <f>IF(J166="","",J166/(1+$K$16)^(B168-$B$20))</f>
      </c>
      <c r="L166" s="123">
        <f>IF(K166="","",+K166*$L$16)</f>
      </c>
      <c r="M166" s="82"/>
      <c r="N166" s="131">
        <f>+N160*(1+$G$12)+G166</f>
        <v>0</v>
      </c>
      <c r="O166" s="127">
        <f>N166*INPUT!$F$16*8766</f>
        <v>0</v>
      </c>
      <c r="P166" s="134">
        <f>(N167*12)*(INPUT!$B$40)*(1+$P$16)^(B168-$B$20)</f>
        <v>0</v>
      </c>
      <c r="Q166" s="134">
        <f>+O166*INPUT!$B$41*(1+$Q$16)^(B168-$B$20)</f>
        <v>0</v>
      </c>
      <c r="R166" s="9"/>
      <c r="S166" s="13"/>
      <c r="T166" s="13"/>
    </row>
    <row r="167" spans="2:20" ht="12.75">
      <c r="B167" s="140"/>
      <c r="C167" s="6"/>
      <c r="D167" s="191"/>
      <c r="E167" s="192"/>
      <c r="G167" s="88"/>
      <c r="H167" s="57"/>
      <c r="I167" s="59"/>
      <c r="J167" s="124">
        <f>IF(I167="","",+I167*(1+$J$16)^(B168-$B$20))</f>
      </c>
      <c r="K167" s="124">
        <f>IF(J167="","",J167/(1+$K$16)^(B168-$B$20))</f>
      </c>
      <c r="L167" s="124">
        <f>IF(K167="","",+K167*$L$16)</f>
      </c>
      <c r="M167" s="82"/>
      <c r="N167" s="132">
        <f>+N166*INPUT!$B$34/100</f>
        <v>0</v>
      </c>
      <c r="O167" s="128">
        <f>+O161+O166</f>
        <v>0</v>
      </c>
      <c r="P167" s="136"/>
      <c r="Q167" s="102"/>
      <c r="R167" s="9"/>
      <c r="S167" s="13"/>
      <c r="T167" s="13"/>
    </row>
    <row r="168" spans="2:20" ht="12.75">
      <c r="B168" s="141">
        <f>B162+1</f>
        <v>2029</v>
      </c>
      <c r="C168" s="16"/>
      <c r="D168" s="193"/>
      <c r="E168" s="194"/>
      <c r="G168" s="88"/>
      <c r="H168" s="57"/>
      <c r="I168" s="60"/>
      <c r="J168" s="125">
        <f>IF(I168="","",+I168*(1+$J$16)^(B168-$B$20))</f>
      </c>
      <c r="K168" s="125">
        <f>IF(J168="","",J168/(1+$K$16)^(B168-$B$20))</f>
      </c>
      <c r="L168" s="125">
        <f>IF(K168="","",+K168*$L$16)</f>
      </c>
      <c r="M168" s="82"/>
      <c r="N168" s="133"/>
      <c r="O168" s="103"/>
      <c r="P168" s="135"/>
      <c r="Q168" s="101"/>
      <c r="R168" s="27"/>
      <c r="S168" s="13"/>
      <c r="T168" s="13"/>
    </row>
    <row r="169" spans="2:20" ht="12.75">
      <c r="B169" s="142"/>
      <c r="C169" s="16"/>
      <c r="D169" s="100">
        <f>L169+P169+Q169</f>
        <v>0</v>
      </c>
      <c r="E169" s="88" t="s">
        <v>158</v>
      </c>
      <c r="G169" s="88"/>
      <c r="H169" s="95"/>
      <c r="I169" s="107">
        <f>IF(SUM(I166:I168)="","",SUM(I166:I168))</f>
      </c>
      <c r="J169" s="107">
        <f>IF(SUM(J166:J168)="","",SUM(J166:J168))</f>
      </c>
      <c r="K169" s="107">
        <f>IF(SUM(K166:K168)="","",SUM(K166:K168))</f>
      </c>
      <c r="L169" s="89">
        <f>SUM(L166:L168)+(L163/(1+INPUT!$B$48/100))</f>
        <v>0</v>
      </c>
      <c r="M169" s="82"/>
      <c r="N169" s="108"/>
      <c r="O169" s="98"/>
      <c r="P169" s="90">
        <f>(P166)/(1+INPUT!$B$49/100)^(B168-$B$20)</f>
        <v>0</v>
      </c>
      <c r="Q169" s="90">
        <f>(Q166)/(1+INPUT!$B$49/100)^(B168-$B$20)</f>
        <v>0</v>
      </c>
      <c r="R169" s="27"/>
      <c r="S169" s="13"/>
      <c r="T169" s="13"/>
    </row>
    <row r="170" spans="2:20" ht="12.75">
      <c r="B170" s="143"/>
      <c r="C170" s="16"/>
      <c r="D170" s="100">
        <f>L170+P170+Q170</f>
        <v>0</v>
      </c>
      <c r="E170" s="88" t="s">
        <v>159</v>
      </c>
      <c r="F170" s="88"/>
      <c r="G170" s="88"/>
      <c r="H170" s="95"/>
      <c r="I170" s="107">
        <f>I164+I169</f>
        <v>0</v>
      </c>
      <c r="J170" s="80"/>
      <c r="K170" s="80"/>
      <c r="L170" s="89">
        <f>+L164+L169</f>
        <v>0</v>
      </c>
      <c r="M170" s="82"/>
      <c r="N170" s="10"/>
      <c r="P170" s="90">
        <f>+P164+P169</f>
        <v>0</v>
      </c>
      <c r="Q170" s="90">
        <f>+Q164+Q169</f>
        <v>0</v>
      </c>
      <c r="R170" s="27"/>
      <c r="S170" s="13"/>
      <c r="T170" s="13"/>
    </row>
    <row r="171" spans="2:20" ht="6" customHeight="1">
      <c r="B171" s="61"/>
      <c r="C171" s="16"/>
      <c r="D171" s="88"/>
      <c r="E171" s="88"/>
      <c r="F171" s="88"/>
      <c r="G171" s="88"/>
      <c r="H171" s="95"/>
      <c r="I171" s="107"/>
      <c r="J171" s="80"/>
      <c r="K171" s="80"/>
      <c r="L171" s="89"/>
      <c r="M171" s="82"/>
      <c r="N171" s="10"/>
      <c r="P171" s="90"/>
      <c r="Q171" s="90"/>
      <c r="R171" s="27"/>
      <c r="S171" s="13"/>
      <c r="T171" s="13"/>
    </row>
    <row r="172" spans="2:20" ht="12.75">
      <c r="B172" s="139"/>
      <c r="C172" s="16"/>
      <c r="D172" s="189"/>
      <c r="E172" s="190"/>
      <c r="G172" s="164"/>
      <c r="H172" s="86"/>
      <c r="I172" s="58"/>
      <c r="J172" s="123">
        <f>IF(I172="","",+I172*(1+$J$16)^(B174-$B$20))</f>
      </c>
      <c r="K172" s="123">
        <f>IF(J172="","",J172/(1+$K$16)^(B174-$B$20))</f>
      </c>
      <c r="L172" s="123">
        <f>IF(K172="","",+K172*$L$16)</f>
      </c>
      <c r="M172" s="82"/>
      <c r="N172" s="131">
        <f>+N166*(1+$G$11)^2+G172</f>
        <v>0</v>
      </c>
      <c r="O172" s="127">
        <f>N172*INPUT!$F$16*8766</f>
        <v>0</v>
      </c>
      <c r="P172" s="134">
        <f>(N173*12)*(INPUT!$B$40)*(1+$P$16)^(B174-$B$20)</f>
        <v>0</v>
      </c>
      <c r="Q172" s="134">
        <f>+O172*INPUT!$B$41*(1+$Q$16)^(B174-$B$20)</f>
        <v>0</v>
      </c>
      <c r="R172" s="9"/>
      <c r="S172" s="13"/>
      <c r="T172" s="13"/>
    </row>
    <row r="173" spans="2:20" ht="12.75">
      <c r="B173" s="140"/>
      <c r="C173" s="6"/>
      <c r="D173" s="191"/>
      <c r="E173" s="192"/>
      <c r="G173" s="88"/>
      <c r="H173" s="57"/>
      <c r="I173" s="59"/>
      <c r="J173" s="124">
        <f>IF(I173="","",+I173*(1+$J$16)^(B174-$B$20))</f>
      </c>
      <c r="K173" s="124">
        <f>IF(J173="","",J173/(1+$K$16)^(B174-$B$20))</f>
      </c>
      <c r="L173" s="124">
        <f>IF(K173="","",+K173*$L$16)</f>
      </c>
      <c r="M173" s="82"/>
      <c r="N173" s="132">
        <f>+N172*INPUT!$B$34/100</f>
        <v>0</v>
      </c>
      <c r="O173" s="128">
        <f>+O167+O172</f>
        <v>0</v>
      </c>
      <c r="P173" s="136"/>
      <c r="Q173" s="102"/>
      <c r="R173" s="9"/>
      <c r="S173" s="13"/>
      <c r="T173" s="13"/>
    </row>
    <row r="174" spans="2:20" ht="12.75">
      <c r="B174" s="141">
        <f>B168+1</f>
        <v>2030</v>
      </c>
      <c r="C174" s="16"/>
      <c r="D174" s="193"/>
      <c r="E174" s="194"/>
      <c r="G174" s="88"/>
      <c r="H174" s="57"/>
      <c r="I174" s="60"/>
      <c r="J174" s="125">
        <f>IF(I174="","",+I174*(1+$J$16)^(B174-$B$20))</f>
      </c>
      <c r="K174" s="125">
        <f>IF(J174="","",J174/(1+$K$16)^(B174-$B$20))</f>
      </c>
      <c r="L174" s="125">
        <f>IF(K174="","",+K174*$L$16)</f>
      </c>
      <c r="M174" s="82"/>
      <c r="N174" s="133"/>
      <c r="O174" s="103"/>
      <c r="P174" s="135"/>
      <c r="Q174" s="101"/>
      <c r="R174" s="27"/>
      <c r="S174" s="13"/>
      <c r="T174" s="13"/>
    </row>
    <row r="175" spans="2:20" ht="12.75">
      <c r="B175" s="142"/>
      <c r="C175" s="16"/>
      <c r="D175" s="100">
        <f>L175+P175+Q175</f>
        <v>0</v>
      </c>
      <c r="E175" s="88" t="s">
        <v>158</v>
      </c>
      <c r="G175" s="88"/>
      <c r="H175" s="95"/>
      <c r="I175" s="107">
        <f>IF(SUM(I172:I174)="","",SUM(I172:I174))</f>
      </c>
      <c r="J175" s="107">
        <f>IF(SUM(J172:J174)="","",SUM(J172:J174))</f>
      </c>
      <c r="K175" s="107">
        <f>IF(SUM(K172:K174)="","",SUM(K172:K174))</f>
      </c>
      <c r="L175" s="89">
        <f>SUM(L172:L174)+(L169/(1+INPUT!$B$48/100))</f>
        <v>0</v>
      </c>
      <c r="M175" s="82"/>
      <c r="N175" s="108"/>
      <c r="O175" s="98"/>
      <c r="P175" s="90">
        <f>(P172)/(1+INPUT!$B$49/100)^(B174-$B$20)</f>
        <v>0</v>
      </c>
      <c r="Q175" s="90">
        <f>(Q172)/(1+INPUT!$B$49/100)^(B174-$B$20)</f>
        <v>0</v>
      </c>
      <c r="R175" s="27"/>
      <c r="S175" s="13"/>
      <c r="T175" s="13"/>
    </row>
    <row r="176" spans="2:20" ht="12.75">
      <c r="B176" s="143"/>
      <c r="C176" s="16"/>
      <c r="D176" s="100">
        <f>L176+P176+Q176</f>
        <v>0</v>
      </c>
      <c r="E176" s="88" t="s">
        <v>159</v>
      </c>
      <c r="F176" s="88"/>
      <c r="G176" s="88"/>
      <c r="H176" s="95"/>
      <c r="I176" s="107">
        <f>I170+I175</f>
        <v>0</v>
      </c>
      <c r="J176" s="80"/>
      <c r="K176" s="80"/>
      <c r="L176" s="89">
        <f>+L170+L175</f>
        <v>0</v>
      </c>
      <c r="M176" s="82"/>
      <c r="N176" s="10"/>
      <c r="P176" s="90">
        <f>+P170+P175</f>
        <v>0</v>
      </c>
      <c r="Q176" s="90">
        <f>+Q170+Q175</f>
        <v>0</v>
      </c>
      <c r="R176" s="27"/>
      <c r="S176" s="13"/>
      <c r="T176" s="13"/>
    </row>
    <row r="177" spans="2:20" ht="6" customHeight="1">
      <c r="B177" s="61"/>
      <c r="C177" s="16"/>
      <c r="D177" s="88"/>
      <c r="E177" s="88"/>
      <c r="F177" s="88"/>
      <c r="G177" s="88"/>
      <c r="H177" s="95"/>
      <c r="I177" s="107"/>
      <c r="J177" s="80"/>
      <c r="K177" s="80"/>
      <c r="L177" s="89"/>
      <c r="M177" s="82"/>
      <c r="N177" s="10"/>
      <c r="P177" s="90"/>
      <c r="Q177" s="90"/>
      <c r="R177" s="27"/>
      <c r="S177" s="13"/>
      <c r="T177" s="13"/>
    </row>
    <row r="178" spans="2:20" ht="12.75">
      <c r="B178" s="139"/>
      <c r="C178" s="16"/>
      <c r="D178" s="189"/>
      <c r="E178" s="190"/>
      <c r="G178" s="164"/>
      <c r="H178" s="86"/>
      <c r="I178" s="58"/>
      <c r="J178" s="123">
        <f>IF(I178="","",+I178*(1+$J$16)^(B180-$B$20))</f>
      </c>
      <c r="K178" s="123">
        <f>IF(J178="","",J178/(1+$K$16)^(B180-$B$20))</f>
      </c>
      <c r="L178" s="123">
        <f>IF(K178="","",+K178*$L$16)</f>
      </c>
      <c r="M178" s="82"/>
      <c r="N178" s="131">
        <f>+N172*(1+$G$11)^2+G178</f>
        <v>0</v>
      </c>
      <c r="O178" s="127">
        <f>N178*INPUT!$F$16*8766</f>
        <v>0</v>
      </c>
      <c r="P178" s="134">
        <f>(N179*12)*(INPUT!$B$40)*(1+$P$16)^(B180-$B$20)</f>
        <v>0</v>
      </c>
      <c r="Q178" s="134">
        <f>+O178*INPUT!$B$41*(1+$Q$16)^(B180-$B$20)</f>
        <v>0</v>
      </c>
      <c r="R178" s="9"/>
      <c r="S178" s="13"/>
      <c r="T178" s="13"/>
    </row>
    <row r="179" spans="2:20" ht="12.75">
      <c r="B179" s="140"/>
      <c r="C179" s="6"/>
      <c r="D179" s="191"/>
      <c r="E179" s="192"/>
      <c r="G179" s="88"/>
      <c r="H179" s="57"/>
      <c r="I179" s="59"/>
      <c r="J179" s="124">
        <f>IF(I179="","",+I179*(1+$J$16)^(B180-$B$20))</f>
      </c>
      <c r="K179" s="124">
        <f>IF(J179="","",J179/(1+$K$16)^(B180-$B$20))</f>
      </c>
      <c r="L179" s="124">
        <f>IF(K179="","",+K179*$L$16)</f>
      </c>
      <c r="M179" s="82"/>
      <c r="N179" s="132">
        <f>+N178*INPUT!$B$34/100</f>
        <v>0</v>
      </c>
      <c r="O179" s="128">
        <f>+O173+O178</f>
        <v>0</v>
      </c>
      <c r="P179" s="136"/>
      <c r="Q179" s="102"/>
      <c r="R179" s="9"/>
      <c r="S179" s="13"/>
      <c r="T179" s="13"/>
    </row>
    <row r="180" spans="2:20" ht="12.75">
      <c r="B180" s="141">
        <f>B174+1</f>
        <v>2031</v>
      </c>
      <c r="C180" s="16"/>
      <c r="D180" s="193"/>
      <c r="E180" s="194"/>
      <c r="G180" s="88"/>
      <c r="H180" s="57"/>
      <c r="I180" s="60"/>
      <c r="J180" s="125">
        <f>IF(I180="","",+I180*(1+$J$16)^(B180-$B$20))</f>
      </c>
      <c r="K180" s="125">
        <f>IF(J180="","",J180/(1+$K$16)^(B180-$B$20))</f>
      </c>
      <c r="L180" s="125">
        <f>IF(K180="","",+K180*$L$16)</f>
      </c>
      <c r="M180" s="82"/>
      <c r="N180" s="133"/>
      <c r="O180" s="103"/>
      <c r="P180" s="135"/>
      <c r="Q180" s="101"/>
      <c r="R180" s="27"/>
      <c r="S180" s="13"/>
      <c r="T180" s="13"/>
    </row>
    <row r="181" spans="2:20" ht="12.75">
      <c r="B181" s="142"/>
      <c r="C181" s="16"/>
      <c r="D181" s="100">
        <f>L181+P181+Q181</f>
        <v>0</v>
      </c>
      <c r="E181" s="88" t="s">
        <v>158</v>
      </c>
      <c r="G181" s="88"/>
      <c r="H181" s="95"/>
      <c r="I181" s="107">
        <f>IF(SUM(I178:I180)="","",SUM(I178:I180))</f>
      </c>
      <c r="J181" s="107">
        <f>IF(SUM(J178:J180)="","",SUM(J178:J180))</f>
      </c>
      <c r="K181" s="107">
        <f>IF(SUM(K178:K180)="","",SUM(K178:K180))</f>
      </c>
      <c r="L181" s="89">
        <f>SUM(L178:L180)+(L175/(1+INPUT!$B$48/100))</f>
        <v>0</v>
      </c>
      <c r="M181" s="82"/>
      <c r="N181" s="108"/>
      <c r="O181" s="98"/>
      <c r="P181" s="90">
        <f>(P178)/(1+INPUT!$B$49/100)^(B180-$B$20)</f>
        <v>0</v>
      </c>
      <c r="Q181" s="90">
        <f>(Q178)/(1+INPUT!$B$49/100)^(B180-$B$20)</f>
        <v>0</v>
      </c>
      <c r="R181" s="27"/>
      <c r="S181" s="13"/>
      <c r="T181" s="13"/>
    </row>
    <row r="182" spans="2:20" ht="12.75">
      <c r="B182" s="143"/>
      <c r="C182" s="16"/>
      <c r="D182" s="100">
        <f>L182+P182+Q182</f>
        <v>0</v>
      </c>
      <c r="E182" s="88" t="s">
        <v>159</v>
      </c>
      <c r="F182" s="88"/>
      <c r="G182" s="88"/>
      <c r="H182" s="95"/>
      <c r="I182" s="107">
        <f>I176+I181</f>
        <v>0</v>
      </c>
      <c r="J182" s="80"/>
      <c r="K182" s="80"/>
      <c r="L182" s="89">
        <f>+L176+L181</f>
        <v>0</v>
      </c>
      <c r="M182" s="82"/>
      <c r="N182" s="10"/>
      <c r="P182" s="90">
        <f>+P176+P181</f>
        <v>0</v>
      </c>
      <c r="Q182" s="90">
        <f>+Q176+Q181</f>
        <v>0</v>
      </c>
      <c r="R182" s="27"/>
      <c r="S182" s="13"/>
      <c r="T182" s="13"/>
    </row>
    <row r="183" spans="2:20" ht="12.75">
      <c r="B183" s="61"/>
      <c r="C183" s="16"/>
      <c r="D183" s="88"/>
      <c r="E183" s="88"/>
      <c r="F183" s="88"/>
      <c r="G183" s="88"/>
      <c r="H183" s="95"/>
      <c r="I183" s="107"/>
      <c r="J183" s="80"/>
      <c r="K183" s="80"/>
      <c r="L183" s="89"/>
      <c r="M183" s="82"/>
      <c r="N183" s="10"/>
      <c r="P183" s="90"/>
      <c r="Q183" s="90"/>
      <c r="R183" s="27"/>
      <c r="S183" s="13"/>
      <c r="T183" s="13"/>
    </row>
    <row r="184" spans="2:20" ht="12.75">
      <c r="B184" s="139"/>
      <c r="C184" s="16"/>
      <c r="D184" s="189"/>
      <c r="E184" s="190"/>
      <c r="G184" s="164"/>
      <c r="H184" s="86"/>
      <c r="I184" s="58"/>
      <c r="J184" s="123">
        <f>IF(I184="","",+I184*(1+$J$16)^(B186-$B$20))</f>
      </c>
      <c r="K184" s="123">
        <f>IF(J184="","",J184/(1+$K$16)^(B186-$B$20))</f>
      </c>
      <c r="L184" s="123">
        <f>IF(K184="","",+K184*$L$16)</f>
      </c>
      <c r="M184" s="82"/>
      <c r="N184" s="131">
        <f>+N178*(1+$G$11)^2+G184</f>
        <v>0</v>
      </c>
      <c r="O184" s="127">
        <f>N184*INPUT!$F$16*8766</f>
        <v>0</v>
      </c>
      <c r="P184" s="134">
        <f>(N185*12)*(INPUT!$B$40)*(1+$P$16)^(B186-$B$20)</f>
        <v>0</v>
      </c>
      <c r="Q184" s="134">
        <f>+O184*INPUT!$B$41*(1+$Q$16)^(B186-$B$20)</f>
        <v>0</v>
      </c>
      <c r="R184" s="9"/>
      <c r="S184" s="13"/>
      <c r="T184" s="13"/>
    </row>
    <row r="185" spans="2:20" ht="12.75">
      <c r="B185" s="140"/>
      <c r="C185" s="6"/>
      <c r="D185" s="191"/>
      <c r="E185" s="192"/>
      <c r="G185" s="88"/>
      <c r="H185" s="57"/>
      <c r="I185" s="59"/>
      <c r="J185" s="124">
        <f>IF(I185="","",+I185*(1+$J$16)^(B186-$B$20))</f>
      </c>
      <c r="K185" s="124">
        <f>IF(J185="","",J185/(1+$K$16)^(B186-$B$20))</f>
      </c>
      <c r="L185" s="124">
        <f>IF(K185="","",+K185*$L$16)</f>
      </c>
      <c r="M185" s="82"/>
      <c r="N185" s="132">
        <f>+N184*INPUT!$B$34/100</f>
        <v>0</v>
      </c>
      <c r="O185" s="128">
        <f>+O179+O184</f>
        <v>0</v>
      </c>
      <c r="P185" s="136"/>
      <c r="Q185" s="102"/>
      <c r="R185" s="9"/>
      <c r="S185" s="13"/>
      <c r="T185" s="13"/>
    </row>
    <row r="186" spans="2:20" ht="12.75">
      <c r="B186" s="141">
        <f>B180+1</f>
        <v>2032</v>
      </c>
      <c r="C186" s="16"/>
      <c r="D186" s="193"/>
      <c r="E186" s="194"/>
      <c r="G186" s="88"/>
      <c r="H186" s="57"/>
      <c r="I186" s="60"/>
      <c r="J186" s="125">
        <f>IF(I186="","",+I186*(1+$J$16)^(B186-$B$20))</f>
      </c>
      <c r="K186" s="125">
        <f>IF(J186="","",J186/(1+$K$16)^(B186-$B$20))</f>
      </c>
      <c r="L186" s="125">
        <f>IF(K186="","",+K186*$L$16)</f>
      </c>
      <c r="M186" s="82"/>
      <c r="N186" s="133"/>
      <c r="O186" s="103"/>
      <c r="P186" s="135"/>
      <c r="Q186" s="101"/>
      <c r="R186" s="27"/>
      <c r="S186" s="13"/>
      <c r="T186" s="13"/>
    </row>
    <row r="187" spans="2:20" ht="12.75">
      <c r="B187" s="142"/>
      <c r="C187" s="16"/>
      <c r="D187" s="100">
        <f>L187+P187+Q187</f>
        <v>0</v>
      </c>
      <c r="E187" s="88" t="s">
        <v>158</v>
      </c>
      <c r="G187" s="88"/>
      <c r="H187" s="95"/>
      <c r="I187" s="107">
        <f>IF(SUM(I184:I186)="","",SUM(I184:I186))</f>
      </c>
      <c r="J187" s="107">
        <f>IF(SUM(J184:J186)="","",SUM(J184:J186))</f>
      </c>
      <c r="K187" s="107">
        <f>IF(SUM(K184:K186)="","",SUM(K184:K186))</f>
      </c>
      <c r="L187" s="89">
        <f>SUM(L184:L186)+(L181/(1+INPUT!$B$48/100))</f>
        <v>0</v>
      </c>
      <c r="M187" s="82"/>
      <c r="N187" s="108"/>
      <c r="O187" s="98"/>
      <c r="P187" s="90">
        <f>(P184)/(1+INPUT!$B$49/100)^(B186-$B$20)</f>
        <v>0</v>
      </c>
      <c r="Q187" s="90">
        <f>(Q184)/(1+INPUT!$B$49/100)^(B186-$B$20)</f>
        <v>0</v>
      </c>
      <c r="R187" s="27"/>
      <c r="S187" s="13"/>
      <c r="T187" s="13"/>
    </row>
    <row r="188" spans="2:20" ht="12.75">
      <c r="B188" s="143"/>
      <c r="C188" s="16"/>
      <c r="D188" s="100">
        <f>L188+P188+Q188</f>
        <v>0</v>
      </c>
      <c r="E188" s="88" t="s">
        <v>159</v>
      </c>
      <c r="F188" s="88"/>
      <c r="G188" s="88"/>
      <c r="H188" s="95"/>
      <c r="I188" s="107">
        <f>I182+I187</f>
        <v>0</v>
      </c>
      <c r="J188" s="80"/>
      <c r="K188" s="80"/>
      <c r="L188" s="89">
        <f>+L182+L187</f>
        <v>0</v>
      </c>
      <c r="M188" s="82"/>
      <c r="N188" s="10"/>
      <c r="P188" s="90">
        <f>+P182+P187</f>
        <v>0</v>
      </c>
      <c r="Q188" s="90">
        <f>+Q182+Q187</f>
        <v>0</v>
      </c>
      <c r="R188" s="27"/>
      <c r="S188" s="13"/>
      <c r="T188" s="13"/>
    </row>
    <row r="189" spans="2:20" ht="6" customHeight="1">
      <c r="B189" s="61"/>
      <c r="C189" s="16"/>
      <c r="D189" s="88"/>
      <c r="E189" s="88"/>
      <c r="F189" s="88"/>
      <c r="G189" s="88"/>
      <c r="H189" s="95"/>
      <c r="I189" s="107"/>
      <c r="J189" s="80"/>
      <c r="K189" s="80"/>
      <c r="L189" s="89"/>
      <c r="M189" s="82"/>
      <c r="N189" s="10"/>
      <c r="P189" s="90"/>
      <c r="Q189" s="90"/>
      <c r="R189" s="27"/>
      <c r="S189" s="13"/>
      <c r="T189" s="13"/>
    </row>
    <row r="190" spans="2:20" ht="12.75">
      <c r="B190" s="139"/>
      <c r="C190" s="16"/>
      <c r="D190" s="189"/>
      <c r="E190" s="190"/>
      <c r="G190" s="164"/>
      <c r="H190" s="86"/>
      <c r="I190" s="58"/>
      <c r="J190" s="123">
        <f>IF(I190="","",+I190*(1+$J$16)^(B192-$B$20))</f>
      </c>
      <c r="K190" s="123">
        <f>IF(J190="","",J190/(1+$K$16)^(B192-$B$20))</f>
      </c>
      <c r="L190" s="123">
        <f>IF(K190="","",+K190*$L$16)</f>
      </c>
      <c r="M190" s="82"/>
      <c r="N190" s="131">
        <f>+N184*(1+$G$11)^2+G190</f>
        <v>0</v>
      </c>
      <c r="O190" s="127">
        <f>N190*INPUT!$F$16*8766</f>
        <v>0</v>
      </c>
      <c r="P190" s="134">
        <f>(N191*12)*(INPUT!$B$40)*(1+$P$16)^(B192-$B$20)</f>
        <v>0</v>
      </c>
      <c r="Q190" s="134">
        <f>+O190*INPUT!$B$41*(1+$Q$16)^(B192-$B$20)</f>
        <v>0</v>
      </c>
      <c r="R190" s="9"/>
      <c r="S190" s="13"/>
      <c r="T190" s="13"/>
    </row>
    <row r="191" spans="2:20" ht="12.75">
      <c r="B191" s="140"/>
      <c r="C191" s="6"/>
      <c r="D191" s="191"/>
      <c r="E191" s="192"/>
      <c r="G191" s="88"/>
      <c r="H191" s="57"/>
      <c r="I191" s="59"/>
      <c r="J191" s="124">
        <f>IF(I191="","",+I191*(1+$J$16)^(B192-$B$20))</f>
      </c>
      <c r="K191" s="124">
        <f>IF(J191="","",J191/(1+$K$16)^(B192-$B$20))</f>
      </c>
      <c r="L191" s="124">
        <f>IF(K191="","",+K191*$L$16)</f>
      </c>
      <c r="M191" s="82"/>
      <c r="N191" s="132">
        <f>+N190*INPUT!$B$34/100</f>
        <v>0</v>
      </c>
      <c r="O191" s="128">
        <f>+O185+O190</f>
        <v>0</v>
      </c>
      <c r="P191" s="136"/>
      <c r="Q191" s="102"/>
      <c r="R191" s="9"/>
      <c r="S191" s="13"/>
      <c r="T191" s="13"/>
    </row>
    <row r="192" spans="2:20" ht="12.75">
      <c r="B192" s="141">
        <f>B186+1</f>
        <v>2033</v>
      </c>
      <c r="C192" s="16"/>
      <c r="D192" s="193"/>
      <c r="E192" s="194"/>
      <c r="G192" s="88"/>
      <c r="H192" s="57"/>
      <c r="I192" s="60"/>
      <c r="J192" s="125">
        <f>IF(I192="","",+I192*(1+$J$16)^(B192-$B$20))</f>
      </c>
      <c r="K192" s="125">
        <f>IF(J192="","",J192/(1+$K$16)^(B192-$B$20))</f>
      </c>
      <c r="L192" s="125">
        <f>IF(K192="","",+K192*$L$16)</f>
      </c>
      <c r="M192" s="82"/>
      <c r="N192" s="133"/>
      <c r="O192" s="103"/>
      <c r="P192" s="135"/>
      <c r="Q192" s="101"/>
      <c r="R192" s="27"/>
      <c r="S192" s="13"/>
      <c r="T192" s="13"/>
    </row>
    <row r="193" spans="2:20" ht="12.75">
      <c r="B193" s="142"/>
      <c r="C193" s="16"/>
      <c r="D193" s="100">
        <f>L193+P193+Q193</f>
        <v>0</v>
      </c>
      <c r="E193" s="88" t="s">
        <v>158</v>
      </c>
      <c r="G193" s="88"/>
      <c r="H193" s="95"/>
      <c r="I193" s="107">
        <f>IF(SUM(I190:I192)="","",SUM(I190:I192))</f>
      </c>
      <c r="J193" s="107">
        <f>IF(SUM(J190:J192)="","",SUM(J190:J192))</f>
      </c>
      <c r="K193" s="107">
        <f>IF(SUM(K190:K192)="","",SUM(K190:K192))</f>
      </c>
      <c r="L193" s="89">
        <f>SUM(L190:L192)+(L187/(1+INPUT!$B$48/100))</f>
        <v>0</v>
      </c>
      <c r="M193" s="82"/>
      <c r="N193" s="108"/>
      <c r="O193" s="98"/>
      <c r="P193" s="90">
        <f>(P190)/(1+INPUT!$B$49/100)^(B192-$B$20)</f>
        <v>0</v>
      </c>
      <c r="Q193" s="90">
        <f>(Q190)/(1+INPUT!$B$49/100)^(B192-$B$20)</f>
        <v>0</v>
      </c>
      <c r="R193" s="27"/>
      <c r="S193" s="13"/>
      <c r="T193" s="13"/>
    </row>
    <row r="194" spans="2:20" ht="12.75">
      <c r="B194" s="143"/>
      <c r="C194" s="16"/>
      <c r="D194" s="100">
        <f>L194+P194+Q194</f>
        <v>0</v>
      </c>
      <c r="E194" s="88" t="s">
        <v>159</v>
      </c>
      <c r="F194" s="88"/>
      <c r="G194" s="88"/>
      <c r="H194" s="95"/>
      <c r="I194" s="107">
        <f>I188+I193</f>
        <v>0</v>
      </c>
      <c r="J194" s="80"/>
      <c r="K194" s="80"/>
      <c r="L194" s="89">
        <f>+L188+L193</f>
        <v>0</v>
      </c>
      <c r="M194" s="82"/>
      <c r="N194" s="10"/>
      <c r="P194" s="90">
        <f>+P188+P193</f>
        <v>0</v>
      </c>
      <c r="Q194" s="90">
        <f>+Q188+Q193</f>
        <v>0</v>
      </c>
      <c r="R194" s="27"/>
      <c r="S194" s="13"/>
      <c r="T194" s="13"/>
    </row>
    <row r="195" spans="2:20" ht="6" customHeight="1">
      <c r="B195" s="61"/>
      <c r="C195" s="16"/>
      <c r="D195" s="88"/>
      <c r="E195" s="88"/>
      <c r="F195" s="88"/>
      <c r="G195" s="88"/>
      <c r="H195" s="95"/>
      <c r="I195" s="107"/>
      <c r="J195" s="80"/>
      <c r="K195" s="80"/>
      <c r="L195" s="89"/>
      <c r="M195" s="82"/>
      <c r="N195" s="10"/>
      <c r="P195" s="90"/>
      <c r="Q195" s="90"/>
      <c r="R195" s="27"/>
      <c r="S195" s="13"/>
      <c r="T195" s="13"/>
    </row>
    <row r="196" spans="2:20" ht="12.75">
      <c r="B196" s="139"/>
      <c r="C196" s="16"/>
      <c r="D196" s="189"/>
      <c r="E196" s="190"/>
      <c r="G196" s="164"/>
      <c r="H196" s="86"/>
      <c r="I196" s="58"/>
      <c r="J196" s="123">
        <f>IF(I196="","",+I196*(1+$J$16)^(B198-$B$20))</f>
      </c>
      <c r="K196" s="123">
        <f>IF(J196="","",J196/(1+$K$16)^(B198-$B$20))</f>
      </c>
      <c r="L196" s="123">
        <f>IF(K196="","",+K196*$L$16)</f>
      </c>
      <c r="M196" s="82"/>
      <c r="N196" s="131">
        <f>+N190*(1+$G$11)^2+G196</f>
        <v>0</v>
      </c>
      <c r="O196" s="127">
        <f>N196*INPUT!$F$16*8766</f>
        <v>0</v>
      </c>
      <c r="P196" s="134">
        <f>(N197*12)*(INPUT!$B$40)*(1+$P$16)^(B198-$B$20)</f>
        <v>0</v>
      </c>
      <c r="Q196" s="134">
        <f>+O196*INPUT!$B$41*(1+$Q$16)^(B198-$B$20)</f>
        <v>0</v>
      </c>
      <c r="R196" s="9"/>
      <c r="S196" s="13"/>
      <c r="T196" s="13"/>
    </row>
    <row r="197" spans="2:20" ht="12.75">
      <c r="B197" s="140"/>
      <c r="C197" s="6"/>
      <c r="D197" s="191"/>
      <c r="E197" s="192"/>
      <c r="G197" s="88"/>
      <c r="H197" s="57"/>
      <c r="I197" s="59"/>
      <c r="J197" s="124">
        <f>IF(I197="","",+I197*(1+$J$16)^(B198-$B$20))</f>
      </c>
      <c r="K197" s="124">
        <f>IF(J197="","",J197/(1+$K$16)^(B198-$B$20))</f>
      </c>
      <c r="L197" s="124">
        <f>IF(K197="","",+K197*$L$16)</f>
      </c>
      <c r="M197" s="82"/>
      <c r="N197" s="132">
        <f>+N196*INPUT!$B$34/100</f>
        <v>0</v>
      </c>
      <c r="O197" s="128">
        <f>+O191+O196</f>
        <v>0</v>
      </c>
      <c r="P197" s="136"/>
      <c r="Q197" s="102"/>
      <c r="R197" s="9"/>
      <c r="S197" s="13"/>
      <c r="T197" s="13"/>
    </row>
    <row r="198" spans="2:20" ht="12.75">
      <c r="B198" s="141">
        <f>B192+1</f>
        <v>2034</v>
      </c>
      <c r="C198" s="16"/>
      <c r="D198" s="193"/>
      <c r="E198" s="194"/>
      <c r="G198" s="88"/>
      <c r="H198" s="57"/>
      <c r="I198" s="60"/>
      <c r="J198" s="125">
        <f>IF(I198="","",+I198*(1+$J$16)^(B198-$B$20))</f>
      </c>
      <c r="K198" s="125">
        <f>IF(J198="","",J198/(1+$K$16)^(B198-$B$20))</f>
      </c>
      <c r="L198" s="125">
        <f>IF(K198="","",+K198*$L$16)</f>
      </c>
      <c r="M198" s="82"/>
      <c r="N198" s="133"/>
      <c r="O198" s="103"/>
      <c r="P198" s="135"/>
      <c r="Q198" s="101"/>
      <c r="R198" s="27"/>
      <c r="S198" s="13"/>
      <c r="T198" s="13"/>
    </row>
    <row r="199" spans="2:20" ht="12.75">
      <c r="B199" s="142"/>
      <c r="C199" s="16"/>
      <c r="D199" s="100">
        <f>L199+P199+Q199</f>
        <v>0</v>
      </c>
      <c r="E199" s="88" t="s">
        <v>158</v>
      </c>
      <c r="G199" s="88"/>
      <c r="H199" s="95"/>
      <c r="I199" s="107">
        <f>IF(SUM(I196:I198)="","",SUM(I196:I198))</f>
      </c>
      <c r="J199" s="107">
        <f>IF(SUM(J196:J198)="","",SUM(J196:J198))</f>
      </c>
      <c r="K199" s="107">
        <f>IF(SUM(K196:K198)="","",SUM(K196:K198))</f>
      </c>
      <c r="L199" s="89">
        <f>SUM(L196:L198)+(L193/(1+INPUT!$B$48/100))</f>
        <v>0</v>
      </c>
      <c r="M199" s="82"/>
      <c r="N199" s="108"/>
      <c r="O199" s="98"/>
      <c r="P199" s="90">
        <f>(P196)/(1+INPUT!$B$49/100)^(B198-$B$20)</f>
        <v>0</v>
      </c>
      <c r="Q199" s="90">
        <f>(Q196)/(1+INPUT!$B$49/100)^(B198-$B$20)</f>
        <v>0</v>
      </c>
      <c r="R199" s="27"/>
      <c r="S199" s="13"/>
      <c r="T199" s="13"/>
    </row>
    <row r="200" spans="2:20" ht="12.75">
      <c r="B200" s="143"/>
      <c r="C200" s="16"/>
      <c r="D200" s="100">
        <f>L200+P200+Q200</f>
        <v>0</v>
      </c>
      <c r="E200" s="88" t="s">
        <v>159</v>
      </c>
      <c r="F200" s="88"/>
      <c r="G200" s="88"/>
      <c r="H200" s="95"/>
      <c r="I200" s="107">
        <f>I194+I199</f>
        <v>0</v>
      </c>
      <c r="J200" s="80"/>
      <c r="K200" s="80"/>
      <c r="L200" s="89">
        <f>+L194+L199</f>
        <v>0</v>
      </c>
      <c r="M200" s="82"/>
      <c r="N200" s="10"/>
      <c r="P200" s="90">
        <f>+P194+P199</f>
        <v>0</v>
      </c>
      <c r="Q200" s="90">
        <f>+Q194+Q199</f>
        <v>0</v>
      </c>
      <c r="R200" s="27"/>
      <c r="S200" s="13"/>
      <c r="T200" s="13"/>
    </row>
    <row r="201" spans="2:20" ht="6" customHeight="1">
      <c r="B201" s="61"/>
      <c r="C201" s="16"/>
      <c r="D201" s="88"/>
      <c r="E201" s="88"/>
      <c r="F201" s="88"/>
      <c r="G201" s="88"/>
      <c r="H201" s="95"/>
      <c r="I201" s="107"/>
      <c r="J201" s="80"/>
      <c r="K201" s="80"/>
      <c r="L201" s="89"/>
      <c r="M201" s="82"/>
      <c r="N201" s="10"/>
      <c r="P201" s="90"/>
      <c r="Q201" s="90"/>
      <c r="R201" s="27"/>
      <c r="S201" s="13"/>
      <c r="T201" s="13"/>
    </row>
    <row r="202" spans="2:20" ht="12.75">
      <c r="B202" s="139"/>
      <c r="C202" s="16"/>
      <c r="D202" s="189"/>
      <c r="E202" s="190"/>
      <c r="G202" s="164"/>
      <c r="H202" s="86"/>
      <c r="I202" s="58"/>
      <c r="J202" s="123">
        <f>IF(I202="","",+I202*(1+$J$16)^(B204-$B$20))</f>
      </c>
      <c r="K202" s="123">
        <f>IF(J202="","",J202/(1+$K$16)^(B204-$B$20))</f>
      </c>
      <c r="L202" s="123">
        <f>IF(K202="","",+K202*$L$16)</f>
      </c>
      <c r="M202" s="82"/>
      <c r="N202" s="131">
        <f>+N196*(1+$G$11)^2+G202</f>
        <v>0</v>
      </c>
      <c r="O202" s="127">
        <f>N202*INPUT!$F$16*8766</f>
        <v>0</v>
      </c>
      <c r="P202" s="134">
        <f>(N203*12)*(INPUT!$B$40)*(1+$P$16)^(B204-$B$20)</f>
        <v>0</v>
      </c>
      <c r="Q202" s="134">
        <f>+O202*INPUT!$B$41*(1+$Q$16)^(B204-$B$20)</f>
        <v>0</v>
      </c>
      <c r="R202" s="9"/>
      <c r="S202" s="13"/>
      <c r="T202" s="13"/>
    </row>
    <row r="203" spans="2:20" ht="12.75">
      <c r="B203" s="140"/>
      <c r="C203" s="6"/>
      <c r="D203" s="191"/>
      <c r="E203" s="192"/>
      <c r="G203" s="88"/>
      <c r="H203" s="57"/>
      <c r="I203" s="59"/>
      <c r="J203" s="124">
        <f>IF(I203="","",+I203*(1+$J$16)^(B204-$B$20))</f>
      </c>
      <c r="K203" s="124">
        <f>IF(J203="","",J203/(1+$K$16)^(B204-$B$20))</f>
      </c>
      <c r="L203" s="124">
        <f>IF(K203="","",+K203*$L$16)</f>
      </c>
      <c r="M203" s="82"/>
      <c r="N203" s="132">
        <f>+N202*INPUT!$B$34/100</f>
        <v>0</v>
      </c>
      <c r="O203" s="128">
        <f>+O197+O202</f>
        <v>0</v>
      </c>
      <c r="P203" s="136"/>
      <c r="Q203" s="102"/>
      <c r="R203" s="9"/>
      <c r="S203" s="13"/>
      <c r="T203" s="13"/>
    </row>
    <row r="204" spans="2:20" ht="12.75">
      <c r="B204" s="141">
        <f>B198+1</f>
        <v>2035</v>
      </c>
      <c r="C204" s="16"/>
      <c r="D204" s="193"/>
      <c r="E204" s="194"/>
      <c r="G204" s="88"/>
      <c r="H204" s="57"/>
      <c r="I204" s="60"/>
      <c r="J204" s="125">
        <f>IF(I204="","",+I204*(1+$J$16)^(B204-$B$20))</f>
      </c>
      <c r="K204" s="125">
        <f>IF(J204="","",J204/(1+$K$16)^(B204-$B$20))</f>
      </c>
      <c r="L204" s="125">
        <f>IF(K204="","",+K204*$L$16)</f>
      </c>
      <c r="M204" s="82"/>
      <c r="N204" s="133"/>
      <c r="O204" s="103"/>
      <c r="P204" s="135"/>
      <c r="Q204" s="101"/>
      <c r="R204" s="27"/>
      <c r="S204" s="13"/>
      <c r="T204" s="13"/>
    </row>
    <row r="205" spans="2:20" ht="12.75">
      <c r="B205" s="142"/>
      <c r="C205" s="16"/>
      <c r="D205" s="100">
        <f>L205+P205+Q205</f>
        <v>0</v>
      </c>
      <c r="E205" s="88" t="s">
        <v>158</v>
      </c>
      <c r="G205" s="88"/>
      <c r="H205" s="95"/>
      <c r="I205" s="107">
        <f>IF(SUM(I202:I204)="","",SUM(I202:I204))</f>
      </c>
      <c r="J205" s="107">
        <f>IF(SUM(J202:J204)="","",SUM(J202:J204))</f>
      </c>
      <c r="K205" s="107">
        <f>IF(SUM(K202:K204)="","",SUM(K202:K204))</f>
      </c>
      <c r="L205" s="89">
        <f>SUM(L202:L204)+(L199/(1+INPUT!$B$48/100))</f>
        <v>0</v>
      </c>
      <c r="M205" s="82"/>
      <c r="N205" s="108"/>
      <c r="O205" s="98"/>
      <c r="P205" s="90">
        <f>(P202)/(1+INPUT!$B$49/100)^(B204-$B$20)</f>
        <v>0</v>
      </c>
      <c r="Q205" s="90">
        <f>(Q202)/(1+INPUT!$B$49/100)^(B204-$B$20)</f>
        <v>0</v>
      </c>
      <c r="R205" s="27"/>
      <c r="S205" s="13"/>
      <c r="T205" s="13"/>
    </row>
    <row r="206" spans="2:20" ht="12.75">
      <c r="B206" s="143"/>
      <c r="C206" s="16"/>
      <c r="D206" s="100">
        <f>L206+P206+Q206</f>
        <v>0</v>
      </c>
      <c r="E206" s="88" t="s">
        <v>159</v>
      </c>
      <c r="F206" s="88"/>
      <c r="G206" s="88"/>
      <c r="H206" s="95"/>
      <c r="I206" s="107">
        <f>I200+I205</f>
        <v>0</v>
      </c>
      <c r="J206" s="80"/>
      <c r="K206" s="80"/>
      <c r="L206" s="89">
        <f>+L200+L205</f>
        <v>0</v>
      </c>
      <c r="M206" s="82"/>
      <c r="N206" s="10"/>
      <c r="P206" s="90">
        <f>+P200+P205</f>
        <v>0</v>
      </c>
      <c r="Q206" s="90">
        <f>+Q200+Q205</f>
        <v>0</v>
      </c>
      <c r="R206" s="27"/>
      <c r="S206" s="13"/>
      <c r="T206" s="13"/>
    </row>
    <row r="207" spans="2:20" ht="6" customHeight="1">
      <c r="B207" s="61"/>
      <c r="C207" s="16"/>
      <c r="D207" s="88"/>
      <c r="E207" s="88"/>
      <c r="F207" s="88"/>
      <c r="G207" s="88"/>
      <c r="H207" s="95"/>
      <c r="I207" s="107"/>
      <c r="J207" s="80"/>
      <c r="K207" s="80"/>
      <c r="L207" s="89"/>
      <c r="M207" s="82"/>
      <c r="N207" s="10"/>
      <c r="P207" s="90"/>
      <c r="Q207" s="90"/>
      <c r="R207" s="27"/>
      <c r="S207" s="13"/>
      <c r="T207" s="13"/>
    </row>
    <row r="208" spans="2:20" ht="12.75">
      <c r="B208" s="139"/>
      <c r="C208" s="16"/>
      <c r="D208" s="189"/>
      <c r="E208" s="190"/>
      <c r="G208" s="164"/>
      <c r="H208" s="86"/>
      <c r="I208" s="58"/>
      <c r="J208" s="123">
        <f>IF(I208="","",+I208*(1+$J$16)^(B210-$B$20))</f>
      </c>
      <c r="K208" s="123">
        <f>IF(J208="","",J208/(1+$K$16)^(B210-$B$20))</f>
      </c>
      <c r="L208" s="123">
        <f>IF(K208="","",+K208*$L$16)</f>
      </c>
      <c r="M208" s="82"/>
      <c r="N208" s="131">
        <f>+N202*(1+$G$11)^2+G208</f>
        <v>0</v>
      </c>
      <c r="O208" s="127">
        <f>N208*INPUT!$F$16*8766</f>
        <v>0</v>
      </c>
      <c r="P208" s="134">
        <f>(N209*12)*(INPUT!$B$40)*(1+$P$16)^(B210-$B$20)</f>
        <v>0</v>
      </c>
      <c r="Q208" s="134">
        <f>+O208*INPUT!$B$41*(1+$Q$16)^(B210-$B$20)</f>
        <v>0</v>
      </c>
      <c r="R208" s="9"/>
      <c r="S208" s="13"/>
      <c r="T208" s="13"/>
    </row>
    <row r="209" spans="2:20" ht="12.75">
      <c r="B209" s="140"/>
      <c r="C209" s="6"/>
      <c r="D209" s="191"/>
      <c r="E209" s="192"/>
      <c r="G209" s="88"/>
      <c r="H209" s="57"/>
      <c r="I209" s="59"/>
      <c r="J209" s="124">
        <f>IF(I209="","",+I209*(1+$J$16)^(B210-$B$20))</f>
      </c>
      <c r="K209" s="124">
        <f>IF(J209="","",J209/(1+$K$16)^(B210-$B$20))</f>
      </c>
      <c r="L209" s="124">
        <f>IF(K209="","",+K209*$L$16)</f>
      </c>
      <c r="M209" s="82"/>
      <c r="N209" s="132">
        <f>+N208*INPUT!$B$34/100</f>
        <v>0</v>
      </c>
      <c r="O209" s="128">
        <f>+O203+O208</f>
        <v>0</v>
      </c>
      <c r="P209" s="136"/>
      <c r="Q209" s="102"/>
      <c r="R209" s="9"/>
      <c r="S209" s="13"/>
      <c r="T209" s="13"/>
    </row>
    <row r="210" spans="2:20" ht="12.75">
      <c r="B210" s="141">
        <f>B204+1</f>
        <v>2036</v>
      </c>
      <c r="C210" s="16"/>
      <c r="D210" s="193"/>
      <c r="E210" s="194"/>
      <c r="G210" s="88"/>
      <c r="H210" s="57"/>
      <c r="I210" s="60"/>
      <c r="J210" s="125">
        <f>IF(I210="","",+I210*(1+$J$16)^(B210-$B$20))</f>
      </c>
      <c r="K210" s="125">
        <f>IF(J210="","",J210/(1+$K$16)^(B210-$B$20))</f>
      </c>
      <c r="L210" s="125">
        <f>IF(K210="","",+K210*$L$16)</f>
      </c>
      <c r="M210" s="82"/>
      <c r="N210" s="133"/>
      <c r="O210" s="103"/>
      <c r="P210" s="135"/>
      <c r="Q210" s="101"/>
      <c r="R210" s="27"/>
      <c r="S210" s="13"/>
      <c r="T210" s="13"/>
    </row>
    <row r="211" spans="2:20" ht="12.75">
      <c r="B211" s="142"/>
      <c r="C211" s="16"/>
      <c r="D211" s="100">
        <f>L211+P211+Q211</f>
        <v>0</v>
      </c>
      <c r="E211" s="88" t="s">
        <v>158</v>
      </c>
      <c r="G211" s="88"/>
      <c r="H211" s="95"/>
      <c r="I211" s="107">
        <f>IF(SUM(I208:I210)="","",SUM(I208:I210))</f>
      </c>
      <c r="J211" s="107">
        <f>IF(SUM(J208:J210)="","",SUM(J208:J210))</f>
      </c>
      <c r="K211" s="107">
        <f>IF(SUM(K208:K210)="","",SUM(K208:K210))</f>
      </c>
      <c r="L211" s="89">
        <f>SUM(L208:L210)+(L205/(1+INPUT!$B$48/100))</f>
        <v>0</v>
      </c>
      <c r="M211" s="82"/>
      <c r="N211" s="108"/>
      <c r="O211" s="98"/>
      <c r="P211" s="90">
        <f>(P208)/(1+INPUT!$B$49/100)^(B210-$B$20)</f>
        <v>0</v>
      </c>
      <c r="Q211" s="90">
        <f>(Q208)/(1+INPUT!$B$49/100)^(B210-$B$20)</f>
        <v>0</v>
      </c>
      <c r="R211" s="27"/>
      <c r="S211" s="13"/>
      <c r="T211" s="13"/>
    </row>
    <row r="212" spans="2:20" ht="12.75">
      <c r="B212" s="143"/>
      <c r="C212" s="16"/>
      <c r="D212" s="100">
        <f>L212+P212+Q212</f>
        <v>0</v>
      </c>
      <c r="E212" s="88" t="s">
        <v>159</v>
      </c>
      <c r="F212" s="88"/>
      <c r="G212" s="88"/>
      <c r="H212" s="95"/>
      <c r="I212" s="107">
        <f>I206+I211</f>
        <v>0</v>
      </c>
      <c r="J212" s="80"/>
      <c r="K212" s="80"/>
      <c r="L212" s="89">
        <f>+L206+L211</f>
        <v>0</v>
      </c>
      <c r="M212" s="82"/>
      <c r="N212" s="10"/>
      <c r="P212" s="90">
        <f>+P206+P211</f>
        <v>0</v>
      </c>
      <c r="Q212" s="90">
        <f>+Q206+Q211</f>
        <v>0</v>
      </c>
      <c r="R212" s="27"/>
      <c r="S212" s="13"/>
      <c r="T212" s="13"/>
    </row>
    <row r="213" spans="2:20" ht="12.75">
      <c r="B213" s="61"/>
      <c r="C213" s="16"/>
      <c r="D213" s="88"/>
      <c r="E213" s="88"/>
      <c r="F213" s="88"/>
      <c r="G213" s="88"/>
      <c r="H213" s="95"/>
      <c r="I213" s="107"/>
      <c r="J213" s="80"/>
      <c r="K213" s="80"/>
      <c r="L213" s="89"/>
      <c r="M213" s="82"/>
      <c r="N213" s="10"/>
      <c r="P213" s="90"/>
      <c r="Q213" s="90"/>
      <c r="R213" s="27"/>
      <c r="S213" s="13"/>
      <c r="T213" s="13"/>
    </row>
  </sheetData>
  <printOptions horizontalCentered="1"/>
  <pageMargins left="0.64" right="0.51" top="0.66" bottom="0.38" header="0.5" footer="0.35"/>
  <pageSetup fitToHeight="2" horizontalDpi="300" verticalDpi="300" orientation="portrait" pageOrder="overThenDown" scale="65" r:id="rId1"/>
  <headerFooter alignWithMargins="0">
    <oddFooter>&amp;L&amp;"Arial,Italic"&amp;8&amp;T&amp;C&amp;"Arial,Regular"&amp;8&amp;A&amp;R&amp;"Arial,Regular"&amp;8Page &amp;P</oddFooter>
  </headerFooter>
  <rowBreaks count="2" manualBreakCount="2">
    <brk id="77" max="65535" man="1"/>
    <brk id="145" max="6553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B2:T236"/>
  <sheetViews>
    <sheetView showGridLines="0" showRowColHeaders="0" workbookViewId="0" topLeftCell="A1">
      <selection activeCell="B2" sqref="B2"/>
    </sheetView>
  </sheetViews>
  <sheetFormatPr defaultColWidth="10.875" defaultRowHeight="12.75"/>
  <cols>
    <col min="1" max="1" width="1.625" style="0" customWidth="1"/>
    <col min="2" max="2" width="9.625" style="0" customWidth="1"/>
    <col min="3" max="3" width="0.875" style="0" customWidth="1"/>
    <col min="4" max="4" width="12.625" style="0" customWidth="1"/>
    <col min="5" max="5" width="20.625" style="0" customWidth="1"/>
    <col min="6" max="6" width="0.875" style="0" customWidth="1"/>
    <col min="7" max="7" width="8.625" style="0" customWidth="1"/>
    <col min="8" max="8" width="0.875" style="0" customWidth="1"/>
    <col min="9" max="11" width="10.625" style="0" customWidth="1"/>
    <col min="12" max="12" width="11.625" style="0" customWidth="1"/>
    <col min="13" max="13" width="0.875" style="0" customWidth="1"/>
    <col min="14" max="14" width="10.625" style="0" customWidth="1"/>
    <col min="15" max="15" width="11.625" style="0" customWidth="1"/>
    <col min="16" max="16" width="10.625" style="0" customWidth="1"/>
    <col min="17" max="17" width="12.625" style="0" customWidth="1"/>
    <col min="18" max="18" width="0.875" style="0" customWidth="1"/>
    <col min="19" max="19" width="4.625" style="0" customWidth="1"/>
  </cols>
  <sheetData>
    <row r="1" ht="6" customHeight="1"/>
    <row r="2" spans="2:20" ht="15.75" customHeight="1">
      <c r="B2" s="198" t="s">
        <v>125</v>
      </c>
      <c r="C2" s="12"/>
      <c r="D2" s="19"/>
      <c r="E2" s="137"/>
      <c r="F2" s="137"/>
      <c r="G2" s="137"/>
      <c r="H2" s="137"/>
      <c r="I2" s="19"/>
      <c r="J2" s="12"/>
      <c r="K2" s="12"/>
      <c r="L2" s="12"/>
      <c r="M2" s="12"/>
      <c r="N2" s="12"/>
      <c r="O2" s="12"/>
      <c r="P2" s="12"/>
      <c r="Q2" s="12"/>
      <c r="R2" s="12"/>
      <c r="S2" s="3"/>
      <c r="T2" s="3"/>
    </row>
    <row r="3" spans="2:20" ht="15.75" customHeight="1">
      <c r="B3" s="138" t="s">
        <v>126</v>
      </c>
      <c r="C3" s="12"/>
      <c r="D3" s="19"/>
      <c r="E3" s="19"/>
      <c r="F3" s="19"/>
      <c r="G3" s="19"/>
      <c r="H3" s="19"/>
      <c r="I3" s="19"/>
      <c r="J3" s="19"/>
      <c r="K3" s="19"/>
      <c r="L3" s="12"/>
      <c r="M3" s="12"/>
      <c r="N3" s="12"/>
      <c r="O3" s="12"/>
      <c r="P3" s="12"/>
      <c r="Q3" s="12"/>
      <c r="R3" s="12"/>
      <c r="S3" s="3"/>
      <c r="T3" s="3"/>
    </row>
    <row r="4" spans="2:20" ht="19.5" customHeight="1">
      <c r="B4" s="138"/>
      <c r="C4" s="12"/>
      <c r="D4" s="19"/>
      <c r="E4" s="19"/>
      <c r="F4" s="19"/>
      <c r="G4" s="19"/>
      <c r="H4" s="19"/>
      <c r="I4" s="19"/>
      <c r="J4" s="19"/>
      <c r="K4" s="19"/>
      <c r="L4" s="12"/>
      <c r="M4" s="12"/>
      <c r="N4" s="12"/>
      <c r="O4" s="12"/>
      <c r="P4" s="12"/>
      <c r="Q4" s="12"/>
      <c r="R4" s="12"/>
      <c r="S4" s="3"/>
      <c r="T4" s="3"/>
    </row>
    <row r="5" spans="2:20" ht="18" customHeight="1">
      <c r="B5" s="160" t="s">
        <v>127</v>
      </c>
      <c r="C5" s="200"/>
      <c r="D5" s="182">
        <f>+'PLAN 1'!D5</f>
        <v>0</v>
      </c>
      <c r="E5" s="19"/>
      <c r="F5" s="19"/>
      <c r="G5" s="19"/>
      <c r="H5" s="19"/>
      <c r="I5" s="19"/>
      <c r="J5" s="19"/>
      <c r="K5" s="19"/>
      <c r="L5" s="12"/>
      <c r="M5" s="12"/>
      <c r="N5" s="12"/>
      <c r="O5" s="12"/>
      <c r="P5" s="157" t="s">
        <v>128</v>
      </c>
      <c r="Q5" s="159">
        <f ca="1">TODAY()</f>
        <v>39283</v>
      </c>
      <c r="R5" s="12"/>
      <c r="S5" s="3"/>
      <c r="T5" s="3"/>
    </row>
    <row r="6" spans="2:20" ht="3.75" customHeight="1">
      <c r="B6" s="160"/>
      <c r="C6" s="160"/>
      <c r="D6" s="160"/>
      <c r="E6" s="19"/>
      <c r="F6" s="19"/>
      <c r="G6" s="19"/>
      <c r="H6" s="19"/>
      <c r="I6" s="19"/>
      <c r="J6" s="4"/>
      <c r="K6" s="19"/>
      <c r="L6" s="12"/>
      <c r="M6" s="12"/>
      <c r="N6" s="12"/>
      <c r="O6" s="12"/>
      <c r="P6" s="12"/>
      <c r="Q6" s="12"/>
      <c r="R6" s="12"/>
      <c r="S6" s="3"/>
      <c r="T6" s="3"/>
    </row>
    <row r="7" spans="2:18" ht="18" customHeight="1">
      <c r="B7" s="160" t="s">
        <v>129</v>
      </c>
      <c r="C7" s="201"/>
      <c r="D7" s="182">
        <f>+'PLAN 1'!D7</f>
        <v>0</v>
      </c>
      <c r="E7" s="19"/>
      <c r="F7" s="19"/>
      <c r="G7" s="19"/>
      <c r="H7" s="19"/>
      <c r="I7" s="19"/>
      <c r="J7" s="109"/>
      <c r="K7" s="109"/>
      <c r="L7" s="109"/>
      <c r="M7" s="12"/>
      <c r="N7" s="12"/>
      <c r="O7" s="12"/>
      <c r="P7" s="12"/>
      <c r="Q7" s="12"/>
      <c r="R7" s="12"/>
    </row>
    <row r="8" spans="5:18" ht="12" customHeight="1">
      <c r="E8" s="110"/>
      <c r="F8" s="110"/>
      <c r="G8" s="110"/>
      <c r="H8" s="110"/>
      <c r="I8" s="110"/>
      <c r="L8" s="158"/>
      <c r="M8" s="110"/>
      <c r="N8" s="110"/>
      <c r="R8" s="112"/>
    </row>
    <row r="9" spans="2:18" ht="19.5" customHeight="1">
      <c r="B9" s="202" t="s">
        <v>160</v>
      </c>
      <c r="C9" s="160"/>
      <c r="D9" s="203"/>
      <c r="E9" s="162"/>
      <c r="F9" s="162"/>
      <c r="G9" s="162"/>
      <c r="H9" s="162"/>
      <c r="I9" s="162"/>
      <c r="J9" s="162"/>
      <c r="K9" s="162"/>
      <c r="L9" s="163"/>
      <c r="M9" s="110"/>
      <c r="N9" s="110"/>
      <c r="R9" s="113"/>
    </row>
    <row r="10" spans="2:18" ht="12.75" customHeight="1">
      <c r="B10" s="202"/>
      <c r="C10" s="160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R10" s="113"/>
    </row>
    <row r="11" spans="2:18" ht="13.5" customHeight="1">
      <c r="B11" s="3"/>
      <c r="C11" s="3"/>
      <c r="D11" s="218"/>
      <c r="E11" s="188" t="s">
        <v>161</v>
      </c>
      <c r="F11" s="216"/>
      <c r="G11" s="219">
        <f>+'PLAN 1'!G11</f>
        <v>0</v>
      </c>
      <c r="H11" s="76"/>
      <c r="I11" s="3"/>
      <c r="L11" s="76"/>
      <c r="M11" s="76"/>
      <c r="N11" s="76"/>
      <c r="O11" s="3"/>
      <c r="P11" s="3"/>
      <c r="Q11" s="61"/>
      <c r="R11" s="61"/>
    </row>
    <row r="12" spans="2:20" ht="12.75" customHeight="1">
      <c r="B12" s="99"/>
      <c r="C12" s="15"/>
      <c r="D12" s="5"/>
      <c r="E12" s="188" t="s">
        <v>132</v>
      </c>
      <c r="F12" s="5"/>
      <c r="G12" s="219">
        <f>+'PLAN 1'!G12</f>
        <v>0</v>
      </c>
      <c r="H12" s="5"/>
      <c r="I12" s="3"/>
      <c r="J12" s="76"/>
      <c r="K12" s="76"/>
      <c r="L12" s="76"/>
      <c r="M12" s="76"/>
      <c r="N12" s="3"/>
      <c r="O12" s="3"/>
      <c r="P12" s="3"/>
      <c r="Q12" s="3"/>
      <c r="R12" s="76"/>
      <c r="S12" s="181"/>
      <c r="T12" s="180"/>
    </row>
    <row r="13" spans="2:20" ht="15.75" customHeight="1">
      <c r="B13" s="3"/>
      <c r="C13" s="3"/>
      <c r="D13" s="3"/>
      <c r="E13" s="1"/>
      <c r="F13" s="1"/>
      <c r="G13" s="1"/>
      <c r="H13" s="1"/>
      <c r="I13" s="119" t="s">
        <v>133</v>
      </c>
      <c r="J13" s="119"/>
      <c r="K13" s="119"/>
      <c r="L13" s="119"/>
      <c r="M13" s="78"/>
      <c r="N13" s="119" t="s">
        <v>134</v>
      </c>
      <c r="O13" s="119"/>
      <c r="P13" s="119"/>
      <c r="Q13" s="119"/>
      <c r="R13" s="119"/>
      <c r="S13" s="181"/>
      <c r="T13" s="180"/>
    </row>
    <row r="14" spans="2:20" ht="12.75">
      <c r="B14" s="3"/>
      <c r="C14" s="3"/>
      <c r="E14" s="106"/>
      <c r="F14" s="106"/>
      <c r="G14" s="115" t="s">
        <v>135</v>
      </c>
      <c r="H14" s="106"/>
      <c r="I14" s="115" t="s">
        <v>136</v>
      </c>
      <c r="J14" s="115" t="s">
        <v>137</v>
      </c>
      <c r="K14" s="115" t="s">
        <v>136</v>
      </c>
      <c r="L14" s="115" t="s">
        <v>138</v>
      </c>
      <c r="M14" s="84"/>
      <c r="N14" s="126" t="s">
        <v>139</v>
      </c>
      <c r="O14" s="126" t="s">
        <v>140</v>
      </c>
      <c r="P14" s="116" t="s">
        <v>141</v>
      </c>
      <c r="Q14" s="116"/>
      <c r="R14" s="96"/>
      <c r="S14" s="3"/>
      <c r="T14" s="3"/>
    </row>
    <row r="15" spans="5:20" ht="12.75">
      <c r="E15" s="75"/>
      <c r="F15" s="75"/>
      <c r="G15" s="184" t="s">
        <v>142</v>
      </c>
      <c r="H15" s="75"/>
      <c r="I15" s="122" t="s">
        <v>143</v>
      </c>
      <c r="J15" s="122" t="s">
        <v>144</v>
      </c>
      <c r="K15" s="122" t="s">
        <v>145</v>
      </c>
      <c r="L15" s="122" t="s">
        <v>146</v>
      </c>
      <c r="M15" s="85"/>
      <c r="N15" s="117" t="s">
        <v>147</v>
      </c>
      <c r="O15" s="117" t="s">
        <v>148</v>
      </c>
      <c r="P15" s="115" t="s">
        <v>149</v>
      </c>
      <c r="Q15" s="115" t="s">
        <v>150</v>
      </c>
      <c r="R15" s="85"/>
      <c r="S15" s="3"/>
      <c r="T15" s="3"/>
    </row>
    <row r="16" spans="2:20" ht="12.75">
      <c r="B16" s="114" t="s">
        <v>143</v>
      </c>
      <c r="C16" s="75"/>
      <c r="D16" s="195" t="s">
        <v>151</v>
      </c>
      <c r="E16" s="75"/>
      <c r="F16" s="75"/>
      <c r="G16" s="120" t="s">
        <v>152</v>
      </c>
      <c r="H16" s="75"/>
      <c r="I16" s="120" t="s">
        <v>153</v>
      </c>
      <c r="J16" s="144">
        <f>+INPUT!B47/100</f>
        <v>0</v>
      </c>
      <c r="K16" s="144">
        <f>+INPUT!B48/100</f>
        <v>0</v>
      </c>
      <c r="L16" s="144" t="e">
        <f>+INPUT!F29/100</f>
        <v>#DIV/0!</v>
      </c>
      <c r="M16" s="85"/>
      <c r="N16" s="117" t="s">
        <v>154</v>
      </c>
      <c r="O16" s="117" t="s">
        <v>155</v>
      </c>
      <c r="P16" s="144">
        <f>+INPUT!B42/100</f>
        <v>0</v>
      </c>
      <c r="Q16" s="144">
        <f>+INPUT!B43/100</f>
        <v>0</v>
      </c>
      <c r="R16" s="85"/>
      <c r="S16" s="3"/>
      <c r="T16" s="3"/>
    </row>
    <row r="17" spans="2:20" ht="12" customHeight="1">
      <c r="B17" s="2"/>
      <c r="C17" s="7"/>
      <c r="D17" s="1"/>
      <c r="E17" s="87"/>
      <c r="F17" s="87"/>
      <c r="G17" s="87"/>
      <c r="H17" s="87"/>
      <c r="I17" s="2"/>
      <c r="J17" s="77"/>
      <c r="K17" s="77"/>
      <c r="L17" s="77"/>
      <c r="M17" s="79"/>
      <c r="N17" s="130"/>
      <c r="O17" s="2"/>
      <c r="P17" s="2"/>
      <c r="Q17" s="2"/>
      <c r="R17" s="77"/>
      <c r="S17" s="3"/>
      <c r="T17" s="3"/>
    </row>
    <row r="18" spans="2:20" ht="12.75">
      <c r="B18" s="139"/>
      <c r="C18" s="13"/>
      <c r="D18" s="189"/>
      <c r="E18" s="190"/>
      <c r="F18" s="86"/>
      <c r="G18" s="213"/>
      <c r="H18" s="86"/>
      <c r="I18" s="58"/>
      <c r="J18" s="123">
        <f>IF(I18="","",+I18)</f>
      </c>
      <c r="K18" s="123">
        <f>IF(J18="","",J18/(1+$K$16)^(B20-$B$20))</f>
      </c>
      <c r="L18" s="123">
        <f>IF(K18="","",+K18*$L$16)</f>
      </c>
      <c r="M18" s="80"/>
      <c r="N18" s="131">
        <f>+INPUT!B33+G18</f>
        <v>0</v>
      </c>
      <c r="O18" s="127">
        <f>N18*INPUT!$F$16*8766</f>
        <v>0</v>
      </c>
      <c r="P18" s="134">
        <f>(N19*12)*(INPUT!$B$40)*(1+$P$16)^(B20-$B$20)</f>
        <v>0</v>
      </c>
      <c r="Q18" s="134">
        <f>+O18*INPUT!$B$41*(1+$Q$16)^(B20-$B$20)</f>
        <v>0</v>
      </c>
      <c r="R18" s="97"/>
      <c r="S18" s="3"/>
      <c r="T18" s="3"/>
    </row>
    <row r="19" spans="2:20" ht="12.75">
      <c r="B19" s="140"/>
      <c r="C19" s="6"/>
      <c r="D19" s="191"/>
      <c r="E19" s="192"/>
      <c r="F19" s="86"/>
      <c r="G19" s="86"/>
      <c r="H19" s="86"/>
      <c r="I19" s="59"/>
      <c r="J19" s="124">
        <f>IF(I19="","",+I19)</f>
      </c>
      <c r="K19" s="124">
        <f>IF(J19="","",J19/(1+$K$16)^(B20-$B$20))</f>
      </c>
      <c r="L19" s="124">
        <f>IF(K19="","",+K19*$L$16)</f>
      </c>
      <c r="M19" s="80"/>
      <c r="N19" s="132">
        <f>+N18*INPUT!$B$34/100</f>
        <v>0</v>
      </c>
      <c r="O19" s="128">
        <f>+O18</f>
        <v>0</v>
      </c>
      <c r="P19" s="136"/>
      <c r="Q19" s="136"/>
      <c r="R19" s="11"/>
      <c r="S19" s="3"/>
      <c r="T19" s="3"/>
    </row>
    <row r="20" spans="2:20" ht="12.75">
      <c r="B20" s="141">
        <f>YEAR(+Q5)</f>
        <v>2007</v>
      </c>
      <c r="C20" s="13"/>
      <c r="D20" s="193"/>
      <c r="E20" s="194"/>
      <c r="F20" s="86"/>
      <c r="G20" s="86"/>
      <c r="H20" s="86"/>
      <c r="I20" s="60"/>
      <c r="J20" s="125">
        <f>IF(I20="","",+I20)</f>
      </c>
      <c r="K20" s="125">
        <f>IF(J20="","",J20/(1+$K$16)^(B20-$B$20))</f>
      </c>
      <c r="L20" s="125">
        <f>IF(K20="","",+K20*$L$16)</f>
      </c>
      <c r="M20" s="80"/>
      <c r="N20" s="133"/>
      <c r="O20" s="129"/>
      <c r="P20" s="135"/>
      <c r="Q20" s="135"/>
      <c r="R20" s="10"/>
      <c r="S20" s="13"/>
      <c r="T20" s="13"/>
    </row>
    <row r="21" spans="2:20" ht="12.75">
      <c r="B21" s="142"/>
      <c r="C21" s="13"/>
      <c r="D21" s="186">
        <f>L21+P21+Q21</f>
        <v>0</v>
      </c>
      <c r="E21" s="88" t="s">
        <v>156</v>
      </c>
      <c r="F21" s="86"/>
      <c r="G21" s="86"/>
      <c r="H21" s="86"/>
      <c r="I21" s="107">
        <f>IF(SUM(I18:I20)="","",SUM(I18:I20))</f>
      </c>
      <c r="J21" s="107">
        <f>IF(SUM(J18:J20)="","",SUM(J18:J20))</f>
      </c>
      <c r="K21" s="107">
        <f>IF(SUM(K18:K20)="","",SUM(K18:K20))</f>
      </c>
      <c r="L21" s="185">
        <f>SUM(L18:L20)</f>
        <v>0</v>
      </c>
      <c r="M21" s="80"/>
      <c r="N21" s="118"/>
      <c r="P21" s="185">
        <f>(P18)/(1+INPUT!$B$49/100)^(B20-$B$20)</f>
        <v>0</v>
      </c>
      <c r="Q21" s="185">
        <f>(Q18)/(1+INPUT!$B$49/100)^(B20-$B$20)</f>
        <v>0</v>
      </c>
      <c r="R21" s="90"/>
      <c r="S21" s="13"/>
      <c r="T21" s="13"/>
    </row>
    <row r="22" spans="2:20" ht="12.75">
      <c r="B22" s="143"/>
      <c r="C22" s="13"/>
      <c r="D22" s="186">
        <f>L22+P22+Q22</f>
        <v>0</v>
      </c>
      <c r="E22" s="88" t="s">
        <v>157</v>
      </c>
      <c r="F22" s="86"/>
      <c r="G22" s="86"/>
      <c r="H22" s="86"/>
      <c r="I22" s="107">
        <f>+I21</f>
      </c>
      <c r="J22" s="121"/>
      <c r="K22" s="121"/>
      <c r="L22" s="185">
        <f>+L21</f>
        <v>0</v>
      </c>
      <c r="M22" s="80"/>
      <c r="N22" s="10"/>
      <c r="P22" s="185">
        <f>+P21</f>
        <v>0</v>
      </c>
      <c r="Q22" s="185">
        <f>+Q21</f>
        <v>0</v>
      </c>
      <c r="R22" s="90"/>
      <c r="S22" s="13"/>
      <c r="T22" s="13"/>
    </row>
    <row r="23" spans="2:20" ht="6" customHeight="1">
      <c r="B23" s="2"/>
      <c r="C23" s="7"/>
      <c r="D23" s="87"/>
      <c r="E23" s="87"/>
      <c r="F23" s="87"/>
      <c r="G23" s="87"/>
      <c r="H23" s="87"/>
      <c r="I23" s="83"/>
      <c r="J23" s="28"/>
      <c r="K23" s="28"/>
      <c r="L23" s="28"/>
      <c r="M23" s="81"/>
      <c r="N23" s="28"/>
      <c r="O23" s="28"/>
      <c r="P23" s="28"/>
      <c r="Q23" s="28"/>
      <c r="R23" s="28"/>
      <c r="S23" s="13"/>
      <c r="T23" s="13"/>
    </row>
    <row r="24" spans="2:20" ht="12.75" customHeight="1">
      <c r="B24" s="139"/>
      <c r="C24" s="16"/>
      <c r="D24" s="189"/>
      <c r="E24" s="190"/>
      <c r="F24" s="86"/>
      <c r="G24" s="213"/>
      <c r="H24" s="86"/>
      <c r="I24" s="58"/>
      <c r="J24" s="123">
        <f>IF(I24="","",+I24*(1+$J$16)^(B26-$B$20))</f>
      </c>
      <c r="K24" s="123">
        <f>IF(J24="","",J24/(1+$K$16)^(B26-$B$20))</f>
      </c>
      <c r="L24" s="123">
        <f>IF(K24="","",+K24*$L$16)</f>
      </c>
      <c r="M24" s="82"/>
      <c r="N24" s="131">
        <f>+N18*(1+$G$12)+G24</f>
        <v>0</v>
      </c>
      <c r="O24" s="127">
        <f>N24*INPUT!$F$16*8766</f>
        <v>0</v>
      </c>
      <c r="P24" s="134">
        <f>(N25*12)*(INPUT!$B$40)*(1+$P$16)^(B26-$B$20)</f>
        <v>0</v>
      </c>
      <c r="Q24" s="134">
        <f>+O24*INPUT!$B$41*(1+$Q$16)^(B26-$B$20)</f>
        <v>0</v>
      </c>
      <c r="R24" s="9"/>
      <c r="S24" s="13"/>
      <c r="T24" s="13"/>
    </row>
    <row r="25" spans="2:20" ht="12.75">
      <c r="B25" s="140"/>
      <c r="C25" s="6"/>
      <c r="D25" s="191"/>
      <c r="E25" s="192"/>
      <c r="F25" s="86"/>
      <c r="G25" s="86"/>
      <c r="H25" s="86"/>
      <c r="I25" s="59"/>
      <c r="J25" s="124">
        <f>IF(I25="","",+I25*(1+$J$16)^(B26-$B$20))</f>
      </c>
      <c r="K25" s="124">
        <f>IF(J25="","",J25/(1+$K$16)^(B26-$B$20))</f>
      </c>
      <c r="L25" s="124">
        <f>IF(K25="","",+K25*$L$16)</f>
      </c>
      <c r="M25" s="82"/>
      <c r="N25" s="132">
        <f>+N24*INPUT!$B$34/100</f>
        <v>0</v>
      </c>
      <c r="O25" s="128">
        <f>+O19+O24</f>
        <v>0</v>
      </c>
      <c r="P25" s="136"/>
      <c r="Q25" s="102"/>
      <c r="R25" s="9"/>
      <c r="S25" s="13"/>
      <c r="T25" s="13"/>
    </row>
    <row r="26" spans="2:20" ht="12.75">
      <c r="B26" s="141">
        <f>B20+1</f>
        <v>2008</v>
      </c>
      <c r="C26" s="16"/>
      <c r="D26" s="193"/>
      <c r="E26" s="194"/>
      <c r="F26" s="86"/>
      <c r="G26" s="86"/>
      <c r="H26" s="86"/>
      <c r="I26" s="60"/>
      <c r="J26" s="125">
        <f>IF(I26="","",+I26*(1+$J$16)^(B26-$B$20))</f>
      </c>
      <c r="K26" s="125">
        <f>IF(J26="","",J26/(1+$K$16)^(B26-$B$20))</f>
      </c>
      <c r="L26" s="125">
        <f>IF(K26="","",+K26*$L$16)</f>
      </c>
      <c r="M26" s="82"/>
      <c r="N26" s="133"/>
      <c r="O26" s="103"/>
      <c r="P26" s="135"/>
      <c r="Q26" s="101"/>
      <c r="R26" s="27"/>
      <c r="S26" s="13"/>
      <c r="T26" s="13"/>
    </row>
    <row r="27" spans="2:20" ht="12.75">
      <c r="B27" s="142"/>
      <c r="C27" s="16"/>
      <c r="D27" s="100">
        <f>L27+P27+Q27</f>
        <v>0</v>
      </c>
      <c r="E27" s="88" t="s">
        <v>158</v>
      </c>
      <c r="F27" s="95"/>
      <c r="G27" s="95"/>
      <c r="H27" s="95"/>
      <c r="I27" s="107">
        <f>SUM(I24:I26)</f>
        <v>0</v>
      </c>
      <c r="J27" s="107">
        <f>SUM(J24:J26)</f>
        <v>0</v>
      </c>
      <c r="K27" s="107">
        <f>SUM(K24:K26)</f>
        <v>0</v>
      </c>
      <c r="L27" s="89">
        <f>SUM(L24:L26)+(L21/(1+INPUT!$B$48/100))</f>
        <v>0</v>
      </c>
      <c r="M27" s="82"/>
      <c r="N27" s="108"/>
      <c r="O27" s="98"/>
      <c r="P27" s="90">
        <f>(P24)/(1+INPUT!$B$49/100)^(B26-$B$20)</f>
        <v>0</v>
      </c>
      <c r="Q27" s="90">
        <f>(Q24)/(1+INPUT!$B$49/100)^(B26-$B$20)</f>
        <v>0</v>
      </c>
      <c r="R27" s="27"/>
      <c r="S27" s="13"/>
      <c r="T27" s="13"/>
    </row>
    <row r="28" spans="2:20" ht="12.75">
      <c r="B28" s="143"/>
      <c r="C28" s="16"/>
      <c r="D28" s="100">
        <f>L28+P28+Q28</f>
        <v>0</v>
      </c>
      <c r="E28" s="88" t="s">
        <v>162</v>
      </c>
      <c r="F28" s="95"/>
      <c r="G28" s="95"/>
      <c r="H28" s="95"/>
      <c r="I28" s="107">
        <f>I22+I27</f>
        <v>0</v>
      </c>
      <c r="J28" s="80"/>
      <c r="K28" s="80"/>
      <c r="L28" s="89">
        <f>+L22+L27</f>
        <v>0</v>
      </c>
      <c r="M28" s="82"/>
      <c r="N28" s="10"/>
      <c r="P28" s="90">
        <f>+P22+P27</f>
        <v>0</v>
      </c>
      <c r="Q28" s="90">
        <f>+Q22+Q27</f>
        <v>0</v>
      </c>
      <c r="R28" s="27"/>
      <c r="S28" s="13"/>
      <c r="T28" s="13"/>
    </row>
    <row r="29" spans="2:20" ht="6" customHeight="1">
      <c r="B29" s="61"/>
      <c r="C29" s="16"/>
      <c r="D29" s="100"/>
      <c r="E29" s="88"/>
      <c r="F29" s="95"/>
      <c r="G29" s="95"/>
      <c r="H29" s="95"/>
      <c r="I29" s="107"/>
      <c r="J29" s="107"/>
      <c r="K29" s="107"/>
      <c r="L29" s="89"/>
      <c r="M29" s="82"/>
      <c r="N29" s="108"/>
      <c r="O29" s="98"/>
      <c r="P29" s="90"/>
      <c r="Q29" s="90"/>
      <c r="R29" s="27"/>
      <c r="S29" s="13"/>
      <c r="T29" s="13"/>
    </row>
    <row r="30" spans="2:20" ht="12.75">
      <c r="B30" s="139"/>
      <c r="C30" s="16"/>
      <c r="D30" s="189"/>
      <c r="E30" s="190"/>
      <c r="F30" s="86"/>
      <c r="G30" s="213"/>
      <c r="H30" s="86"/>
      <c r="I30" s="58"/>
      <c r="J30" s="123">
        <f>IF(I30="","",+I30*(1+$J$16)^(B32-$B$20))</f>
      </c>
      <c r="K30" s="123">
        <f>IF(J30="","",J30/(1+$K$16)^(B32-$B$20))</f>
      </c>
      <c r="L30" s="123">
        <f>IF(K30="","",+K30*$L$16)</f>
      </c>
      <c r="M30" s="82"/>
      <c r="N30" s="131">
        <f>+N24*(1+$G$12)+G30</f>
        <v>0</v>
      </c>
      <c r="O30" s="127">
        <f>N30*INPUT!$F$16*8766</f>
        <v>0</v>
      </c>
      <c r="P30" s="134">
        <f>(N31*12)*(INPUT!$B$40)*(1+$P$16)^(B32-$B$20)</f>
        <v>0</v>
      </c>
      <c r="Q30" s="134">
        <f>+O30*INPUT!$B$41*(1+$Q$16)^(B32-$B$20)</f>
        <v>0</v>
      </c>
      <c r="R30" s="27"/>
      <c r="S30" s="13"/>
      <c r="T30" s="13"/>
    </row>
    <row r="31" spans="2:20" ht="12.75">
      <c r="B31" s="140"/>
      <c r="C31" s="6"/>
      <c r="D31" s="191"/>
      <c r="E31" s="192"/>
      <c r="F31" s="86"/>
      <c r="G31" s="86"/>
      <c r="H31" s="86"/>
      <c r="I31" s="59"/>
      <c r="J31" s="124">
        <f>IF(I31="","",+I31*(1+$J$16)^(B32-$B$20))</f>
      </c>
      <c r="K31" s="124">
        <f>IF(J31="","",J31/(1+$K$16)^(B32-$B$20))</f>
      </c>
      <c r="L31" s="124">
        <f>IF(K31="","",+K31*$L$16)</f>
      </c>
      <c r="M31" s="82"/>
      <c r="N31" s="132">
        <f>+N30*INPUT!$B$34/100</f>
        <v>0</v>
      </c>
      <c r="O31" s="128">
        <f>+O25+O30</f>
        <v>0</v>
      </c>
      <c r="P31" s="136"/>
      <c r="Q31" s="102"/>
      <c r="R31" s="27"/>
      <c r="S31" s="13"/>
      <c r="T31" s="13"/>
    </row>
    <row r="32" spans="2:20" ht="12.75">
      <c r="B32" s="141">
        <f>B26+1</f>
        <v>2009</v>
      </c>
      <c r="C32" s="16"/>
      <c r="D32" s="193"/>
      <c r="E32" s="194"/>
      <c r="F32" s="86"/>
      <c r="G32" s="86"/>
      <c r="H32" s="86"/>
      <c r="I32" s="60"/>
      <c r="J32" s="125">
        <f>IF(I32="","",+I32*(1+$J$16)^(B32-$B$20))</f>
      </c>
      <c r="K32" s="125">
        <f>IF(J32="","",J32/(1+$K$16)^(B32-$B$20))</f>
      </c>
      <c r="L32" s="125">
        <f>IF(K32="","",+K32*$L$16)</f>
      </c>
      <c r="M32" s="82"/>
      <c r="N32" s="133"/>
      <c r="O32" s="103"/>
      <c r="P32" s="135"/>
      <c r="Q32" s="101"/>
      <c r="R32" s="27"/>
      <c r="S32" s="13"/>
      <c r="T32" s="13"/>
    </row>
    <row r="33" spans="2:20" ht="12.75">
      <c r="B33" s="142"/>
      <c r="C33" s="16"/>
      <c r="D33" s="100">
        <f>L33+P33+Q33</f>
        <v>0</v>
      </c>
      <c r="E33" s="88" t="s">
        <v>158</v>
      </c>
      <c r="F33" s="95"/>
      <c r="G33" s="95"/>
      <c r="H33" s="95"/>
      <c r="I33" s="107">
        <f>SUM(I30:I32)</f>
        <v>0</v>
      </c>
      <c r="J33" s="107">
        <f>SUM(J30:J32)</f>
        <v>0</v>
      </c>
      <c r="K33" s="107">
        <f>SUM(K30:K32)</f>
        <v>0</v>
      </c>
      <c r="L33" s="89">
        <f>SUM(L30:L32)+(L27/(1+INPUT!$B$48/100))</f>
        <v>0</v>
      </c>
      <c r="M33" s="82"/>
      <c r="N33" s="108"/>
      <c r="O33" s="98"/>
      <c r="P33" s="90">
        <f>(P30)/(1+INPUT!$B$49/100)^(B32-$B$20)</f>
        <v>0</v>
      </c>
      <c r="Q33" s="90">
        <f>(Q30)/(1+INPUT!$B$49/100)^(B32-$B$20)</f>
        <v>0</v>
      </c>
      <c r="R33" s="27"/>
      <c r="S33" s="13"/>
      <c r="T33" s="13"/>
    </row>
    <row r="34" spans="2:20" ht="12.75">
      <c r="B34" s="143"/>
      <c r="C34" s="16"/>
      <c r="D34" s="100">
        <f>L34+P34+Q34</f>
        <v>0</v>
      </c>
      <c r="E34" s="88" t="s">
        <v>162</v>
      </c>
      <c r="F34" s="95"/>
      <c r="G34" s="95"/>
      <c r="H34" s="95"/>
      <c r="I34" s="107">
        <f>I28+I33</f>
        <v>0</v>
      </c>
      <c r="J34" s="80"/>
      <c r="K34" s="80"/>
      <c r="L34" s="89">
        <f>+L28+L33</f>
        <v>0</v>
      </c>
      <c r="M34" s="82"/>
      <c r="N34" s="10"/>
      <c r="P34" s="90">
        <f>+P28+P33</f>
        <v>0</v>
      </c>
      <c r="Q34" s="90">
        <f>+Q28+Q33</f>
        <v>0</v>
      </c>
      <c r="R34" s="27"/>
      <c r="S34" s="13"/>
      <c r="T34" s="13"/>
    </row>
    <row r="35" spans="2:20" ht="6" customHeight="1">
      <c r="B35" s="61"/>
      <c r="C35" s="16"/>
      <c r="D35" s="100"/>
      <c r="E35" s="88"/>
      <c r="F35" s="95"/>
      <c r="G35" s="95"/>
      <c r="H35" s="95"/>
      <c r="I35" s="107"/>
      <c r="J35" s="107"/>
      <c r="K35" s="107"/>
      <c r="L35" s="89"/>
      <c r="M35" s="82"/>
      <c r="N35" s="108"/>
      <c r="O35" s="98"/>
      <c r="P35" s="90"/>
      <c r="Q35" s="90"/>
      <c r="R35" s="27"/>
      <c r="S35" s="13"/>
      <c r="T35" s="13"/>
    </row>
    <row r="36" spans="2:20" ht="12.75">
      <c r="B36" s="139"/>
      <c r="C36" s="16"/>
      <c r="D36" s="189"/>
      <c r="E36" s="190"/>
      <c r="F36" s="86"/>
      <c r="G36" s="213"/>
      <c r="H36" s="86"/>
      <c r="I36" s="58"/>
      <c r="J36" s="123">
        <f>IF(I36="","",+I36*(1+$J$16)^(B38-$B$20))</f>
      </c>
      <c r="K36" s="123">
        <f>IF(J36="","",J36/(1+$K$16)^(B38-$B$20))</f>
      </c>
      <c r="L36" s="123">
        <f>IF(K36="","",+K36*$L$16)</f>
      </c>
      <c r="M36" s="82"/>
      <c r="N36" s="131">
        <f>+N30*(1+$G$12)+G36</f>
        <v>0</v>
      </c>
      <c r="O36" s="127">
        <f>N36*INPUT!$F$16*8766</f>
        <v>0</v>
      </c>
      <c r="P36" s="134">
        <f>(N37*12)*(INPUT!$B$40)*(1+$P$16)^(B38-$B$20)</f>
        <v>0</v>
      </c>
      <c r="Q36" s="134">
        <f>+O36*INPUT!$B$41*(1+$Q$16)^(B38-$B$20)</f>
        <v>0</v>
      </c>
      <c r="R36" s="27"/>
      <c r="S36" s="13"/>
      <c r="T36" s="13"/>
    </row>
    <row r="37" spans="2:20" ht="12.75">
      <c r="B37" s="140"/>
      <c r="C37" s="6"/>
      <c r="D37" s="191"/>
      <c r="E37" s="192"/>
      <c r="F37" s="86"/>
      <c r="G37" s="86"/>
      <c r="H37" s="86"/>
      <c r="I37" s="59"/>
      <c r="J37" s="124">
        <f>IF(I37="","",+I37*(1+$J$16)^(B38-$B$20))</f>
      </c>
      <c r="K37" s="124">
        <f>IF(J37="","",J37/(1+$K$16)^(B38-$B$20))</f>
      </c>
      <c r="L37" s="124">
        <f>IF(K37="","",+K37*$L$16)</f>
      </c>
      <c r="M37" s="82"/>
      <c r="N37" s="132">
        <f>+N36*INPUT!$B$34/100</f>
        <v>0</v>
      </c>
      <c r="O37" s="128">
        <f>+O31+O36</f>
        <v>0</v>
      </c>
      <c r="P37" s="136"/>
      <c r="Q37" s="102"/>
      <c r="R37" s="27"/>
      <c r="S37" s="13"/>
      <c r="T37" s="13"/>
    </row>
    <row r="38" spans="2:20" ht="12.75">
      <c r="B38" s="141">
        <f>B32+1</f>
        <v>2010</v>
      </c>
      <c r="C38" s="16"/>
      <c r="D38" s="193"/>
      <c r="E38" s="194"/>
      <c r="F38" s="86"/>
      <c r="G38" s="86"/>
      <c r="H38" s="86"/>
      <c r="I38" s="60"/>
      <c r="J38" s="125">
        <f>IF(I38="","",+I38*(1+$J$16)^(B38-$B$20))</f>
      </c>
      <c r="K38" s="125">
        <f>IF(J38="","",J38/(1+$K$16)^(B38-$B$20))</f>
      </c>
      <c r="L38" s="125">
        <f>IF(K38="","",+K38*$L$16)</f>
      </c>
      <c r="M38" s="82"/>
      <c r="N38" s="133"/>
      <c r="O38" s="103"/>
      <c r="P38" s="135"/>
      <c r="Q38" s="101"/>
      <c r="R38" s="27"/>
      <c r="S38" s="13"/>
      <c r="T38" s="13"/>
    </row>
    <row r="39" spans="2:20" ht="12.75">
      <c r="B39" s="142"/>
      <c r="C39" s="16"/>
      <c r="D39" s="100">
        <f>L39+P39+Q39</f>
        <v>0</v>
      </c>
      <c r="E39" s="88" t="s">
        <v>158</v>
      </c>
      <c r="F39" s="95"/>
      <c r="G39" s="95"/>
      <c r="H39" s="95"/>
      <c r="I39" s="107">
        <f>SUM(I36:I38)</f>
        <v>0</v>
      </c>
      <c r="J39" s="107">
        <f>SUM(J36:J38)</f>
        <v>0</v>
      </c>
      <c r="K39" s="107">
        <f>SUM(K36:K38)</f>
        <v>0</v>
      </c>
      <c r="L39" s="89">
        <f>SUM(L36:L38)+(L33/(1+INPUT!$B$48/100))</f>
        <v>0</v>
      </c>
      <c r="M39" s="82"/>
      <c r="N39" s="108"/>
      <c r="O39" s="98"/>
      <c r="P39" s="90">
        <f>(P36)/(1+INPUT!$B$49/100)^(B38-$B$20)</f>
        <v>0</v>
      </c>
      <c r="Q39" s="90">
        <f>(Q36)/(1+INPUT!$B$49/100)^(B38-$B$20)</f>
        <v>0</v>
      </c>
      <c r="R39" s="27"/>
      <c r="S39" s="13"/>
      <c r="T39" s="13"/>
    </row>
    <row r="40" spans="2:20" ht="12.75">
      <c r="B40" s="143"/>
      <c r="C40" s="16"/>
      <c r="D40" s="100">
        <f>L40+P40+Q40</f>
        <v>0</v>
      </c>
      <c r="E40" s="88" t="s">
        <v>162</v>
      </c>
      <c r="F40" s="95"/>
      <c r="G40" s="95"/>
      <c r="H40" s="95"/>
      <c r="I40" s="107">
        <f>I34+I39</f>
        <v>0</v>
      </c>
      <c r="J40" s="80"/>
      <c r="K40" s="80"/>
      <c r="L40" s="89">
        <f>+L34+L39</f>
        <v>0</v>
      </c>
      <c r="M40" s="82"/>
      <c r="N40" s="10"/>
      <c r="P40" s="90">
        <f>+P34+P39</f>
        <v>0</v>
      </c>
      <c r="Q40" s="90">
        <f>+Q34+Q39</f>
        <v>0</v>
      </c>
      <c r="R40" s="27"/>
      <c r="S40" s="13"/>
      <c r="T40" s="13"/>
    </row>
    <row r="41" spans="2:20" ht="6" customHeight="1">
      <c r="B41" s="61"/>
      <c r="C41" s="16"/>
      <c r="D41" s="100"/>
      <c r="E41" s="88"/>
      <c r="F41" s="95"/>
      <c r="G41" s="95"/>
      <c r="H41" s="95"/>
      <c r="I41" s="107"/>
      <c r="J41" s="107"/>
      <c r="K41" s="107"/>
      <c r="L41" s="89"/>
      <c r="M41" s="82"/>
      <c r="N41" s="108"/>
      <c r="O41" s="98"/>
      <c r="P41" s="90"/>
      <c r="Q41" s="90"/>
      <c r="R41" s="27"/>
      <c r="S41" s="13"/>
      <c r="T41" s="13"/>
    </row>
    <row r="42" spans="2:20" ht="12.75">
      <c r="B42" s="139"/>
      <c r="C42" s="16"/>
      <c r="D42" s="189"/>
      <c r="E42" s="190"/>
      <c r="F42" s="86"/>
      <c r="G42" s="213"/>
      <c r="H42" s="86"/>
      <c r="I42" s="58"/>
      <c r="J42" s="123">
        <f>IF(I42="","",+I42*(1+$J$16)^(B44-$B$20))</f>
      </c>
      <c r="K42" s="123">
        <f>IF(J42="","",J42/(1+$K$16)^(B44-$B$20))</f>
      </c>
      <c r="L42" s="123">
        <f>IF(K42="","",+K42*$L$16)</f>
      </c>
      <c r="M42" s="82"/>
      <c r="N42" s="131">
        <f>+N36*(1+$G$12)+G42</f>
        <v>0</v>
      </c>
      <c r="O42" s="127">
        <f>N42*INPUT!$F$16*8766</f>
        <v>0</v>
      </c>
      <c r="P42" s="134">
        <f>(N43*12)*(INPUT!$B$40)*(1+$P$16)^(B44-$B$20)</f>
        <v>0</v>
      </c>
      <c r="Q42" s="134">
        <f>+O42*INPUT!$B$41*(1+$Q$16)^(B44-$B$20)</f>
        <v>0</v>
      </c>
      <c r="R42" s="27"/>
      <c r="S42" s="13"/>
      <c r="T42" s="13"/>
    </row>
    <row r="43" spans="2:20" ht="12.75">
      <c r="B43" s="140"/>
      <c r="C43" s="6"/>
      <c r="D43" s="191"/>
      <c r="E43" s="192"/>
      <c r="F43" s="86"/>
      <c r="G43" s="86"/>
      <c r="H43" s="86"/>
      <c r="I43" s="59"/>
      <c r="J43" s="124">
        <f>IF(I43="","",+I43*(1+$J$16)^(B44-$B$20))</f>
      </c>
      <c r="K43" s="124">
        <f>IF(J43="","",J43/(1+$K$16)^(B44-$B$20))</f>
      </c>
      <c r="L43" s="124">
        <f>IF(K43="","",+K43*$L$16)</f>
      </c>
      <c r="M43" s="82"/>
      <c r="N43" s="132">
        <f>+N42*INPUT!$B$34/100</f>
        <v>0</v>
      </c>
      <c r="O43" s="128">
        <f>+O37+O42</f>
        <v>0</v>
      </c>
      <c r="P43" s="136"/>
      <c r="Q43" s="102"/>
      <c r="R43" s="27"/>
      <c r="S43" s="13"/>
      <c r="T43" s="13"/>
    </row>
    <row r="44" spans="2:20" ht="12.75">
      <c r="B44" s="141">
        <f>B38+1</f>
        <v>2011</v>
      </c>
      <c r="C44" s="16"/>
      <c r="D44" s="193"/>
      <c r="E44" s="194"/>
      <c r="F44" s="86"/>
      <c r="G44" s="86"/>
      <c r="H44" s="86"/>
      <c r="I44" s="60"/>
      <c r="J44" s="125">
        <f>IF(I44="","",+I44*(1+$J$16)^(B44-$B$20))</f>
      </c>
      <c r="K44" s="125">
        <f>IF(J44="","",J44/(1+$K$16)^(B44-$B$20))</f>
      </c>
      <c r="L44" s="125">
        <f>IF(K44="","",+K44*$L$16)</f>
      </c>
      <c r="M44" s="82"/>
      <c r="N44" s="133"/>
      <c r="O44" s="103"/>
      <c r="P44" s="135"/>
      <c r="Q44" s="101"/>
      <c r="R44" s="27"/>
      <c r="S44" s="13"/>
      <c r="T44" s="13"/>
    </row>
    <row r="45" spans="2:20" ht="12.75">
      <c r="B45" s="142"/>
      <c r="C45" s="16"/>
      <c r="D45" s="100">
        <f>L45+P45+Q45</f>
        <v>0</v>
      </c>
      <c r="E45" s="88" t="s">
        <v>158</v>
      </c>
      <c r="F45" s="95"/>
      <c r="G45" s="95"/>
      <c r="H45" s="95"/>
      <c r="I45" s="107">
        <f>SUM(I42:I44)</f>
        <v>0</v>
      </c>
      <c r="J45" s="107">
        <f>SUM(J42:J44)</f>
        <v>0</v>
      </c>
      <c r="K45" s="107">
        <f>SUM(K42:K44)</f>
        <v>0</v>
      </c>
      <c r="L45" s="89">
        <f>SUM(L42:L44)+(L39/(1+INPUT!$B$48/100))</f>
        <v>0</v>
      </c>
      <c r="M45" s="82"/>
      <c r="N45" s="108"/>
      <c r="O45" s="98"/>
      <c r="P45" s="90">
        <f>(P42)/(1+INPUT!$B$49/100)^(B44-$B$20)</f>
        <v>0</v>
      </c>
      <c r="Q45" s="90">
        <f>(Q42)/(1+INPUT!$B$49/100)^(B44-$B$20)</f>
        <v>0</v>
      </c>
      <c r="R45" s="27"/>
      <c r="S45" s="13"/>
      <c r="T45" s="13"/>
    </row>
    <row r="46" spans="2:20" ht="12.75">
      <c r="B46" s="143"/>
      <c r="C46" s="16"/>
      <c r="D46" s="100">
        <f>L46+P46+Q46</f>
        <v>0</v>
      </c>
      <c r="E46" s="88" t="s">
        <v>162</v>
      </c>
      <c r="F46" s="95"/>
      <c r="G46" s="95"/>
      <c r="H46" s="95"/>
      <c r="I46" s="107">
        <f>I40+I45</f>
        <v>0</v>
      </c>
      <c r="J46" s="80"/>
      <c r="K46" s="80"/>
      <c r="L46" s="89">
        <f>+L40+L45</f>
        <v>0</v>
      </c>
      <c r="M46" s="82"/>
      <c r="N46" s="10"/>
      <c r="P46" s="90">
        <f>+P40+P45</f>
        <v>0</v>
      </c>
      <c r="Q46" s="90">
        <f>+Q40+Q45</f>
        <v>0</v>
      </c>
      <c r="R46" s="27"/>
      <c r="S46" s="13"/>
      <c r="T46" s="13"/>
    </row>
    <row r="47" spans="2:20" ht="12.75">
      <c r="B47" s="61"/>
      <c r="C47" s="16"/>
      <c r="D47" s="100"/>
      <c r="E47" s="88"/>
      <c r="F47" s="95"/>
      <c r="G47" s="95"/>
      <c r="H47" s="95"/>
      <c r="I47" s="107"/>
      <c r="J47" s="80"/>
      <c r="K47" s="80"/>
      <c r="L47" s="89"/>
      <c r="M47" s="82"/>
      <c r="N47" s="10"/>
      <c r="P47" s="90"/>
      <c r="Q47" s="90"/>
      <c r="R47" s="27"/>
      <c r="S47" s="13"/>
      <c r="T47" s="13"/>
    </row>
    <row r="48" spans="2:20" ht="12.75">
      <c r="B48" s="139"/>
      <c r="C48" s="16"/>
      <c r="D48" s="189"/>
      <c r="E48" s="190"/>
      <c r="F48" s="86"/>
      <c r="G48" s="213"/>
      <c r="H48" s="86"/>
      <c r="I48" s="58"/>
      <c r="J48" s="123">
        <f>IF(I48="","",+I48*(1+$J$16)^(B50-$B$20))</f>
      </c>
      <c r="K48" s="123">
        <f>IF(J48="","",J48/(1+$K$16)^(B50-$B$20))</f>
      </c>
      <c r="L48" s="123">
        <f>IF(K48="","",+K48*$L$16)</f>
      </c>
      <c r="M48" s="82"/>
      <c r="N48" s="131">
        <f>+N42*(1+$G$12)+G48</f>
        <v>0</v>
      </c>
      <c r="O48" s="127">
        <f>N48*INPUT!$F$16*8766</f>
        <v>0</v>
      </c>
      <c r="P48" s="134">
        <f>(N49*12)*(INPUT!$B$40)*(1+$P$16)^(B50-$B$20)</f>
        <v>0</v>
      </c>
      <c r="Q48" s="134">
        <f>+O48*INPUT!$B$41*(1+$Q$16)^(B50-$B$20)</f>
        <v>0</v>
      </c>
      <c r="R48" s="27"/>
      <c r="S48" s="13"/>
      <c r="T48" s="13"/>
    </row>
    <row r="49" spans="2:20" ht="12.75">
      <c r="B49" s="140"/>
      <c r="C49" s="6"/>
      <c r="D49" s="191"/>
      <c r="E49" s="192"/>
      <c r="F49" s="86"/>
      <c r="G49" s="86"/>
      <c r="H49" s="86"/>
      <c r="I49" s="59"/>
      <c r="J49" s="124">
        <f>IF(I49="","",+I49*(1+$J$16)^(B50-$B$20))</f>
      </c>
      <c r="K49" s="124">
        <f>IF(J49="","",J49/(1+$K$16)^(B50-$B$20))</f>
      </c>
      <c r="L49" s="124">
        <f>IF(K49="","",+K49*$L$16)</f>
      </c>
      <c r="M49" s="82"/>
      <c r="N49" s="132">
        <f>+N48*INPUT!$B$34/100</f>
        <v>0</v>
      </c>
      <c r="O49" s="128">
        <f>+O43+O48</f>
        <v>0</v>
      </c>
      <c r="P49" s="136"/>
      <c r="Q49" s="102"/>
      <c r="R49" s="27"/>
      <c r="S49" s="13"/>
      <c r="T49" s="13"/>
    </row>
    <row r="50" spans="2:20" ht="12.75">
      <c r="B50" s="141">
        <f>B44+1</f>
        <v>2012</v>
      </c>
      <c r="C50" s="16"/>
      <c r="D50" s="193"/>
      <c r="E50" s="194"/>
      <c r="F50" s="86"/>
      <c r="G50" s="86"/>
      <c r="H50" s="86"/>
      <c r="I50" s="60"/>
      <c r="J50" s="125">
        <f>IF(I50="","",+I50*(1+$J$16)^(B50-$B$20))</f>
      </c>
      <c r="K50" s="125">
        <f>IF(J50="","",J50/(1+$K$16)^(B50-$B$20))</f>
      </c>
      <c r="L50" s="125">
        <f>IF(K50="","",+K50*$L$16)</f>
      </c>
      <c r="M50" s="82"/>
      <c r="N50" s="133"/>
      <c r="O50" s="103"/>
      <c r="P50" s="135"/>
      <c r="Q50" s="101"/>
      <c r="R50" s="27"/>
      <c r="S50" s="13"/>
      <c r="T50" s="13"/>
    </row>
    <row r="51" spans="2:20" ht="12.75">
      <c r="B51" s="142"/>
      <c r="C51" s="16"/>
      <c r="D51" s="100">
        <f>L51+P51+Q51</f>
        <v>0</v>
      </c>
      <c r="E51" s="88" t="s">
        <v>158</v>
      </c>
      <c r="F51" s="95"/>
      <c r="G51" s="95"/>
      <c r="H51" s="95"/>
      <c r="I51" s="107">
        <f>SUM(I48:I50)</f>
        <v>0</v>
      </c>
      <c r="J51" s="107">
        <f>SUM(J48:J50)</f>
        <v>0</v>
      </c>
      <c r="K51" s="107">
        <f>SUM(K48:K50)</f>
        <v>0</v>
      </c>
      <c r="L51" s="89">
        <f>SUM(L48:L50)+(L45/(1+INPUT!$B$48/100))</f>
        <v>0</v>
      </c>
      <c r="M51" s="82"/>
      <c r="N51" s="108"/>
      <c r="O51" s="98"/>
      <c r="P51" s="90">
        <f>(P48)/(1+INPUT!$B$49/100)^(B50-$B$20)</f>
        <v>0</v>
      </c>
      <c r="Q51" s="90">
        <f>(Q48)/(1+INPUT!$B$49/100)^(B50-$B$20)</f>
        <v>0</v>
      </c>
      <c r="R51" s="27"/>
      <c r="S51" s="13"/>
      <c r="T51" s="13"/>
    </row>
    <row r="52" spans="2:20" ht="12.75">
      <c r="B52" s="143"/>
      <c r="C52" s="16"/>
      <c r="D52" s="100">
        <f>L52+P52+Q52</f>
        <v>0</v>
      </c>
      <c r="E52" s="88" t="s">
        <v>162</v>
      </c>
      <c r="F52" s="95"/>
      <c r="G52" s="95"/>
      <c r="H52" s="95"/>
      <c r="I52" s="107">
        <f>I46+I51</f>
        <v>0</v>
      </c>
      <c r="J52" s="80"/>
      <c r="K52" s="80"/>
      <c r="L52" s="89">
        <f>+L46+L51</f>
        <v>0</v>
      </c>
      <c r="M52" s="82"/>
      <c r="N52" s="10"/>
      <c r="P52" s="90">
        <f>+P46+P51</f>
        <v>0</v>
      </c>
      <c r="Q52" s="90">
        <f>+Q46+Q51</f>
        <v>0</v>
      </c>
      <c r="R52" s="27"/>
      <c r="S52" s="13"/>
      <c r="T52" s="13"/>
    </row>
    <row r="53" spans="2:20" ht="6" customHeight="1">
      <c r="B53" s="61"/>
      <c r="C53" s="16"/>
      <c r="D53" s="100"/>
      <c r="E53" s="88"/>
      <c r="F53" s="95"/>
      <c r="G53" s="95"/>
      <c r="H53" s="95"/>
      <c r="I53" s="107"/>
      <c r="J53" s="107"/>
      <c r="K53" s="107"/>
      <c r="L53" s="89"/>
      <c r="M53" s="82"/>
      <c r="N53" s="108"/>
      <c r="O53" s="98"/>
      <c r="P53" s="90"/>
      <c r="Q53" s="90"/>
      <c r="R53" s="27"/>
      <c r="S53" s="13"/>
      <c r="T53" s="13"/>
    </row>
    <row r="54" spans="2:20" ht="12.75">
      <c r="B54" s="139"/>
      <c r="C54" s="16"/>
      <c r="D54" s="189"/>
      <c r="E54" s="190"/>
      <c r="F54" s="86"/>
      <c r="G54" s="213"/>
      <c r="H54" s="86"/>
      <c r="I54" s="58"/>
      <c r="J54" s="123">
        <f>IF(I54="","",+I54*(1+$J$16)^(B56-$B$20))</f>
      </c>
      <c r="K54" s="123">
        <f>IF(J54="","",J54/(1+$K$16)^(B56-$B$20))</f>
      </c>
      <c r="L54" s="123">
        <f>IF(K54="","",+K54*$L$16)</f>
      </c>
      <c r="M54" s="82"/>
      <c r="N54" s="131">
        <f>+N48*(1+$G$12)+G54</f>
        <v>0</v>
      </c>
      <c r="O54" s="127">
        <f>N54*INPUT!$F$16*8766</f>
        <v>0</v>
      </c>
      <c r="P54" s="134">
        <f>(N55*12)*(INPUT!$B$40)*(1+$P$16)^(B56-$B$20)</f>
        <v>0</v>
      </c>
      <c r="Q54" s="134">
        <f>+O54*INPUT!$B$41*(1+$Q$16)^(B56-$B$20)</f>
        <v>0</v>
      </c>
      <c r="R54" s="27"/>
      <c r="S54" s="13"/>
      <c r="T54" s="13"/>
    </row>
    <row r="55" spans="2:20" ht="12.75">
      <c r="B55" s="140"/>
      <c r="C55" s="6"/>
      <c r="D55" s="191"/>
      <c r="E55" s="192"/>
      <c r="F55" s="86"/>
      <c r="G55" s="86"/>
      <c r="H55" s="86"/>
      <c r="I55" s="59"/>
      <c r="J55" s="124">
        <f>IF(I55="","",+I55*(1+$J$16)^(B56-$B$20))</f>
      </c>
      <c r="K55" s="124">
        <f>IF(J55="","",J55/(1+$K$16)^(B56-$B$20))</f>
      </c>
      <c r="L55" s="124">
        <f>IF(K55="","",+K55*$L$16)</f>
      </c>
      <c r="M55" s="82"/>
      <c r="N55" s="132">
        <f>+N54*INPUT!$B$34/100</f>
        <v>0</v>
      </c>
      <c r="O55" s="128">
        <f>+O49+O54</f>
        <v>0</v>
      </c>
      <c r="P55" s="136"/>
      <c r="Q55" s="102"/>
      <c r="R55" s="27"/>
      <c r="S55" s="13"/>
      <c r="T55" s="13"/>
    </row>
    <row r="56" spans="2:20" ht="12.75">
      <c r="B56" s="141">
        <f>B50+1</f>
        <v>2013</v>
      </c>
      <c r="C56" s="16"/>
      <c r="D56" s="193"/>
      <c r="E56" s="194"/>
      <c r="F56" s="86"/>
      <c r="G56" s="86"/>
      <c r="H56" s="86"/>
      <c r="I56" s="60"/>
      <c r="J56" s="125">
        <f>IF(I56="","",+I56*(1+$J$16)^(B56-$B$20))</f>
      </c>
      <c r="K56" s="125">
        <f>IF(J56="","",J56/(1+$K$16)^(B56-$B$20))</f>
      </c>
      <c r="L56" s="125">
        <f>IF(K56="","",+K56*$L$16)</f>
      </c>
      <c r="M56" s="82"/>
      <c r="N56" s="133"/>
      <c r="O56" s="103"/>
      <c r="P56" s="135"/>
      <c r="Q56" s="101"/>
      <c r="R56" s="27"/>
      <c r="S56" s="13"/>
      <c r="T56" s="13"/>
    </row>
    <row r="57" spans="2:20" ht="12.75">
      <c r="B57" s="142"/>
      <c r="C57" s="16"/>
      <c r="D57" s="100">
        <f>L57+P57+Q57</f>
        <v>0</v>
      </c>
      <c r="E57" s="88" t="s">
        <v>158</v>
      </c>
      <c r="F57" s="95"/>
      <c r="G57" s="95"/>
      <c r="H57" s="95"/>
      <c r="I57" s="107">
        <f>SUM(I54:I56)</f>
        <v>0</v>
      </c>
      <c r="J57" s="107">
        <f>SUM(J54:J56)</f>
        <v>0</v>
      </c>
      <c r="K57" s="107">
        <f>SUM(K54:K56)</f>
        <v>0</v>
      </c>
      <c r="L57" s="89">
        <f>SUM(L54:L56)+(L51/(1+INPUT!$B$48/100))</f>
        <v>0</v>
      </c>
      <c r="M57" s="82"/>
      <c r="N57" s="108"/>
      <c r="O57" s="98"/>
      <c r="P57" s="90">
        <f>(P54)/(1+INPUT!$B$49/100)^(B56-$B$20)</f>
        <v>0</v>
      </c>
      <c r="Q57" s="90">
        <f>(Q54)/(1+INPUT!$B$49/100)^(B56-$B$20)</f>
        <v>0</v>
      </c>
      <c r="R57" s="27"/>
      <c r="S57" s="13"/>
      <c r="T57" s="13"/>
    </row>
    <row r="58" spans="2:20" ht="12.75">
      <c r="B58" s="143"/>
      <c r="C58" s="16"/>
      <c r="D58" s="100">
        <f>L58+P58+Q58</f>
        <v>0</v>
      </c>
      <c r="E58" s="88" t="s">
        <v>162</v>
      </c>
      <c r="F58" s="95"/>
      <c r="G58" s="95"/>
      <c r="H58" s="95"/>
      <c r="I58" s="107">
        <f>I52+I57</f>
        <v>0</v>
      </c>
      <c r="J58" s="80"/>
      <c r="K58" s="80"/>
      <c r="L58" s="89">
        <f>+L52+L57</f>
        <v>0</v>
      </c>
      <c r="M58" s="82"/>
      <c r="N58" s="10"/>
      <c r="P58" s="90">
        <f>+P52+P57</f>
        <v>0</v>
      </c>
      <c r="Q58" s="90">
        <f>+Q52+Q57</f>
        <v>0</v>
      </c>
      <c r="R58" s="27"/>
      <c r="S58" s="13"/>
      <c r="T58" s="13"/>
    </row>
    <row r="59" spans="2:20" ht="6" customHeight="1">
      <c r="B59" s="61"/>
      <c r="C59" s="16"/>
      <c r="D59" s="100"/>
      <c r="E59" s="88"/>
      <c r="F59" s="95"/>
      <c r="G59" s="95"/>
      <c r="H59" s="95"/>
      <c r="I59" s="107"/>
      <c r="J59" s="107"/>
      <c r="K59" s="107"/>
      <c r="L59" s="89"/>
      <c r="M59" s="82"/>
      <c r="N59" s="108"/>
      <c r="O59" s="98"/>
      <c r="P59" s="90"/>
      <c r="Q59" s="90"/>
      <c r="R59" s="27"/>
      <c r="S59" s="13"/>
      <c r="T59" s="13"/>
    </row>
    <row r="60" spans="2:20" ht="12.75">
      <c r="B60" s="139"/>
      <c r="C60" s="16"/>
      <c r="D60" s="189"/>
      <c r="E60" s="190"/>
      <c r="F60" s="86"/>
      <c r="G60" s="213"/>
      <c r="H60" s="86"/>
      <c r="I60" s="58"/>
      <c r="J60" s="123">
        <f>IF(I60="","",+I60*(1+$J$16)^(B62-$B$20))</f>
      </c>
      <c r="K60" s="123">
        <f>IF(J60="","",J60/(1+$K$16)^(B62-$B$20))</f>
      </c>
      <c r="L60" s="123">
        <f>IF(K60="","",+K60*$L$16)</f>
      </c>
      <c r="M60" s="82"/>
      <c r="N60" s="131">
        <f>+N54*(1+$G$12)+G60</f>
        <v>0</v>
      </c>
      <c r="O60" s="127">
        <f>N60*INPUT!$F$16*8766</f>
        <v>0</v>
      </c>
      <c r="P60" s="134">
        <f>(N61*12)*(INPUT!$B$40)*(1+$P$16)^(B62-$B$20)</f>
        <v>0</v>
      </c>
      <c r="Q60" s="134">
        <f>+O60*INPUT!$B$41*(1+$Q$16)^(B62-$B$20)</f>
        <v>0</v>
      </c>
      <c r="R60" s="27"/>
      <c r="S60" s="13"/>
      <c r="T60" s="13"/>
    </row>
    <row r="61" spans="2:20" ht="12.75">
      <c r="B61" s="140"/>
      <c r="C61" s="6"/>
      <c r="D61" s="191"/>
      <c r="E61" s="192"/>
      <c r="F61" s="86"/>
      <c r="G61" s="86"/>
      <c r="H61" s="86"/>
      <c r="I61" s="59"/>
      <c r="J61" s="124">
        <f>IF(I61="","",+I61*(1+$J$16)^(B62-$B$20))</f>
      </c>
      <c r="K61" s="124">
        <f>IF(J61="","",J61/(1+$K$16)^(B62-$B$20))</f>
      </c>
      <c r="L61" s="124">
        <f>IF(K61="","",+K61*$L$16)</f>
      </c>
      <c r="M61" s="82"/>
      <c r="N61" s="132">
        <f>+N60*INPUT!$B$34/100</f>
        <v>0</v>
      </c>
      <c r="O61" s="128">
        <f>+O55+O60</f>
        <v>0</v>
      </c>
      <c r="P61" s="136"/>
      <c r="Q61" s="102"/>
      <c r="R61" s="27"/>
      <c r="S61" s="13"/>
      <c r="T61" s="13"/>
    </row>
    <row r="62" spans="2:20" ht="12.75">
      <c r="B62" s="141">
        <f>B56+1</f>
        <v>2014</v>
      </c>
      <c r="C62" s="16"/>
      <c r="D62" s="193"/>
      <c r="E62" s="194"/>
      <c r="F62" s="86"/>
      <c r="G62" s="86"/>
      <c r="H62" s="86"/>
      <c r="I62" s="60"/>
      <c r="J62" s="125">
        <f>IF(I62="","",+I62*(1+$J$16)^(B62-$B$20))</f>
      </c>
      <c r="K62" s="125">
        <f>IF(J62="","",J62/(1+$K$16)^(B62-$B$20))</f>
      </c>
      <c r="L62" s="125">
        <f>IF(K62="","",+K62*$L$16)</f>
      </c>
      <c r="M62" s="82"/>
      <c r="N62" s="133"/>
      <c r="O62" s="103"/>
      <c r="P62" s="135"/>
      <c r="Q62" s="101"/>
      <c r="R62" s="27"/>
      <c r="S62" s="13"/>
      <c r="T62" s="13"/>
    </row>
    <row r="63" spans="2:20" ht="12.75">
      <c r="B63" s="142"/>
      <c r="C63" s="16"/>
      <c r="D63" s="100">
        <f>L63+P63+Q63</f>
        <v>0</v>
      </c>
      <c r="E63" s="88" t="s">
        <v>158</v>
      </c>
      <c r="F63" s="95"/>
      <c r="G63" s="95"/>
      <c r="H63" s="95"/>
      <c r="I63" s="107">
        <f>SUM(I60:I62)</f>
        <v>0</v>
      </c>
      <c r="J63" s="107">
        <f>SUM(J60:J62)</f>
        <v>0</v>
      </c>
      <c r="K63" s="107">
        <f>SUM(K60:K62)</f>
        <v>0</v>
      </c>
      <c r="L63" s="89">
        <f>SUM(L60:L62)+(L57/(1+INPUT!$B$48/100))</f>
        <v>0</v>
      </c>
      <c r="M63" s="82"/>
      <c r="N63" s="108"/>
      <c r="O63" s="98"/>
      <c r="P63" s="90">
        <f>(P60)/(1+INPUT!$B$49/100)^(B62-$B$20)</f>
        <v>0</v>
      </c>
      <c r="Q63" s="90">
        <f>(Q60)/(1+INPUT!$B$49/100)^(B62-$B$20)</f>
        <v>0</v>
      </c>
      <c r="R63" s="27"/>
      <c r="S63" s="13"/>
      <c r="T63" s="13"/>
    </row>
    <row r="64" spans="2:20" ht="12.75">
      <c r="B64" s="143"/>
      <c r="C64" s="16"/>
      <c r="D64" s="100">
        <f>L64+P64+Q64</f>
        <v>0</v>
      </c>
      <c r="E64" s="88" t="s">
        <v>162</v>
      </c>
      <c r="F64" s="95"/>
      <c r="G64" s="95"/>
      <c r="H64" s="95"/>
      <c r="I64" s="107">
        <f>I58+I63</f>
        <v>0</v>
      </c>
      <c r="J64" s="80"/>
      <c r="K64" s="80"/>
      <c r="L64" s="89">
        <f>+L58+L63</f>
        <v>0</v>
      </c>
      <c r="M64" s="82"/>
      <c r="N64" s="10"/>
      <c r="P64" s="90">
        <f>+P58+P63</f>
        <v>0</v>
      </c>
      <c r="Q64" s="90">
        <f>+Q58+Q63</f>
        <v>0</v>
      </c>
      <c r="R64" s="27"/>
      <c r="S64" s="13"/>
      <c r="T64" s="13"/>
    </row>
    <row r="65" spans="2:20" ht="6" customHeight="1">
      <c r="B65" s="61"/>
      <c r="C65" s="16"/>
      <c r="D65" s="100"/>
      <c r="E65" s="88"/>
      <c r="F65" s="95"/>
      <c r="G65" s="95"/>
      <c r="H65" s="95"/>
      <c r="I65" s="107"/>
      <c r="J65" s="80"/>
      <c r="K65" s="80"/>
      <c r="L65" s="89"/>
      <c r="M65" s="82"/>
      <c r="N65" s="10"/>
      <c r="P65" s="90"/>
      <c r="Q65" s="90"/>
      <c r="R65" s="27"/>
      <c r="S65" s="13"/>
      <c r="T65" s="13"/>
    </row>
    <row r="66" spans="2:20" ht="12.75">
      <c r="B66" s="139"/>
      <c r="C66" s="16"/>
      <c r="D66" s="189"/>
      <c r="E66" s="190"/>
      <c r="F66" s="86"/>
      <c r="G66" s="213"/>
      <c r="H66" s="86"/>
      <c r="I66" s="58"/>
      <c r="J66" s="123">
        <f>IF(I66="","",+I66*(1+$J$16)^(B68-$B$20))</f>
      </c>
      <c r="K66" s="123">
        <f>IF(J66="","",J66/(1+$K$16)^(B68-$B$20))</f>
      </c>
      <c r="L66" s="123">
        <f>IF(K66="","",+K66*$L$16)</f>
      </c>
      <c r="M66" s="82"/>
      <c r="N66" s="131">
        <f>+N60*(1+$G$12)+G66</f>
        <v>0</v>
      </c>
      <c r="O66" s="127">
        <f>N66*INPUT!$F$16*8766</f>
        <v>0</v>
      </c>
      <c r="P66" s="134">
        <f>(N67*12)*(INPUT!$B$40)*(1+$P$16)^(B68-$B$20)</f>
        <v>0</v>
      </c>
      <c r="Q66" s="134">
        <f>+O66*INPUT!$B$41*(1+$Q$16)^(B68-$B$20)</f>
        <v>0</v>
      </c>
      <c r="R66" s="27"/>
      <c r="S66" s="13"/>
      <c r="T66" s="13"/>
    </row>
    <row r="67" spans="2:20" ht="12.75">
      <c r="B67" s="140"/>
      <c r="C67" s="6"/>
      <c r="D67" s="191"/>
      <c r="E67" s="192"/>
      <c r="F67" s="86"/>
      <c r="G67" s="86"/>
      <c r="H67" s="86"/>
      <c r="I67" s="59"/>
      <c r="J67" s="124">
        <f>IF(I67="","",+I67*(1+$J$16)^(B68-$B$20))</f>
      </c>
      <c r="K67" s="124">
        <f>IF(J67="","",J67/(1+$K$16)^(B68-$B$20))</f>
      </c>
      <c r="L67" s="124">
        <f>IF(K67="","",+K67*$L$16)</f>
      </c>
      <c r="M67" s="82"/>
      <c r="N67" s="132">
        <f>+N66*INPUT!$B$34/100</f>
        <v>0</v>
      </c>
      <c r="O67" s="128">
        <f>+O61+O66</f>
        <v>0</v>
      </c>
      <c r="P67" s="136"/>
      <c r="Q67" s="102"/>
      <c r="R67" s="27"/>
      <c r="S67" s="13"/>
      <c r="T67" s="13"/>
    </row>
    <row r="68" spans="2:20" ht="12.75">
      <c r="B68" s="141">
        <f>B62+1</f>
        <v>2015</v>
      </c>
      <c r="C68" s="16"/>
      <c r="D68" s="193"/>
      <c r="E68" s="194"/>
      <c r="F68" s="86"/>
      <c r="G68" s="86"/>
      <c r="H68" s="86"/>
      <c r="I68" s="60"/>
      <c r="J68" s="125">
        <f>IF(I68="","",+I68*(1+$J$16)^(B68-$B$20))</f>
      </c>
      <c r="K68" s="125">
        <f>IF(J68="","",J68/(1+$K$16)^(B68-$B$20))</f>
      </c>
      <c r="L68" s="125">
        <f>IF(K68="","",+K68*$L$16)</f>
      </c>
      <c r="M68" s="82"/>
      <c r="N68" s="133"/>
      <c r="O68" s="103"/>
      <c r="P68" s="135"/>
      <c r="Q68" s="101"/>
      <c r="R68" s="27"/>
      <c r="S68" s="13"/>
      <c r="T68" s="13"/>
    </row>
    <row r="69" spans="2:20" ht="12.75">
      <c r="B69" s="142"/>
      <c r="C69" s="16"/>
      <c r="D69" s="100">
        <f>L69+P69+Q69</f>
        <v>0</v>
      </c>
      <c r="E69" s="88" t="s">
        <v>158</v>
      </c>
      <c r="F69" s="95"/>
      <c r="G69" s="95"/>
      <c r="H69" s="95"/>
      <c r="I69" s="107">
        <f>SUM(I66:I68)</f>
        <v>0</v>
      </c>
      <c r="J69" s="107">
        <f>SUM(J66:J68)</f>
        <v>0</v>
      </c>
      <c r="K69" s="107">
        <f>SUM(K66:K68)</f>
        <v>0</v>
      </c>
      <c r="L69" s="89">
        <f>SUM(L66:L68)+(L63/(1+INPUT!$B$48/100))</f>
        <v>0</v>
      </c>
      <c r="M69" s="82"/>
      <c r="N69" s="108"/>
      <c r="O69" s="98"/>
      <c r="P69" s="90">
        <f>(P66)/(1+INPUT!$B$49/100)^(B68-$B$20)</f>
        <v>0</v>
      </c>
      <c r="Q69" s="90">
        <f>(Q66)/(1+INPUT!$B$49/100)^(B68-$B$20)</f>
        <v>0</v>
      </c>
      <c r="R69" s="27"/>
      <c r="S69" s="13"/>
      <c r="T69" s="13"/>
    </row>
    <row r="70" spans="2:20" ht="12.75">
      <c r="B70" s="143"/>
      <c r="C70" s="16"/>
      <c r="D70" s="100">
        <f>L70+P70+Q70</f>
        <v>0</v>
      </c>
      <c r="E70" s="88" t="s">
        <v>162</v>
      </c>
      <c r="F70" s="95"/>
      <c r="G70" s="95"/>
      <c r="H70" s="95"/>
      <c r="I70" s="107">
        <f>I64+I69</f>
        <v>0</v>
      </c>
      <c r="J70" s="80"/>
      <c r="K70" s="80"/>
      <c r="L70" s="89">
        <f>+L64+L69</f>
        <v>0</v>
      </c>
      <c r="M70" s="82"/>
      <c r="N70" s="10"/>
      <c r="P70" s="90">
        <f>+P64+P69</f>
        <v>0</v>
      </c>
      <c r="Q70" s="90">
        <f>+Q64+Q69</f>
        <v>0</v>
      </c>
      <c r="R70" s="27"/>
      <c r="S70" s="13"/>
      <c r="T70" s="13"/>
    </row>
    <row r="71" spans="2:20" ht="6" customHeight="1">
      <c r="B71" s="61"/>
      <c r="C71" s="16"/>
      <c r="D71" s="100"/>
      <c r="E71" s="88"/>
      <c r="F71" s="95"/>
      <c r="G71" s="95"/>
      <c r="H71" s="95"/>
      <c r="I71" s="107"/>
      <c r="J71" s="107"/>
      <c r="K71" s="107"/>
      <c r="L71" s="89"/>
      <c r="M71" s="82"/>
      <c r="N71" s="108"/>
      <c r="O71" s="98"/>
      <c r="P71" s="90"/>
      <c r="Q71" s="90"/>
      <c r="R71" s="27"/>
      <c r="S71" s="13"/>
      <c r="T71" s="13"/>
    </row>
    <row r="72" spans="2:20" ht="12.75">
      <c r="B72" s="139"/>
      <c r="C72" s="16"/>
      <c r="D72" s="189"/>
      <c r="E72" s="190"/>
      <c r="F72" s="86"/>
      <c r="G72" s="213"/>
      <c r="H72" s="86"/>
      <c r="I72" s="58"/>
      <c r="J72" s="123">
        <f>IF(I72="","",+I72*(1+$J$16)^(B74-$B$20))</f>
      </c>
      <c r="K72" s="123">
        <f>IF(J72="","",J72/(1+$K$16)^(B74-$B$20))</f>
      </c>
      <c r="L72" s="123">
        <f>IF(K72="","",+K72*$L$16)</f>
      </c>
      <c r="M72" s="82"/>
      <c r="N72" s="131">
        <f>+N66*(1+$G$12)+G72</f>
        <v>0</v>
      </c>
      <c r="O72" s="127">
        <f>N72*INPUT!$F$16*8766</f>
        <v>0</v>
      </c>
      <c r="P72" s="134">
        <f>(N73*12)*(INPUT!$B$40)*(1+$P$16)^(B74-$B$20)</f>
        <v>0</v>
      </c>
      <c r="Q72" s="134">
        <f>+O72*INPUT!$B$41*(1+$Q$16)^(B74-$B$20)</f>
        <v>0</v>
      </c>
      <c r="R72" s="27"/>
      <c r="S72" s="13"/>
      <c r="T72" s="13"/>
    </row>
    <row r="73" spans="2:20" ht="12.75">
      <c r="B73" s="140"/>
      <c r="C73" s="6"/>
      <c r="D73" s="191"/>
      <c r="E73" s="192"/>
      <c r="F73" s="86"/>
      <c r="G73" s="86"/>
      <c r="H73" s="86"/>
      <c r="I73" s="59"/>
      <c r="J73" s="124">
        <f>IF(I73="","",+I73*(1+$J$16)^(B74-$B$20))</f>
      </c>
      <c r="K73" s="124">
        <f>IF(J73="","",J73/(1+$K$16)^(B74-$B$20))</f>
      </c>
      <c r="L73" s="124">
        <f>IF(K73="","",+K73*$L$16)</f>
      </c>
      <c r="M73" s="82"/>
      <c r="N73" s="132">
        <f>+N72*INPUT!$B$34/100</f>
        <v>0</v>
      </c>
      <c r="O73" s="128">
        <f>+O67+O72</f>
        <v>0</v>
      </c>
      <c r="P73" s="136"/>
      <c r="Q73" s="102"/>
      <c r="R73" s="27"/>
      <c r="S73" s="13"/>
      <c r="T73" s="13"/>
    </row>
    <row r="74" spans="2:20" ht="12.75">
      <c r="B74" s="141">
        <f>B68+1</f>
        <v>2016</v>
      </c>
      <c r="C74" s="16"/>
      <c r="D74" s="193"/>
      <c r="E74" s="194"/>
      <c r="F74" s="86"/>
      <c r="G74" s="86"/>
      <c r="H74" s="86"/>
      <c r="I74" s="60"/>
      <c r="J74" s="125">
        <f>IF(I74="","",+I74*(1+$J$16)^(B74-$B$20))</f>
      </c>
      <c r="K74" s="125">
        <f>IF(J74="","",J74/(1+$K$16)^(B74-$B$20))</f>
      </c>
      <c r="L74" s="125">
        <f>IF(K74="","",+K74*$L$16)</f>
      </c>
      <c r="M74" s="82"/>
      <c r="N74" s="133"/>
      <c r="O74" s="103"/>
      <c r="P74" s="135"/>
      <c r="Q74" s="101"/>
      <c r="R74" s="27"/>
      <c r="S74" s="13"/>
      <c r="T74" s="13"/>
    </row>
    <row r="75" spans="2:20" ht="12.75">
      <c r="B75" s="142"/>
      <c r="C75" s="16"/>
      <c r="D75" s="100">
        <f>L75+P75+Q75</f>
        <v>0</v>
      </c>
      <c r="E75" s="88" t="s">
        <v>158</v>
      </c>
      <c r="F75" s="95"/>
      <c r="G75" s="95"/>
      <c r="H75" s="95"/>
      <c r="I75" s="107">
        <f>SUM(I72:I74)</f>
        <v>0</v>
      </c>
      <c r="J75" s="107">
        <f>SUM(J72:J74)</f>
        <v>0</v>
      </c>
      <c r="K75" s="107">
        <f>SUM(K72:K74)</f>
        <v>0</v>
      </c>
      <c r="L75" s="89">
        <f>SUM(L72:L74)+(L69/(1+INPUT!$B$48/100))</f>
        <v>0</v>
      </c>
      <c r="M75" s="82"/>
      <c r="N75" s="108"/>
      <c r="O75" s="98"/>
      <c r="P75" s="90">
        <f>(P72)/(1+INPUT!$B$49/100)^(B74-$B$20)</f>
        <v>0</v>
      </c>
      <c r="Q75" s="90">
        <f>(Q72)/(1+INPUT!$B$49/100)^(B74-$B$20)</f>
        <v>0</v>
      </c>
      <c r="R75" s="27"/>
      <c r="S75" s="13"/>
      <c r="T75" s="13"/>
    </row>
    <row r="76" spans="2:20" ht="12.75">
      <c r="B76" s="143"/>
      <c r="C76" s="16"/>
      <c r="D76" s="100">
        <f>L76+P76+Q76</f>
        <v>0</v>
      </c>
      <c r="E76" s="88" t="s">
        <v>162</v>
      </c>
      <c r="F76" s="95"/>
      <c r="G76" s="95"/>
      <c r="H76" s="95"/>
      <c r="I76" s="107">
        <f>I70+I75</f>
        <v>0</v>
      </c>
      <c r="J76" s="80"/>
      <c r="K76" s="80"/>
      <c r="L76" s="89">
        <f>+L70+L75</f>
        <v>0</v>
      </c>
      <c r="M76" s="82"/>
      <c r="N76" s="10"/>
      <c r="P76" s="90">
        <f>+P70+P75</f>
        <v>0</v>
      </c>
      <c r="Q76" s="90">
        <f>+Q70+Q75</f>
        <v>0</v>
      </c>
      <c r="R76" s="27"/>
      <c r="S76" s="13"/>
      <c r="T76" s="13"/>
    </row>
    <row r="77" spans="2:20" ht="12.75">
      <c r="B77" s="61"/>
      <c r="C77" s="16"/>
      <c r="D77" s="100"/>
      <c r="E77" s="88"/>
      <c r="F77" s="95"/>
      <c r="G77" s="95"/>
      <c r="H77" s="95"/>
      <c r="I77" s="107"/>
      <c r="J77" s="80"/>
      <c r="K77" s="80"/>
      <c r="L77" s="89"/>
      <c r="M77" s="82"/>
      <c r="N77" s="10"/>
      <c r="P77" s="90"/>
      <c r="Q77" s="90"/>
      <c r="R77" s="27"/>
      <c r="S77" s="13"/>
      <c r="T77" s="13"/>
    </row>
    <row r="78" spans="2:20" ht="12.75">
      <c r="B78" s="61"/>
      <c r="C78" s="16"/>
      <c r="D78" s="100"/>
      <c r="E78" s="88"/>
      <c r="F78" s="95"/>
      <c r="G78" s="95"/>
      <c r="H78" s="95"/>
      <c r="I78" s="107"/>
      <c r="J78" s="80"/>
      <c r="K78" s="80"/>
      <c r="L78" s="89"/>
      <c r="M78" s="82"/>
      <c r="N78" s="10"/>
      <c r="P78" s="90"/>
      <c r="Q78" s="90"/>
      <c r="R78" s="27"/>
      <c r="S78" s="13"/>
      <c r="T78" s="13"/>
    </row>
    <row r="79" spans="2:20" ht="15.75">
      <c r="B79" s="56" t="s">
        <v>125</v>
      </c>
      <c r="C79" s="204"/>
      <c r="D79" s="205"/>
      <c r="E79" s="206"/>
      <c r="F79" s="207"/>
      <c r="G79" s="207"/>
      <c r="H79" s="207"/>
      <c r="I79" s="208"/>
      <c r="J79" s="209"/>
      <c r="K79" s="209"/>
      <c r="L79" s="210"/>
      <c r="M79" s="211"/>
      <c r="N79" s="204"/>
      <c r="O79" s="19"/>
      <c r="P79" s="212"/>
      <c r="Q79" s="212"/>
      <c r="R79" s="214"/>
      <c r="S79" s="13"/>
      <c r="T79" s="13"/>
    </row>
    <row r="80" spans="2:20" ht="12.75">
      <c r="B80" s="61"/>
      <c r="C80" s="16"/>
      <c r="D80" s="100"/>
      <c r="E80" s="88"/>
      <c r="F80" s="95"/>
      <c r="G80" s="95"/>
      <c r="H80" s="95"/>
      <c r="I80" s="107"/>
      <c r="J80" s="80"/>
      <c r="K80" s="80"/>
      <c r="L80" s="89"/>
      <c r="M80" s="82"/>
      <c r="N80" s="10"/>
      <c r="P80" s="90"/>
      <c r="Q80" s="90"/>
      <c r="R80" s="27"/>
      <c r="S80" s="13"/>
      <c r="T80" s="13"/>
    </row>
    <row r="81" spans="2:20" ht="12.75">
      <c r="B81" s="61"/>
      <c r="C81" s="16"/>
      <c r="D81" s="100"/>
      <c r="E81" s="88"/>
      <c r="F81" s="95"/>
      <c r="G81" s="95"/>
      <c r="H81" s="95"/>
      <c r="I81" s="107"/>
      <c r="J81" s="80"/>
      <c r="K81" s="80"/>
      <c r="L81" s="89"/>
      <c r="M81" s="82"/>
      <c r="N81" s="10"/>
      <c r="P81" s="90"/>
      <c r="Q81" s="90"/>
      <c r="R81" s="27"/>
      <c r="S81" s="13"/>
      <c r="T81" s="13"/>
    </row>
    <row r="82" spans="2:20" ht="12.75">
      <c r="B82" s="3"/>
      <c r="C82" s="3"/>
      <c r="D82" s="3"/>
      <c r="E82" s="1"/>
      <c r="F82" s="1"/>
      <c r="G82" s="1"/>
      <c r="H82" s="1"/>
      <c r="I82" s="119" t="s">
        <v>133</v>
      </c>
      <c r="J82" s="119"/>
      <c r="K82" s="119"/>
      <c r="L82" s="119"/>
      <c r="M82" s="78"/>
      <c r="N82" s="119" t="s">
        <v>134</v>
      </c>
      <c r="O82" s="119"/>
      <c r="P82" s="119"/>
      <c r="Q82" s="119"/>
      <c r="R82" s="27"/>
      <c r="S82" s="13"/>
      <c r="T82" s="13"/>
    </row>
    <row r="83" spans="2:20" ht="12.75">
      <c r="B83" s="3"/>
      <c r="C83" s="3"/>
      <c r="E83" s="106"/>
      <c r="F83" s="106"/>
      <c r="G83" s="115" t="s">
        <v>135</v>
      </c>
      <c r="H83" s="106"/>
      <c r="I83" s="115" t="s">
        <v>136</v>
      </c>
      <c r="J83" s="115" t="s">
        <v>137</v>
      </c>
      <c r="K83" s="115" t="s">
        <v>136</v>
      </c>
      <c r="L83" s="115" t="s">
        <v>138</v>
      </c>
      <c r="M83" s="84"/>
      <c r="N83" s="126" t="s">
        <v>139</v>
      </c>
      <c r="O83" s="126" t="s">
        <v>140</v>
      </c>
      <c r="P83" s="116" t="s">
        <v>141</v>
      </c>
      <c r="Q83" s="116"/>
      <c r="R83" s="27"/>
      <c r="S83" s="13"/>
      <c r="T83" s="13"/>
    </row>
    <row r="84" spans="5:20" ht="12.75">
      <c r="E84" s="75"/>
      <c r="F84" s="75"/>
      <c r="G84" s="184" t="s">
        <v>142</v>
      </c>
      <c r="H84" s="75"/>
      <c r="I84" s="122" t="s">
        <v>143</v>
      </c>
      <c r="J84" s="122" t="s">
        <v>144</v>
      </c>
      <c r="K84" s="122" t="s">
        <v>145</v>
      </c>
      <c r="L84" s="122" t="s">
        <v>146</v>
      </c>
      <c r="M84" s="85"/>
      <c r="N84" s="117" t="s">
        <v>147</v>
      </c>
      <c r="O84" s="117" t="s">
        <v>148</v>
      </c>
      <c r="P84" s="115" t="s">
        <v>149</v>
      </c>
      <c r="Q84" s="115" t="s">
        <v>150</v>
      </c>
      <c r="R84" s="27"/>
      <c r="S84" s="13"/>
      <c r="T84" s="13"/>
    </row>
    <row r="85" spans="2:20" ht="12.75">
      <c r="B85" s="114" t="s">
        <v>143</v>
      </c>
      <c r="C85" s="75"/>
      <c r="D85" s="195" t="s">
        <v>151</v>
      </c>
      <c r="E85" s="75"/>
      <c r="F85" s="75"/>
      <c r="G85" s="120" t="s">
        <v>152</v>
      </c>
      <c r="H85" s="75"/>
      <c r="I85" s="120" t="s">
        <v>153</v>
      </c>
      <c r="J85" s="144">
        <f>+J16</f>
        <v>0</v>
      </c>
      <c r="K85" s="144">
        <f>+K16</f>
        <v>0</v>
      </c>
      <c r="L85" s="144" t="e">
        <f>+L16</f>
        <v>#DIV/0!</v>
      </c>
      <c r="M85" s="85"/>
      <c r="N85" s="117" t="s">
        <v>154</v>
      </c>
      <c r="O85" s="117" t="s">
        <v>155</v>
      </c>
      <c r="P85" s="144">
        <f>+P16</f>
        <v>0</v>
      </c>
      <c r="Q85" s="144">
        <f>+Q16</f>
        <v>0</v>
      </c>
      <c r="R85" s="27"/>
      <c r="S85" s="13"/>
      <c r="T85" s="13"/>
    </row>
    <row r="86" spans="2:20" ht="12.75">
      <c r="B86" s="61"/>
      <c r="C86" s="16"/>
      <c r="D86" s="100"/>
      <c r="E86" s="88"/>
      <c r="F86" s="95"/>
      <c r="G86" s="95"/>
      <c r="H86" s="95"/>
      <c r="I86" s="107"/>
      <c r="J86" s="80"/>
      <c r="K86" s="80"/>
      <c r="L86" s="89"/>
      <c r="M86" s="82"/>
      <c r="N86" s="10"/>
      <c r="P86" s="90"/>
      <c r="Q86" s="90"/>
      <c r="R86" s="27"/>
      <c r="S86" s="13"/>
      <c r="T86" s="13"/>
    </row>
    <row r="87" spans="2:20" ht="12.75">
      <c r="B87" s="139"/>
      <c r="C87" s="16"/>
      <c r="D87" s="189"/>
      <c r="E87" s="190"/>
      <c r="F87" s="86"/>
      <c r="G87" s="213"/>
      <c r="H87" s="86"/>
      <c r="I87" s="58"/>
      <c r="J87" s="123">
        <f>IF(I87="","",+I87*(1+$J$16)^(B89-$B$20))</f>
      </c>
      <c r="K87" s="123">
        <f>IF(J87="","",J87/(1+$K$16)^(B89-$B$20))</f>
      </c>
      <c r="L87" s="123">
        <f>IF(K87="","",+K87*$L$16)</f>
      </c>
      <c r="M87" s="82"/>
      <c r="N87" s="131">
        <f>+N72*(1+$G$12)+G87</f>
        <v>0</v>
      </c>
      <c r="O87" s="127">
        <f>N87*INPUT!$F$16*8766</f>
        <v>0</v>
      </c>
      <c r="P87" s="134">
        <f>(N88*12)*(INPUT!$B$40)*(1+$P$16)^(B89-$B$20)</f>
        <v>0</v>
      </c>
      <c r="Q87" s="134">
        <f>+O87*INPUT!$B$41*(1+$Q$16)^(B89-$B$20)</f>
        <v>0</v>
      </c>
      <c r="R87" s="27"/>
      <c r="S87" s="13"/>
      <c r="T87" s="13"/>
    </row>
    <row r="88" spans="2:20" ht="12.75">
      <c r="B88" s="140"/>
      <c r="C88" s="6"/>
      <c r="D88" s="191"/>
      <c r="E88" s="192"/>
      <c r="F88" s="86"/>
      <c r="G88" s="86"/>
      <c r="H88" s="86"/>
      <c r="I88" s="59"/>
      <c r="J88" s="124">
        <f>IF(I88="","",+I88*(1+$J$16)^(B89-$B$20))</f>
      </c>
      <c r="K88" s="124">
        <f>IF(J88="","",J88/(1+$K$16)^(B89-$B$20))</f>
      </c>
      <c r="L88" s="124">
        <f>IF(K88="","",+K88*$L$16)</f>
      </c>
      <c r="M88" s="82"/>
      <c r="N88" s="132">
        <f>+N87*INPUT!$B$34/100</f>
        <v>0</v>
      </c>
      <c r="O88" s="128">
        <f>+O73+O87</f>
        <v>0</v>
      </c>
      <c r="P88" s="136"/>
      <c r="Q88" s="102"/>
      <c r="R88" s="27"/>
      <c r="S88" s="13"/>
      <c r="T88" s="13"/>
    </row>
    <row r="89" spans="2:20" ht="12.75">
      <c r="B89" s="141">
        <f>B74+1</f>
        <v>2017</v>
      </c>
      <c r="C89" s="16"/>
      <c r="D89" s="193"/>
      <c r="E89" s="194"/>
      <c r="F89" s="86"/>
      <c r="G89" s="86"/>
      <c r="H89" s="86"/>
      <c r="I89" s="60"/>
      <c r="J89" s="125">
        <f>IF(I89="","",+I89*(1+$J$16)^(B89-$B$20))</f>
      </c>
      <c r="K89" s="125">
        <f>IF(J89="","",J89/(1+$K$16)^(B89-$B$20))</f>
      </c>
      <c r="L89" s="125">
        <f>IF(K89="","",+K89*$L$16)</f>
      </c>
      <c r="M89" s="82"/>
      <c r="N89" s="133"/>
      <c r="O89" s="103"/>
      <c r="P89" s="135"/>
      <c r="Q89" s="101"/>
      <c r="R89" s="27"/>
      <c r="S89" s="13"/>
      <c r="T89" s="13"/>
    </row>
    <row r="90" spans="2:20" ht="12.75">
      <c r="B90" s="142"/>
      <c r="C90" s="16"/>
      <c r="D90" s="100">
        <f>L90+P90+Q90</f>
        <v>0</v>
      </c>
      <c r="E90" s="88" t="s">
        <v>158</v>
      </c>
      <c r="F90" s="95"/>
      <c r="G90" s="95"/>
      <c r="H90" s="95"/>
      <c r="I90" s="107">
        <f>SUM(I87:I89)</f>
        <v>0</v>
      </c>
      <c r="J90" s="107">
        <f>SUM(J87:J89)</f>
        <v>0</v>
      </c>
      <c r="K90" s="107">
        <f>SUM(K87:K89)</f>
        <v>0</v>
      </c>
      <c r="L90" s="89">
        <f>SUM(L87:L89)+(L75/(1+INPUT!$B$48/100))</f>
        <v>0</v>
      </c>
      <c r="M90" s="82"/>
      <c r="N90" s="108"/>
      <c r="O90" s="98"/>
      <c r="P90" s="90">
        <f>(P87)/(1+INPUT!$B$49/100)^(B89-$B$20)</f>
        <v>0</v>
      </c>
      <c r="Q90" s="90">
        <f>(Q87)/(1+INPUT!$B$49/100)^(B89-$B$20)</f>
        <v>0</v>
      </c>
      <c r="R90" s="27"/>
      <c r="S90" s="13"/>
      <c r="T90" s="13"/>
    </row>
    <row r="91" spans="2:20" ht="12.75">
      <c r="B91" s="143"/>
      <c r="C91" s="16"/>
      <c r="D91" s="100">
        <f>L91+P91+Q91</f>
        <v>0</v>
      </c>
      <c r="E91" s="88" t="s">
        <v>162</v>
      </c>
      <c r="F91" s="95"/>
      <c r="G91" s="95"/>
      <c r="H91" s="95"/>
      <c r="I91" s="107">
        <f>I76+I90</f>
        <v>0</v>
      </c>
      <c r="J91" s="80"/>
      <c r="K91" s="80"/>
      <c r="L91" s="89">
        <f>+L76+L90</f>
        <v>0</v>
      </c>
      <c r="M91" s="82"/>
      <c r="N91" s="10"/>
      <c r="P91" s="90">
        <f>+P76+P90</f>
        <v>0</v>
      </c>
      <c r="Q91" s="90">
        <f>+Q76+Q90</f>
        <v>0</v>
      </c>
      <c r="R91" s="27"/>
      <c r="S91" s="13"/>
      <c r="T91" s="13"/>
    </row>
    <row r="92" spans="2:20" ht="6" customHeight="1">
      <c r="B92" s="61"/>
      <c r="C92" s="16"/>
      <c r="D92" s="100"/>
      <c r="E92" s="88"/>
      <c r="F92" s="95"/>
      <c r="G92" s="95"/>
      <c r="H92" s="95"/>
      <c r="I92" s="107"/>
      <c r="J92" s="107"/>
      <c r="K92" s="107"/>
      <c r="L92" s="89"/>
      <c r="M92" s="82"/>
      <c r="N92" s="108"/>
      <c r="O92" s="98"/>
      <c r="P92" s="90"/>
      <c r="Q92" s="90"/>
      <c r="R92" s="27"/>
      <c r="S92" s="13"/>
      <c r="T92" s="13"/>
    </row>
    <row r="93" spans="2:20" ht="12.75">
      <c r="B93" s="139"/>
      <c r="C93" s="16"/>
      <c r="D93" s="189"/>
      <c r="E93" s="190"/>
      <c r="F93" s="86"/>
      <c r="G93" s="213"/>
      <c r="H93" s="86"/>
      <c r="I93" s="58"/>
      <c r="J93" s="123">
        <f>IF(I93="","",+I93*(1+$J$16)^(B95-$B$20))</f>
      </c>
      <c r="K93" s="123">
        <f>IF(J93="","",J93/(1+$K$16)^(B95-$B$20))</f>
      </c>
      <c r="L93" s="123">
        <f>IF(K93="","",+K93*$L$16)</f>
      </c>
      <c r="M93" s="82"/>
      <c r="N93" s="131">
        <f>+N87*(1+$G$12)+G93</f>
        <v>0</v>
      </c>
      <c r="O93" s="127">
        <f>N93*INPUT!$F$16*8766</f>
        <v>0</v>
      </c>
      <c r="P93" s="134">
        <f>(N94*12)*(INPUT!$B$40)*(1+$P$16)^(B95-$B$20)</f>
        <v>0</v>
      </c>
      <c r="Q93" s="134">
        <f>+O93*INPUT!$B$41*(1+$Q$16)^(B95-$B$20)</f>
        <v>0</v>
      </c>
      <c r="R93" s="27"/>
      <c r="S93" s="13"/>
      <c r="T93" s="13"/>
    </row>
    <row r="94" spans="2:20" ht="12.75">
      <c r="B94" s="140"/>
      <c r="C94" s="6"/>
      <c r="D94" s="191"/>
      <c r="E94" s="192"/>
      <c r="F94" s="86"/>
      <c r="G94" s="86"/>
      <c r="H94" s="86"/>
      <c r="I94" s="59"/>
      <c r="J94" s="124">
        <f>IF(I94="","",+I94*(1+$J$16)^(B95-$B$20))</f>
      </c>
      <c r="K94" s="124">
        <f>IF(J94="","",J94/(1+$K$16)^(B95-$B$20))</f>
      </c>
      <c r="L94" s="124">
        <f>IF(K94="","",+K94*$L$16)</f>
      </c>
      <c r="M94" s="82"/>
      <c r="N94" s="132">
        <f>+N93*INPUT!$B$34/100</f>
        <v>0</v>
      </c>
      <c r="O94" s="128">
        <f>+O88+O93</f>
        <v>0</v>
      </c>
      <c r="P94" s="136"/>
      <c r="Q94" s="102"/>
      <c r="R94" s="27"/>
      <c r="S94" s="13"/>
      <c r="T94" s="13"/>
    </row>
    <row r="95" spans="2:20" ht="12.75">
      <c r="B95" s="141">
        <f>B89+1</f>
        <v>2018</v>
      </c>
      <c r="C95" s="16"/>
      <c r="D95" s="193"/>
      <c r="E95" s="194"/>
      <c r="F95" s="86"/>
      <c r="G95" s="86"/>
      <c r="H95" s="86"/>
      <c r="I95" s="60"/>
      <c r="J95" s="125">
        <f>IF(I95="","",+I95*(1+$J$16)^(B95-$B$20))</f>
      </c>
      <c r="K95" s="125">
        <f>IF(J95="","",J95/(1+$K$16)^(B95-$B$20))</f>
      </c>
      <c r="L95" s="125">
        <f>IF(K95="","",+K95*$L$16)</f>
      </c>
      <c r="M95" s="82"/>
      <c r="N95" s="133"/>
      <c r="O95" s="103"/>
      <c r="P95" s="135"/>
      <c r="Q95" s="101"/>
      <c r="R95" s="27"/>
      <c r="S95" s="13"/>
      <c r="T95" s="13"/>
    </row>
    <row r="96" spans="2:20" ht="12.75">
      <c r="B96" s="142"/>
      <c r="C96" s="16"/>
      <c r="D96" s="100">
        <f>L96+P96+Q96</f>
        <v>0</v>
      </c>
      <c r="E96" s="88" t="s">
        <v>158</v>
      </c>
      <c r="F96" s="95"/>
      <c r="G96" s="95"/>
      <c r="H96" s="95"/>
      <c r="I96" s="107">
        <f>SUM(I93:I95)</f>
        <v>0</v>
      </c>
      <c r="J96" s="107">
        <f>SUM(J93:J95)</f>
        <v>0</v>
      </c>
      <c r="K96" s="107">
        <f>SUM(K93:K95)</f>
        <v>0</v>
      </c>
      <c r="L96" s="89">
        <f>SUM(L93:L95)+(L90/(1+INPUT!$B$48/100))</f>
        <v>0</v>
      </c>
      <c r="M96" s="82"/>
      <c r="N96" s="108"/>
      <c r="O96" s="98"/>
      <c r="P96" s="90">
        <f>(P93)/(1+INPUT!$B$49/100)^(B95-$B$20)</f>
        <v>0</v>
      </c>
      <c r="Q96" s="90">
        <f>(Q93)/(1+INPUT!$B$49/100)^(B95-$B$20)</f>
        <v>0</v>
      </c>
      <c r="R96" s="27"/>
      <c r="S96" s="13"/>
      <c r="T96" s="13"/>
    </row>
    <row r="97" spans="2:20" ht="12.75">
      <c r="B97" s="143"/>
      <c r="C97" s="16"/>
      <c r="D97" s="100">
        <f>L97+P97+Q97</f>
        <v>0</v>
      </c>
      <c r="E97" s="88" t="s">
        <v>162</v>
      </c>
      <c r="F97" s="95"/>
      <c r="G97" s="95"/>
      <c r="H97" s="95"/>
      <c r="I97" s="107">
        <f>I91+I96</f>
        <v>0</v>
      </c>
      <c r="J97" s="80"/>
      <c r="K97" s="80"/>
      <c r="L97" s="89">
        <f>+L91+L96</f>
        <v>0</v>
      </c>
      <c r="M97" s="82"/>
      <c r="N97" s="10"/>
      <c r="P97" s="90">
        <f>+P91+P96</f>
        <v>0</v>
      </c>
      <c r="Q97" s="90">
        <f>+Q91+Q96</f>
        <v>0</v>
      </c>
      <c r="R97" s="27"/>
      <c r="S97" s="13"/>
      <c r="T97" s="13"/>
    </row>
    <row r="98" spans="2:20" ht="6" customHeight="1">
      <c r="B98" s="61"/>
      <c r="C98" s="16"/>
      <c r="D98" s="100"/>
      <c r="E98" s="88"/>
      <c r="F98" s="95"/>
      <c r="G98" s="95"/>
      <c r="H98" s="95"/>
      <c r="I98" s="107"/>
      <c r="J98" s="107"/>
      <c r="K98" s="107"/>
      <c r="L98" s="89"/>
      <c r="M98" s="82"/>
      <c r="N98" s="108"/>
      <c r="O98" s="98"/>
      <c r="P98" s="90"/>
      <c r="Q98" s="90"/>
      <c r="R98" s="27"/>
      <c r="S98" s="13"/>
      <c r="T98" s="13"/>
    </row>
    <row r="99" spans="2:20" ht="12.75">
      <c r="B99" s="139"/>
      <c r="C99" s="16"/>
      <c r="D99" s="189"/>
      <c r="E99" s="190"/>
      <c r="F99" s="86"/>
      <c r="G99" s="213"/>
      <c r="H99" s="86"/>
      <c r="I99" s="58"/>
      <c r="J99" s="123">
        <f>IF(I99="","",+I99*(1+$J$16)^(B101-$B$20))</f>
      </c>
      <c r="K99" s="123">
        <f>IF(J99="","",J99/(1+$K$16)^(B101-$B$20))</f>
      </c>
      <c r="L99" s="123">
        <f>IF(K99="","",+K99*$L$16)</f>
      </c>
      <c r="M99" s="82"/>
      <c r="N99" s="131">
        <f>+N93*(1+$G$12)+G99</f>
        <v>0</v>
      </c>
      <c r="O99" s="127">
        <f>N99*INPUT!$F$16*8766</f>
        <v>0</v>
      </c>
      <c r="P99" s="134">
        <f>(N100*12)*(INPUT!$B$40)*(1+$P$16)^(B101-$B$20)</f>
        <v>0</v>
      </c>
      <c r="Q99" s="134">
        <f>+O99*INPUT!$B$41*(1+$Q$16)^(B101-$B$20)</f>
        <v>0</v>
      </c>
      <c r="R99" s="27"/>
      <c r="S99" s="13"/>
      <c r="T99" s="13"/>
    </row>
    <row r="100" spans="2:20" ht="12.75">
      <c r="B100" s="140"/>
      <c r="C100" s="6"/>
      <c r="D100" s="191"/>
      <c r="E100" s="192"/>
      <c r="F100" s="86"/>
      <c r="G100" s="86"/>
      <c r="H100" s="86"/>
      <c r="I100" s="59"/>
      <c r="J100" s="124">
        <f>IF(I100="","",+I100*(1+$J$16)^(B101-$B$20))</f>
      </c>
      <c r="K100" s="124">
        <f>IF(J100="","",J100/(1+$K$16)^(B101-$B$20))</f>
      </c>
      <c r="L100" s="124">
        <f>IF(K100="","",+K100*$L$16)</f>
      </c>
      <c r="M100" s="82"/>
      <c r="N100" s="132">
        <f>+N99*INPUT!$B$34/100</f>
        <v>0</v>
      </c>
      <c r="O100" s="128">
        <f>+O94+O99</f>
        <v>0</v>
      </c>
      <c r="P100" s="136"/>
      <c r="Q100" s="102"/>
      <c r="R100" s="27"/>
      <c r="S100" s="13"/>
      <c r="T100" s="13"/>
    </row>
    <row r="101" spans="2:20" ht="12.75">
      <c r="B101" s="141">
        <f>B95+1</f>
        <v>2019</v>
      </c>
      <c r="C101" s="16"/>
      <c r="D101" s="193"/>
      <c r="E101" s="194"/>
      <c r="F101" s="86"/>
      <c r="G101" s="86"/>
      <c r="H101" s="86"/>
      <c r="I101" s="60"/>
      <c r="J101" s="125">
        <f>IF(I101="","",+I101*(1+$J$16)^(B101-$B$20))</f>
      </c>
      <c r="K101" s="125">
        <f>IF(J101="","",J101/(1+$K$16)^(B101-$B$20))</f>
      </c>
      <c r="L101" s="125">
        <f>IF(K101="","",+K101*$L$16)</f>
      </c>
      <c r="M101" s="82"/>
      <c r="N101" s="133"/>
      <c r="O101" s="103"/>
      <c r="P101" s="135"/>
      <c r="Q101" s="101"/>
      <c r="R101" s="27"/>
      <c r="S101" s="13"/>
      <c r="T101" s="13"/>
    </row>
    <row r="102" spans="2:20" ht="12.75">
      <c r="B102" s="142"/>
      <c r="C102" s="16"/>
      <c r="D102" s="100">
        <f>L102+P102+Q102</f>
        <v>0</v>
      </c>
      <c r="E102" s="88" t="s">
        <v>158</v>
      </c>
      <c r="F102" s="95"/>
      <c r="G102" s="95"/>
      <c r="H102" s="95"/>
      <c r="I102" s="107">
        <f>SUM(I99:I101)</f>
        <v>0</v>
      </c>
      <c r="J102" s="107">
        <f>SUM(J99:J101)</f>
        <v>0</v>
      </c>
      <c r="K102" s="107">
        <f>SUM(K99:K101)</f>
        <v>0</v>
      </c>
      <c r="L102" s="89">
        <f>SUM(L99:L101)+(L96/(1+INPUT!$B$48/100))</f>
        <v>0</v>
      </c>
      <c r="M102" s="82"/>
      <c r="N102" s="108"/>
      <c r="O102" s="98"/>
      <c r="P102" s="90">
        <f>(P99)/(1+INPUT!$B$49/100)^(B101-$B$20)</f>
        <v>0</v>
      </c>
      <c r="Q102" s="90">
        <f>(Q99)/(1+INPUT!$B$49/100)^(B101-$B$20)</f>
        <v>0</v>
      </c>
      <c r="R102" s="27"/>
      <c r="S102" s="13"/>
      <c r="T102" s="13"/>
    </row>
    <row r="103" spans="2:20" ht="12.75">
      <c r="B103" s="143"/>
      <c r="C103" s="16"/>
      <c r="D103" s="100">
        <f>L103+P103+Q103</f>
        <v>0</v>
      </c>
      <c r="E103" s="88" t="s">
        <v>162</v>
      </c>
      <c r="F103" s="95"/>
      <c r="G103" s="95"/>
      <c r="H103" s="95"/>
      <c r="I103" s="107">
        <f>I97+I102</f>
        <v>0</v>
      </c>
      <c r="J103" s="80"/>
      <c r="K103" s="80"/>
      <c r="L103" s="89">
        <f>+L97+L102</f>
        <v>0</v>
      </c>
      <c r="M103" s="82"/>
      <c r="N103" s="10"/>
      <c r="P103" s="90">
        <f>+P97+P102</f>
        <v>0</v>
      </c>
      <c r="Q103" s="90">
        <f>+Q97+Q102</f>
        <v>0</v>
      </c>
      <c r="R103" s="27"/>
      <c r="S103" s="13"/>
      <c r="T103" s="13"/>
    </row>
    <row r="104" spans="2:20" ht="6" customHeight="1">
      <c r="B104" s="61"/>
      <c r="C104" s="16"/>
      <c r="D104" s="100"/>
      <c r="E104" s="88"/>
      <c r="F104" s="95"/>
      <c r="G104" s="95"/>
      <c r="H104" s="95"/>
      <c r="I104" s="107"/>
      <c r="J104" s="80"/>
      <c r="K104" s="80"/>
      <c r="L104" s="89"/>
      <c r="M104" s="82"/>
      <c r="N104" s="10"/>
      <c r="P104" s="90"/>
      <c r="Q104" s="90"/>
      <c r="R104" s="27"/>
      <c r="S104" s="13"/>
      <c r="T104" s="13"/>
    </row>
    <row r="105" spans="2:20" ht="12.75">
      <c r="B105" s="139"/>
      <c r="C105" s="16"/>
      <c r="D105" s="189"/>
      <c r="E105" s="190"/>
      <c r="F105" s="86"/>
      <c r="G105" s="213"/>
      <c r="H105" s="86"/>
      <c r="I105" s="58"/>
      <c r="J105" s="123">
        <f>IF(I105="","",+I105*(1+$J$16)^(B107-$B$20))</f>
      </c>
      <c r="K105" s="123">
        <f>IF(J105="","",J105/(1+$K$16)^(B107-$B$20))</f>
      </c>
      <c r="L105" s="123">
        <f>IF(K105="","",+K105*$L$16)</f>
      </c>
      <c r="M105" s="82"/>
      <c r="N105" s="131">
        <f>+N99*(1+$G$12)+G105</f>
        <v>0</v>
      </c>
      <c r="O105" s="127">
        <f>N105*INPUT!$F$16*8766</f>
        <v>0</v>
      </c>
      <c r="P105" s="134">
        <f>(N106*12)*(INPUT!$B$40)*(1+$P$16)^(B107-$B$20)</f>
        <v>0</v>
      </c>
      <c r="Q105" s="134">
        <f>+O105*INPUT!$B$41*(1+$Q$16)^(B107-$B$20)</f>
        <v>0</v>
      </c>
      <c r="R105" s="27"/>
      <c r="S105" s="13"/>
      <c r="T105" s="13"/>
    </row>
    <row r="106" spans="2:20" ht="12.75">
      <c r="B106" s="140"/>
      <c r="C106" s="6"/>
      <c r="D106" s="191"/>
      <c r="E106" s="192"/>
      <c r="F106" s="86"/>
      <c r="G106" s="86"/>
      <c r="H106" s="86"/>
      <c r="I106" s="59"/>
      <c r="J106" s="124">
        <f>IF(I106="","",+I106*(1+$J$16)^(B107-$B$20))</f>
      </c>
      <c r="K106" s="124">
        <f>IF(J106="","",J106/(1+$K$16)^(B107-$B$20))</f>
      </c>
      <c r="L106" s="124">
        <f>IF(K106="","",+K106*$L$16)</f>
      </c>
      <c r="M106" s="82"/>
      <c r="N106" s="132">
        <f>+N105*INPUT!$B$34/100</f>
        <v>0</v>
      </c>
      <c r="O106" s="128">
        <f>+O100+O105</f>
        <v>0</v>
      </c>
      <c r="P106" s="136"/>
      <c r="Q106" s="102"/>
      <c r="R106" s="27"/>
      <c r="S106" s="13"/>
      <c r="T106" s="13"/>
    </row>
    <row r="107" spans="2:20" ht="12.75">
      <c r="B107" s="141">
        <f>B101+1</f>
        <v>2020</v>
      </c>
      <c r="C107" s="16"/>
      <c r="D107" s="193"/>
      <c r="E107" s="194"/>
      <c r="F107" s="86"/>
      <c r="G107" s="86"/>
      <c r="H107" s="86"/>
      <c r="I107" s="60"/>
      <c r="J107" s="125">
        <f>IF(I107="","",+I107*(1+$J$16)^(B107-$B$20))</f>
      </c>
      <c r="K107" s="125">
        <f>IF(J107="","",J107/(1+$K$16)^(B107-$B$20))</f>
      </c>
      <c r="L107" s="125">
        <f>IF(K107="","",+K107*$L$16)</f>
      </c>
      <c r="M107" s="82"/>
      <c r="N107" s="133"/>
      <c r="O107" s="103"/>
      <c r="P107" s="135"/>
      <c r="Q107" s="101"/>
      <c r="R107" s="27"/>
      <c r="S107" s="13"/>
      <c r="T107" s="13"/>
    </row>
    <row r="108" spans="2:20" ht="12.75">
      <c r="B108" s="142"/>
      <c r="C108" s="16"/>
      <c r="D108" s="100">
        <f>L108+P108+Q108</f>
        <v>0</v>
      </c>
      <c r="E108" s="88" t="s">
        <v>158</v>
      </c>
      <c r="F108" s="95"/>
      <c r="G108" s="95"/>
      <c r="H108" s="95"/>
      <c r="I108" s="107">
        <f>SUM(I105:I107)</f>
        <v>0</v>
      </c>
      <c r="J108" s="107">
        <f>SUM(J105:J107)</f>
        <v>0</v>
      </c>
      <c r="K108" s="107">
        <f>SUM(K105:K107)</f>
        <v>0</v>
      </c>
      <c r="L108" s="89">
        <f>SUM(L105:L107)+(L102/(1+INPUT!$B$48/100))</f>
        <v>0</v>
      </c>
      <c r="M108" s="82"/>
      <c r="N108" s="108"/>
      <c r="O108" s="98"/>
      <c r="P108" s="90">
        <f>(P105)/(1+INPUT!$B$49/100)^(B107-$B$20)</f>
        <v>0</v>
      </c>
      <c r="Q108" s="90">
        <f>(Q105)/(1+INPUT!$B$49/100)^(B107-$B$20)</f>
        <v>0</v>
      </c>
      <c r="R108" s="27"/>
      <c r="S108" s="13"/>
      <c r="T108" s="13"/>
    </row>
    <row r="109" spans="2:20" ht="12.75">
      <c r="B109" s="143"/>
      <c r="C109" s="16"/>
      <c r="D109" s="100">
        <f>L109+P109+Q109</f>
        <v>0</v>
      </c>
      <c r="E109" s="88" t="s">
        <v>162</v>
      </c>
      <c r="F109" s="95"/>
      <c r="G109" s="95"/>
      <c r="H109" s="95"/>
      <c r="I109" s="107">
        <f>I103+I108</f>
        <v>0</v>
      </c>
      <c r="J109" s="80"/>
      <c r="K109" s="80"/>
      <c r="L109" s="89">
        <f>+L103+L108</f>
        <v>0</v>
      </c>
      <c r="M109" s="82"/>
      <c r="N109" s="10"/>
      <c r="P109" s="90">
        <f>+P103+P108</f>
        <v>0</v>
      </c>
      <c r="Q109" s="90">
        <f>+Q103+Q108</f>
        <v>0</v>
      </c>
      <c r="R109" s="27"/>
      <c r="S109" s="13"/>
      <c r="T109" s="13"/>
    </row>
    <row r="110" spans="2:20" ht="6" customHeight="1">
      <c r="B110" s="61"/>
      <c r="C110" s="16"/>
      <c r="D110" s="100"/>
      <c r="E110" s="88"/>
      <c r="F110" s="95"/>
      <c r="G110" s="95"/>
      <c r="H110" s="95"/>
      <c r="I110" s="107"/>
      <c r="J110" s="107"/>
      <c r="K110" s="107"/>
      <c r="L110" s="89"/>
      <c r="M110" s="82"/>
      <c r="N110" s="108"/>
      <c r="O110" s="98"/>
      <c r="P110" s="90"/>
      <c r="Q110" s="90"/>
      <c r="R110" s="27"/>
      <c r="S110" s="13"/>
      <c r="T110" s="13"/>
    </row>
    <row r="111" spans="2:20" ht="12.75">
      <c r="B111" s="139"/>
      <c r="C111" s="16"/>
      <c r="D111" s="189"/>
      <c r="E111" s="190"/>
      <c r="F111" s="86"/>
      <c r="G111" s="213"/>
      <c r="H111" s="86"/>
      <c r="I111" s="58"/>
      <c r="J111" s="123">
        <f>IF(I111="","",+I111*(1+$J$16)^(B113-$B$20))</f>
      </c>
      <c r="K111" s="123">
        <f>IF(J111="","",J111/(1+$K$16)^(B113-$B$20))</f>
      </c>
      <c r="L111" s="123">
        <f>IF(K111="","",+K111*$L$16)</f>
      </c>
      <c r="M111" s="82"/>
      <c r="N111" s="131">
        <f>+N105*(1+$G$12)+G111</f>
        <v>0</v>
      </c>
      <c r="O111" s="127">
        <f>N111*INPUT!$F$16*8766</f>
        <v>0</v>
      </c>
      <c r="P111" s="134">
        <f>(N112*12)*(INPUT!$B$40)*(1+$P$16)^(B113-$B$20)</f>
        <v>0</v>
      </c>
      <c r="Q111" s="134">
        <f>+O111*INPUT!$B$41*(1+$Q$16)^(B113-$B$20)</f>
        <v>0</v>
      </c>
      <c r="R111" s="27"/>
      <c r="S111" s="13"/>
      <c r="T111" s="13"/>
    </row>
    <row r="112" spans="2:20" ht="12.75">
      <c r="B112" s="140"/>
      <c r="C112" s="6"/>
      <c r="D112" s="191"/>
      <c r="E112" s="192"/>
      <c r="F112" s="86"/>
      <c r="G112" s="86"/>
      <c r="H112" s="86"/>
      <c r="I112" s="59"/>
      <c r="J112" s="124">
        <f>IF(I112="","",+I112*(1+$J$16)^(B113-$B$20))</f>
      </c>
      <c r="K112" s="124">
        <f>IF(J112="","",J112/(1+$K$16)^(B113-$B$20))</f>
      </c>
      <c r="L112" s="124">
        <f>IF(K112="","",+K112*$L$16)</f>
      </c>
      <c r="M112" s="82"/>
      <c r="N112" s="132">
        <f>+N111*INPUT!$B$34/100</f>
        <v>0</v>
      </c>
      <c r="O112" s="128">
        <f>+O106+O111</f>
        <v>0</v>
      </c>
      <c r="P112" s="136"/>
      <c r="Q112" s="102"/>
      <c r="R112" s="27"/>
      <c r="S112" s="13"/>
      <c r="T112" s="13"/>
    </row>
    <row r="113" spans="2:20" ht="12.75">
      <c r="B113" s="141">
        <f>B107+1</f>
        <v>2021</v>
      </c>
      <c r="C113" s="16"/>
      <c r="D113" s="193"/>
      <c r="E113" s="194"/>
      <c r="F113" s="86"/>
      <c r="G113" s="86"/>
      <c r="H113" s="86"/>
      <c r="I113" s="60"/>
      <c r="J113" s="125">
        <f>IF(I113="","",+I113*(1+$J$16)^(B113-$B$20))</f>
      </c>
      <c r="K113" s="125">
        <f>IF(J113="","",J113/(1+$K$16)^(B113-$B$20))</f>
      </c>
      <c r="L113" s="125">
        <f>IF(K113="","",+K113*$L$16)</f>
      </c>
      <c r="M113" s="82"/>
      <c r="N113" s="133"/>
      <c r="O113" s="103"/>
      <c r="P113" s="135"/>
      <c r="Q113" s="101"/>
      <c r="R113" s="27"/>
      <c r="S113" s="13"/>
      <c r="T113" s="13"/>
    </row>
    <row r="114" spans="2:20" ht="12.75">
      <c r="B114" s="142"/>
      <c r="C114" s="16"/>
      <c r="D114" s="100">
        <f>L114+P114+Q114</f>
        <v>0</v>
      </c>
      <c r="E114" s="88" t="s">
        <v>158</v>
      </c>
      <c r="F114" s="95"/>
      <c r="G114" s="95"/>
      <c r="H114" s="95"/>
      <c r="I114" s="107">
        <f>SUM(I111:I113)</f>
        <v>0</v>
      </c>
      <c r="J114" s="107">
        <f>SUM(J111:J113)</f>
        <v>0</v>
      </c>
      <c r="K114" s="107">
        <f>SUM(K111:K113)</f>
        <v>0</v>
      </c>
      <c r="L114" s="89">
        <f>SUM(L111:L113)+(L108/(1+INPUT!$B$48/100))</f>
        <v>0</v>
      </c>
      <c r="M114" s="82"/>
      <c r="N114" s="108"/>
      <c r="O114" s="98"/>
      <c r="P114" s="90">
        <f>(P111)/(1+INPUT!$B$49/100)^(B113-$B$20)</f>
        <v>0</v>
      </c>
      <c r="Q114" s="90">
        <f>(Q111)/(1+INPUT!$B$49/100)^(B113-$B$20)</f>
        <v>0</v>
      </c>
      <c r="R114" s="27"/>
      <c r="S114" s="13"/>
      <c r="T114" s="13"/>
    </row>
    <row r="115" spans="2:20" ht="12.75">
      <c r="B115" s="143"/>
      <c r="C115" s="16"/>
      <c r="D115" s="100">
        <f>L115+P115+Q115</f>
        <v>0</v>
      </c>
      <c r="E115" s="88" t="s">
        <v>162</v>
      </c>
      <c r="F115" s="95"/>
      <c r="G115" s="95"/>
      <c r="H115" s="95"/>
      <c r="I115" s="107">
        <f>I109+I114</f>
        <v>0</v>
      </c>
      <c r="J115" s="80"/>
      <c r="K115" s="80"/>
      <c r="L115" s="89">
        <f>+L109+L114</f>
        <v>0</v>
      </c>
      <c r="M115" s="82"/>
      <c r="N115" s="10"/>
      <c r="P115" s="90">
        <f>+P109+P114</f>
        <v>0</v>
      </c>
      <c r="Q115" s="90">
        <f>+Q109+Q114</f>
        <v>0</v>
      </c>
      <c r="R115" s="27"/>
      <c r="S115" s="13"/>
      <c r="T115" s="13"/>
    </row>
    <row r="116" spans="2:20" ht="12.75">
      <c r="B116" s="61"/>
      <c r="C116" s="16"/>
      <c r="D116" s="100"/>
      <c r="E116" s="88"/>
      <c r="F116" s="95"/>
      <c r="G116" s="95"/>
      <c r="H116" s="95"/>
      <c r="I116" s="107"/>
      <c r="J116" s="80"/>
      <c r="K116" s="80"/>
      <c r="L116" s="89"/>
      <c r="M116" s="82"/>
      <c r="N116" s="10"/>
      <c r="P116" s="90"/>
      <c r="Q116" s="90"/>
      <c r="R116" s="27"/>
      <c r="S116" s="13"/>
      <c r="T116" s="13"/>
    </row>
    <row r="117" spans="2:20" ht="12.75">
      <c r="B117" s="139"/>
      <c r="C117" s="16"/>
      <c r="D117" s="189"/>
      <c r="E117" s="190"/>
      <c r="F117" s="86"/>
      <c r="G117" s="213"/>
      <c r="H117" s="86"/>
      <c r="I117" s="58"/>
      <c r="J117" s="123">
        <f>IF(I117="","",+I117*(1+$J$16)^(B119-$B$20))</f>
      </c>
      <c r="K117" s="123">
        <f>IF(J117="","",J117/(1+$K$16)^(B119-$B$20))</f>
      </c>
      <c r="L117" s="123">
        <f>IF(K117="","",+K117*$L$16)</f>
      </c>
      <c r="M117" s="82"/>
      <c r="N117" s="131">
        <f>+N111*(1+$G$12)+G117</f>
        <v>0</v>
      </c>
      <c r="O117" s="127">
        <f>N117*INPUT!$F$16*8766</f>
        <v>0</v>
      </c>
      <c r="P117" s="134">
        <f>(N118*12)*(INPUT!$B$40)*(1+$P$16)^(B119-$B$20)</f>
        <v>0</v>
      </c>
      <c r="Q117" s="134">
        <f>+O117*INPUT!$B$41*(1+$Q$16)^(B119-$B$20)</f>
        <v>0</v>
      </c>
      <c r="R117" s="27"/>
      <c r="S117" s="13"/>
      <c r="T117" s="13"/>
    </row>
    <row r="118" spans="2:20" ht="12.75">
      <c r="B118" s="140"/>
      <c r="C118" s="6"/>
      <c r="D118" s="191"/>
      <c r="E118" s="192"/>
      <c r="F118" s="86"/>
      <c r="G118" s="86"/>
      <c r="H118" s="86"/>
      <c r="I118" s="59"/>
      <c r="J118" s="124">
        <f>IF(I118="","",+I118*(1+$J$16)^(B119-$B$20))</f>
      </c>
      <c r="K118" s="124">
        <f>IF(J118="","",J118/(1+$K$16)^(B119-$B$20))</f>
      </c>
      <c r="L118" s="124">
        <f>IF(K118="","",+K118*$L$16)</f>
      </c>
      <c r="M118" s="82"/>
      <c r="N118" s="132">
        <f>+N117*INPUT!$B$34/100</f>
        <v>0</v>
      </c>
      <c r="O118" s="128">
        <f>+O112+O117</f>
        <v>0</v>
      </c>
      <c r="P118" s="136"/>
      <c r="Q118" s="102"/>
      <c r="R118" s="27"/>
      <c r="S118" s="13"/>
      <c r="T118" s="13"/>
    </row>
    <row r="119" spans="2:20" ht="12.75">
      <c r="B119" s="141">
        <f>B113+1</f>
        <v>2022</v>
      </c>
      <c r="C119" s="16"/>
      <c r="D119" s="193"/>
      <c r="E119" s="194"/>
      <c r="F119" s="86"/>
      <c r="G119" s="86"/>
      <c r="H119" s="86"/>
      <c r="I119" s="60"/>
      <c r="J119" s="125">
        <f>IF(I119="","",+I119*(1+$J$16)^(B119-$B$20))</f>
      </c>
      <c r="K119" s="125">
        <f>IF(J119="","",J119/(1+$K$16)^(B119-$B$20))</f>
      </c>
      <c r="L119" s="125">
        <f>IF(K119="","",+K119*$L$16)</f>
      </c>
      <c r="M119" s="82"/>
      <c r="N119" s="133"/>
      <c r="O119" s="103"/>
      <c r="P119" s="135"/>
      <c r="Q119" s="101"/>
      <c r="R119" s="27"/>
      <c r="S119" s="13"/>
      <c r="T119" s="13"/>
    </row>
    <row r="120" spans="2:20" ht="12.75">
      <c r="B120" s="142"/>
      <c r="C120" s="16"/>
      <c r="D120" s="100">
        <f>L120+P120+Q120</f>
        <v>0</v>
      </c>
      <c r="E120" s="88" t="s">
        <v>158</v>
      </c>
      <c r="F120" s="95"/>
      <c r="G120" s="95"/>
      <c r="H120" s="95"/>
      <c r="I120" s="107">
        <f>SUM(I117:I119)</f>
        <v>0</v>
      </c>
      <c r="J120" s="107">
        <f>SUM(J117:J119)</f>
        <v>0</v>
      </c>
      <c r="K120" s="107">
        <f>SUM(K117:K119)</f>
        <v>0</v>
      </c>
      <c r="L120" s="89">
        <f>SUM(L117:L119)+(L114/(1+INPUT!$B$48/100))</f>
        <v>0</v>
      </c>
      <c r="M120" s="82"/>
      <c r="N120" s="108"/>
      <c r="O120" s="98"/>
      <c r="P120" s="90">
        <f>(P117)/(1+INPUT!$B$49/100)^(B119-$B$20)</f>
        <v>0</v>
      </c>
      <c r="Q120" s="90">
        <f>(Q117)/(1+INPUT!$B$49/100)^(B119-$B$20)</f>
        <v>0</v>
      </c>
      <c r="R120" s="27"/>
      <c r="S120" s="13"/>
      <c r="T120" s="13"/>
    </row>
    <row r="121" spans="2:20" ht="12.75">
      <c r="B121" s="143"/>
      <c r="C121" s="16"/>
      <c r="D121" s="100">
        <f>L121+P121+Q121</f>
        <v>0</v>
      </c>
      <c r="E121" s="88" t="s">
        <v>162</v>
      </c>
      <c r="F121" s="95"/>
      <c r="G121" s="95"/>
      <c r="H121" s="95"/>
      <c r="I121" s="107">
        <f>I115+I120</f>
        <v>0</v>
      </c>
      <c r="J121" s="80"/>
      <c r="K121" s="80"/>
      <c r="L121" s="89">
        <f>+L115+L120</f>
        <v>0</v>
      </c>
      <c r="M121" s="82"/>
      <c r="N121" s="10"/>
      <c r="P121" s="90">
        <f>+P115+P120</f>
        <v>0</v>
      </c>
      <c r="Q121" s="90">
        <f>+Q115+Q120</f>
        <v>0</v>
      </c>
      <c r="R121" s="27"/>
      <c r="S121" s="13"/>
      <c r="T121" s="13"/>
    </row>
    <row r="122" spans="2:20" ht="6" customHeight="1">
      <c r="B122" s="61"/>
      <c r="C122" s="16"/>
      <c r="D122" s="100"/>
      <c r="E122" s="88"/>
      <c r="F122" s="95"/>
      <c r="G122" s="95"/>
      <c r="H122" s="95"/>
      <c r="I122" s="107"/>
      <c r="J122" s="107"/>
      <c r="K122" s="107"/>
      <c r="L122" s="89"/>
      <c r="M122" s="82"/>
      <c r="N122" s="108"/>
      <c r="O122" s="98"/>
      <c r="P122" s="90"/>
      <c r="Q122" s="90"/>
      <c r="R122" s="27"/>
      <c r="S122" s="13"/>
      <c r="T122" s="13"/>
    </row>
    <row r="123" spans="2:20" ht="12.75">
      <c r="B123" s="139"/>
      <c r="C123" s="16"/>
      <c r="D123" s="189"/>
      <c r="E123" s="190"/>
      <c r="F123" s="86"/>
      <c r="G123" s="213"/>
      <c r="H123" s="86"/>
      <c r="I123" s="58"/>
      <c r="J123" s="123">
        <f>IF(I123="","",+I123*(1+$J$16)^(B125-$B$20))</f>
      </c>
      <c r="K123" s="123">
        <f>IF(J123="","",J123/(1+$K$16)^(B125-$B$20))</f>
      </c>
      <c r="L123" s="123">
        <f>IF(K123="","",+K123*$L$16)</f>
      </c>
      <c r="M123" s="82"/>
      <c r="N123" s="131">
        <f>+N117*(1+$G$12)+G123</f>
        <v>0</v>
      </c>
      <c r="O123" s="127">
        <f>N123*INPUT!$F$16*8766</f>
        <v>0</v>
      </c>
      <c r="P123" s="134">
        <f>(N124*12)*(INPUT!$B$40)*(1+$P$16)^(B125-$B$20)</f>
        <v>0</v>
      </c>
      <c r="Q123" s="134">
        <f>+O123*INPUT!$B$41*(1+$Q$16)^(B125-$B$20)</f>
        <v>0</v>
      </c>
      <c r="R123" s="27"/>
      <c r="S123" s="13"/>
      <c r="T123" s="13"/>
    </row>
    <row r="124" spans="2:20" ht="12.75">
      <c r="B124" s="140"/>
      <c r="C124" s="6"/>
      <c r="D124" s="191"/>
      <c r="E124" s="192"/>
      <c r="F124" s="86"/>
      <c r="G124" s="86"/>
      <c r="H124" s="86"/>
      <c r="I124" s="59"/>
      <c r="J124" s="124">
        <f>IF(I124="","",+I124*(1+$J$16)^(B125-$B$20))</f>
      </c>
      <c r="K124" s="124">
        <f>IF(J124="","",J124/(1+$K$16)^(B125-$B$20))</f>
      </c>
      <c r="L124" s="124">
        <f>IF(K124="","",+K124*$L$16)</f>
      </c>
      <c r="M124" s="82"/>
      <c r="N124" s="132">
        <f>+N123*INPUT!$B$34/100</f>
        <v>0</v>
      </c>
      <c r="O124" s="128">
        <f>+O118+O123</f>
        <v>0</v>
      </c>
      <c r="P124" s="136"/>
      <c r="Q124" s="102"/>
      <c r="R124" s="27"/>
      <c r="S124" s="13"/>
      <c r="T124" s="13"/>
    </row>
    <row r="125" spans="2:20" ht="12.75">
      <c r="B125" s="141">
        <f>B119+1</f>
        <v>2023</v>
      </c>
      <c r="C125" s="16"/>
      <c r="D125" s="193"/>
      <c r="E125" s="194"/>
      <c r="F125" s="86"/>
      <c r="G125" s="86"/>
      <c r="H125" s="86"/>
      <c r="I125" s="60"/>
      <c r="J125" s="125">
        <f>IF(I125="","",+I125*(1+$J$16)^(B125-$B$20))</f>
      </c>
      <c r="K125" s="125">
        <f>IF(J125="","",J125/(1+$K$16)^(B125-$B$20))</f>
      </c>
      <c r="L125" s="125">
        <f>IF(K125="","",+K125*$L$16)</f>
      </c>
      <c r="M125" s="82"/>
      <c r="N125" s="133"/>
      <c r="O125" s="103"/>
      <c r="P125" s="135"/>
      <c r="Q125" s="101"/>
      <c r="R125" s="27"/>
      <c r="S125" s="13"/>
      <c r="T125" s="13"/>
    </row>
    <row r="126" spans="2:20" ht="12.75">
      <c r="B126" s="142"/>
      <c r="C126" s="16"/>
      <c r="D126" s="100">
        <f>L126+P126+Q126</f>
        <v>0</v>
      </c>
      <c r="E126" s="88" t="s">
        <v>158</v>
      </c>
      <c r="F126" s="95"/>
      <c r="G126" s="95"/>
      <c r="H126" s="95"/>
      <c r="I126" s="107">
        <f>SUM(I123:I125)</f>
        <v>0</v>
      </c>
      <c r="J126" s="107">
        <f>SUM(J123:J125)</f>
        <v>0</v>
      </c>
      <c r="K126" s="107">
        <f>SUM(K123:K125)</f>
        <v>0</v>
      </c>
      <c r="L126" s="89">
        <f>SUM(L123:L125)+(L120/(1+INPUT!$B$48/100))</f>
        <v>0</v>
      </c>
      <c r="M126" s="82"/>
      <c r="N126" s="108"/>
      <c r="O126" s="98"/>
      <c r="P126" s="90">
        <f>(P123)/(1+INPUT!$B$49/100)^(B125-$B$20)</f>
        <v>0</v>
      </c>
      <c r="Q126" s="90">
        <f>(Q123)/(1+INPUT!$B$49/100)^(B125-$B$20)</f>
        <v>0</v>
      </c>
      <c r="R126" s="27"/>
      <c r="S126" s="13"/>
      <c r="T126" s="13"/>
    </row>
    <row r="127" spans="2:20" ht="12.75">
      <c r="B127" s="143"/>
      <c r="C127" s="16"/>
      <c r="D127" s="100">
        <f>L127+P127+Q127</f>
        <v>0</v>
      </c>
      <c r="E127" s="88" t="s">
        <v>162</v>
      </c>
      <c r="F127" s="95"/>
      <c r="G127" s="95"/>
      <c r="H127" s="95"/>
      <c r="I127" s="107">
        <f>I121+I126</f>
        <v>0</v>
      </c>
      <c r="J127" s="80"/>
      <c r="K127" s="80"/>
      <c r="L127" s="89">
        <f>+L121+L126</f>
        <v>0</v>
      </c>
      <c r="M127" s="82"/>
      <c r="N127" s="10"/>
      <c r="P127" s="90">
        <f>+P121+P126</f>
        <v>0</v>
      </c>
      <c r="Q127" s="90">
        <f>+Q121+Q126</f>
        <v>0</v>
      </c>
      <c r="R127" s="27"/>
      <c r="S127" s="13"/>
      <c r="T127" s="13"/>
    </row>
    <row r="128" spans="2:20" ht="6" customHeight="1">
      <c r="B128" s="61"/>
      <c r="C128" s="16"/>
      <c r="D128" s="100"/>
      <c r="E128" s="88"/>
      <c r="F128" s="95"/>
      <c r="G128" s="95"/>
      <c r="H128" s="95"/>
      <c r="I128" s="107"/>
      <c r="J128" s="80"/>
      <c r="K128" s="80"/>
      <c r="L128" s="89"/>
      <c r="M128" s="82"/>
      <c r="N128" s="10"/>
      <c r="P128" s="90"/>
      <c r="Q128" s="90"/>
      <c r="R128" s="27"/>
      <c r="S128" s="13"/>
      <c r="T128" s="13"/>
    </row>
    <row r="129" spans="2:20" ht="12.75">
      <c r="B129" s="139"/>
      <c r="C129" s="16"/>
      <c r="D129" s="189"/>
      <c r="E129" s="190"/>
      <c r="F129" s="86"/>
      <c r="G129" s="213"/>
      <c r="H129" s="86"/>
      <c r="I129" s="58"/>
      <c r="J129" s="123">
        <f>IF(I129="","",+I129*(1+$J$16)^(B131-$B$20))</f>
      </c>
      <c r="K129" s="123">
        <f>IF(J129="","",J129/(1+$K$16)^(B131-$B$20))</f>
      </c>
      <c r="L129" s="123">
        <f>IF(K129="","",+K129*$L$16)</f>
      </c>
      <c r="M129" s="82"/>
      <c r="N129" s="131">
        <f>+N123*(1+$G$12)+G129</f>
        <v>0</v>
      </c>
      <c r="O129" s="127">
        <f>N129*INPUT!$F$16*8766</f>
        <v>0</v>
      </c>
      <c r="P129" s="134">
        <f>(N130*12)*(INPUT!$B$40)*(1+$P$16)^(B131-$B$20)</f>
        <v>0</v>
      </c>
      <c r="Q129" s="134">
        <f>+O129*INPUT!$B$41*(1+$Q$16)^(B131-$B$20)</f>
        <v>0</v>
      </c>
      <c r="R129" s="27"/>
      <c r="S129" s="13"/>
      <c r="T129" s="13"/>
    </row>
    <row r="130" spans="2:20" ht="12.75">
      <c r="B130" s="140"/>
      <c r="C130" s="6"/>
      <c r="D130" s="191"/>
      <c r="E130" s="192"/>
      <c r="F130" s="86"/>
      <c r="G130" s="86"/>
      <c r="H130" s="86"/>
      <c r="I130" s="59"/>
      <c r="J130" s="124">
        <f>IF(I130="","",+I130*(1+$J$16)^(B131-$B$20))</f>
      </c>
      <c r="K130" s="124">
        <f>IF(J130="","",J130/(1+$K$16)^(B131-$B$20))</f>
      </c>
      <c r="L130" s="124">
        <f>IF(K130="","",+K130*$L$16)</f>
      </c>
      <c r="M130" s="82"/>
      <c r="N130" s="132">
        <f>+N129*INPUT!$B$34/100</f>
        <v>0</v>
      </c>
      <c r="O130" s="128">
        <f>+O124+O129</f>
        <v>0</v>
      </c>
      <c r="P130" s="136"/>
      <c r="Q130" s="102"/>
      <c r="R130" s="27"/>
      <c r="S130" s="13"/>
      <c r="T130" s="13"/>
    </row>
    <row r="131" spans="2:20" ht="12.75">
      <c r="B131" s="141">
        <f>B125+1</f>
        <v>2024</v>
      </c>
      <c r="C131" s="16"/>
      <c r="D131" s="193"/>
      <c r="E131" s="194"/>
      <c r="F131" s="86"/>
      <c r="G131" s="86"/>
      <c r="H131" s="86"/>
      <c r="I131" s="60"/>
      <c r="J131" s="125">
        <f>IF(I131="","",+I131*(1+$J$16)^(B131-$B$20))</f>
      </c>
      <c r="K131" s="125">
        <f>IF(J131="","",J131/(1+$K$16)^(B131-$B$20))</f>
      </c>
      <c r="L131" s="125">
        <f>IF(K131="","",+K131*$L$16)</f>
      </c>
      <c r="M131" s="82"/>
      <c r="N131" s="133"/>
      <c r="O131" s="103"/>
      <c r="P131" s="135"/>
      <c r="Q131" s="101"/>
      <c r="R131" s="27"/>
      <c r="S131" s="13"/>
      <c r="T131" s="13"/>
    </row>
    <row r="132" spans="2:20" ht="12.75">
      <c r="B132" s="142"/>
      <c r="C132" s="16"/>
      <c r="D132" s="100">
        <f>L132+P132+Q132</f>
        <v>0</v>
      </c>
      <c r="E132" s="88" t="s">
        <v>158</v>
      </c>
      <c r="F132" s="95"/>
      <c r="G132" s="95"/>
      <c r="H132" s="95"/>
      <c r="I132" s="107">
        <f>SUM(I129:I131)</f>
        <v>0</v>
      </c>
      <c r="J132" s="107">
        <f>SUM(J129:J131)</f>
        <v>0</v>
      </c>
      <c r="K132" s="107">
        <f>SUM(K129:K131)</f>
        <v>0</v>
      </c>
      <c r="L132" s="89">
        <f>SUM(L129:L131)+(L126/(1+INPUT!$B$48/100))</f>
        <v>0</v>
      </c>
      <c r="M132" s="82"/>
      <c r="N132" s="108"/>
      <c r="O132" s="98"/>
      <c r="P132" s="90">
        <f>(P129)/(1+INPUT!$B$49/100)^(B131-$B$20)</f>
        <v>0</v>
      </c>
      <c r="Q132" s="90">
        <f>(Q129)/(1+INPUT!$B$49/100)^(B131-$B$20)</f>
        <v>0</v>
      </c>
      <c r="R132" s="27"/>
      <c r="S132" s="13"/>
      <c r="T132" s="13"/>
    </row>
    <row r="133" spans="2:20" ht="12.75">
      <c r="B133" s="143"/>
      <c r="C133" s="16"/>
      <c r="D133" s="100">
        <f>L133+P133+Q133</f>
        <v>0</v>
      </c>
      <c r="E133" s="88" t="s">
        <v>162</v>
      </c>
      <c r="F133" s="95"/>
      <c r="G133" s="95"/>
      <c r="H133" s="95"/>
      <c r="I133" s="107">
        <f>I127+I132</f>
        <v>0</v>
      </c>
      <c r="J133" s="80"/>
      <c r="K133" s="80"/>
      <c r="L133" s="89">
        <f>+L127+L132</f>
        <v>0</v>
      </c>
      <c r="M133" s="82"/>
      <c r="N133" s="10"/>
      <c r="P133" s="90">
        <f>+P127+P132</f>
        <v>0</v>
      </c>
      <c r="Q133" s="90">
        <f>+Q127+Q132</f>
        <v>0</v>
      </c>
      <c r="R133" s="27"/>
      <c r="S133" s="13"/>
      <c r="T133" s="13"/>
    </row>
    <row r="134" spans="2:20" ht="6" customHeight="1">
      <c r="B134" s="61"/>
      <c r="C134" s="16"/>
      <c r="D134" s="100"/>
      <c r="E134" s="88"/>
      <c r="F134" s="95"/>
      <c r="G134" s="95"/>
      <c r="H134" s="95"/>
      <c r="I134" s="107"/>
      <c r="J134" s="107"/>
      <c r="K134" s="107"/>
      <c r="L134" s="89"/>
      <c r="M134" s="82"/>
      <c r="N134" s="108"/>
      <c r="O134" s="98"/>
      <c r="P134" s="90"/>
      <c r="Q134" s="90"/>
      <c r="R134" s="27"/>
      <c r="S134" s="13"/>
      <c r="T134" s="13"/>
    </row>
    <row r="135" spans="2:20" ht="12.75">
      <c r="B135" s="139"/>
      <c r="C135" s="16"/>
      <c r="D135" s="189"/>
      <c r="E135" s="190"/>
      <c r="F135" s="86"/>
      <c r="G135" s="213"/>
      <c r="H135" s="86"/>
      <c r="I135" s="58"/>
      <c r="J135" s="123">
        <f>IF(I135="","",+I135*(1+$J$16)^(B137-$B$20))</f>
      </c>
      <c r="K135" s="123">
        <f>IF(J135="","",J135/(1+$K$16)^(B137-$B$20))</f>
      </c>
      <c r="L135" s="123">
        <f>IF(K135="","",+K135*$L$16)</f>
      </c>
      <c r="M135" s="82"/>
      <c r="N135" s="131">
        <f>+N129*(1+$G$12)+G135</f>
        <v>0</v>
      </c>
      <c r="O135" s="127">
        <f>N135*INPUT!$F$16*8766</f>
        <v>0</v>
      </c>
      <c r="P135" s="134">
        <f>(N136*12)*(INPUT!$B$40)*(1+$P$16)^(B137-$B$20)</f>
        <v>0</v>
      </c>
      <c r="Q135" s="134">
        <f>+O135*INPUT!$B$41*(1+$Q$16)^(B137-$B$20)</f>
        <v>0</v>
      </c>
      <c r="R135" s="27"/>
      <c r="S135" s="13"/>
      <c r="T135" s="13"/>
    </row>
    <row r="136" spans="2:20" ht="12.75">
      <c r="B136" s="140"/>
      <c r="C136" s="6"/>
      <c r="D136" s="191"/>
      <c r="E136" s="192"/>
      <c r="F136" s="86"/>
      <c r="G136" s="86"/>
      <c r="H136" s="86"/>
      <c r="I136" s="59"/>
      <c r="J136" s="124">
        <f>IF(I136="","",+I136*(1+$J$16)^(B137-$B$20))</f>
      </c>
      <c r="K136" s="124">
        <f>IF(J136="","",J136/(1+$K$16)^(B137-$B$20))</f>
      </c>
      <c r="L136" s="124">
        <f>IF(K136="","",+K136*$L$16)</f>
      </c>
      <c r="M136" s="82"/>
      <c r="N136" s="132">
        <f>+N135*INPUT!$B$34/100</f>
        <v>0</v>
      </c>
      <c r="O136" s="128">
        <f>+O130+O135</f>
        <v>0</v>
      </c>
      <c r="P136" s="136"/>
      <c r="Q136" s="102"/>
      <c r="R136" s="27"/>
      <c r="S136" s="13"/>
      <c r="T136" s="13"/>
    </row>
    <row r="137" spans="2:20" ht="12.75">
      <c r="B137" s="141">
        <f>B131+1</f>
        <v>2025</v>
      </c>
      <c r="C137" s="16"/>
      <c r="D137" s="193"/>
      <c r="E137" s="194"/>
      <c r="F137" s="86"/>
      <c r="G137" s="86"/>
      <c r="H137" s="86"/>
      <c r="I137" s="60"/>
      <c r="J137" s="125">
        <f>IF(I137="","",+I137*(1+$J$16)^(B137-$B$20))</f>
      </c>
      <c r="K137" s="125">
        <f>IF(J137="","",J137/(1+$K$16)^(B137-$B$20))</f>
      </c>
      <c r="L137" s="125">
        <f>IF(K137="","",+K137*$L$16)</f>
      </c>
      <c r="M137" s="82"/>
      <c r="N137" s="133"/>
      <c r="O137" s="103"/>
      <c r="P137" s="135"/>
      <c r="Q137" s="101"/>
      <c r="R137" s="27"/>
      <c r="S137" s="13"/>
      <c r="T137" s="13"/>
    </row>
    <row r="138" spans="2:20" ht="12.75">
      <c r="B138" s="142"/>
      <c r="C138" s="16"/>
      <c r="D138" s="100">
        <f>L138+P138+Q138</f>
        <v>0</v>
      </c>
      <c r="E138" s="88" t="s">
        <v>158</v>
      </c>
      <c r="F138" s="95"/>
      <c r="G138" s="95"/>
      <c r="H138" s="95"/>
      <c r="I138" s="107">
        <f>SUM(I135:I137)</f>
        <v>0</v>
      </c>
      <c r="J138" s="107">
        <f>SUM(J135:J137)</f>
        <v>0</v>
      </c>
      <c r="K138" s="107">
        <f>SUM(K135:K137)</f>
        <v>0</v>
      </c>
      <c r="L138" s="89">
        <f>SUM(L135:L137)+(L132/(1+INPUT!$B$48/100))</f>
        <v>0</v>
      </c>
      <c r="M138" s="82"/>
      <c r="N138" s="108"/>
      <c r="O138" s="98"/>
      <c r="P138" s="90">
        <f>(P135)/(1+INPUT!$B$49/100)^(B137-$B$20)</f>
        <v>0</v>
      </c>
      <c r="Q138" s="90">
        <f>(Q135)/(1+INPUT!$B$49/100)^(B137-$B$20)</f>
        <v>0</v>
      </c>
      <c r="R138" s="27"/>
      <c r="S138" s="13"/>
      <c r="T138" s="13"/>
    </row>
    <row r="139" spans="2:20" ht="12.75">
      <c r="B139" s="143"/>
      <c r="C139" s="16"/>
      <c r="D139" s="100">
        <f>L139+P139+Q139</f>
        <v>0</v>
      </c>
      <c r="E139" s="88" t="s">
        <v>162</v>
      </c>
      <c r="F139" s="95"/>
      <c r="G139" s="95"/>
      <c r="H139" s="95"/>
      <c r="I139" s="107">
        <f>I133+I138</f>
        <v>0</v>
      </c>
      <c r="J139" s="80"/>
      <c r="K139" s="80"/>
      <c r="L139" s="89">
        <f>+L133+L138</f>
        <v>0</v>
      </c>
      <c r="M139" s="82"/>
      <c r="N139" s="10"/>
      <c r="P139" s="90">
        <f>+P133+P138</f>
        <v>0</v>
      </c>
      <c r="Q139" s="90">
        <f>+Q133+Q138</f>
        <v>0</v>
      </c>
      <c r="R139" s="27"/>
      <c r="S139" s="13"/>
      <c r="T139" s="13"/>
    </row>
    <row r="140" spans="2:20" ht="6" customHeight="1">
      <c r="B140" s="61"/>
      <c r="C140" s="16"/>
      <c r="D140" s="100"/>
      <c r="E140" s="88"/>
      <c r="F140" s="95"/>
      <c r="G140" s="95"/>
      <c r="H140" s="95"/>
      <c r="I140" s="107"/>
      <c r="J140" s="80"/>
      <c r="K140" s="80"/>
      <c r="L140" s="89"/>
      <c r="M140" s="82"/>
      <c r="N140" s="10"/>
      <c r="P140" s="90"/>
      <c r="Q140" s="90"/>
      <c r="R140" s="27"/>
      <c r="S140" s="13"/>
      <c r="T140" s="13"/>
    </row>
    <row r="141" spans="2:20" ht="12.75">
      <c r="B141" s="139"/>
      <c r="C141" s="16"/>
      <c r="D141" s="189"/>
      <c r="E141" s="190"/>
      <c r="F141" s="86"/>
      <c r="G141" s="213"/>
      <c r="H141" s="86"/>
      <c r="I141" s="58"/>
      <c r="J141" s="123">
        <f>IF(I141="","",+I141*(1+$J$16)^(B143-$B$20))</f>
      </c>
      <c r="K141" s="123">
        <f>IF(J141="","",J141/(1+$K$16)^(B143-$B$20))</f>
      </c>
      <c r="L141" s="123">
        <f>IF(K141="","",+K141*$L$16)</f>
      </c>
      <c r="M141" s="82"/>
      <c r="N141" s="131">
        <f>+N135*(1+$G$12)+G141</f>
        <v>0</v>
      </c>
      <c r="O141" s="127">
        <f>N141*INPUT!$F$16*8766</f>
        <v>0</v>
      </c>
      <c r="P141" s="134">
        <f>(N142*12)*(INPUT!$B$40)*(1+$P$16)^(B143-$B$20)</f>
        <v>0</v>
      </c>
      <c r="Q141" s="134">
        <f>+O141*INPUT!$B$41*(1+$Q$16)^(B143-$B$20)</f>
        <v>0</v>
      </c>
      <c r="R141" s="27"/>
      <c r="S141" s="13"/>
      <c r="T141" s="13"/>
    </row>
    <row r="142" spans="2:20" ht="12.75">
      <c r="B142" s="140"/>
      <c r="C142" s="6"/>
      <c r="D142" s="191"/>
      <c r="E142" s="192"/>
      <c r="F142" s="86"/>
      <c r="G142" s="86"/>
      <c r="H142" s="86"/>
      <c r="I142" s="59"/>
      <c r="J142" s="124">
        <f>IF(I142="","",+I142*(1+$J$16)^(B143-$B$20))</f>
      </c>
      <c r="K142" s="124">
        <f>IF(J142="","",J142/(1+$K$16)^(B143-$B$20))</f>
      </c>
      <c r="L142" s="124">
        <f>IF(K142="","",+K142*$L$16)</f>
      </c>
      <c r="M142" s="82"/>
      <c r="N142" s="132">
        <f>+N141*INPUT!$B$34/100</f>
        <v>0</v>
      </c>
      <c r="O142" s="128">
        <f>+O136+O141</f>
        <v>0</v>
      </c>
      <c r="P142" s="136"/>
      <c r="Q142" s="102"/>
      <c r="R142" s="27"/>
      <c r="S142" s="13"/>
      <c r="T142" s="13"/>
    </row>
    <row r="143" spans="2:20" ht="12.75">
      <c r="B143" s="141">
        <f>B137+1</f>
        <v>2026</v>
      </c>
      <c r="C143" s="16"/>
      <c r="D143" s="193"/>
      <c r="E143" s="194"/>
      <c r="F143" s="86"/>
      <c r="G143" s="86"/>
      <c r="H143" s="86"/>
      <c r="I143" s="60"/>
      <c r="J143" s="125">
        <f>IF(I143="","",+I143*(1+$J$16)^(B143-$B$20))</f>
      </c>
      <c r="K143" s="125">
        <f>IF(J143="","",J143/(1+$K$16)^(B143-$B$20))</f>
      </c>
      <c r="L143" s="125">
        <f>IF(K143="","",+K143*$L$16)</f>
      </c>
      <c r="M143" s="82"/>
      <c r="N143" s="133"/>
      <c r="O143" s="103"/>
      <c r="P143" s="135"/>
      <c r="Q143" s="101"/>
      <c r="R143" s="27"/>
      <c r="S143" s="13"/>
      <c r="T143" s="13"/>
    </row>
    <row r="144" spans="2:20" ht="12.75">
      <c r="B144" s="142"/>
      <c r="C144" s="16"/>
      <c r="D144" s="100">
        <f>L144+P144+Q144</f>
        <v>0</v>
      </c>
      <c r="E144" s="88" t="s">
        <v>158</v>
      </c>
      <c r="F144" s="95"/>
      <c r="G144" s="95"/>
      <c r="H144" s="95"/>
      <c r="I144" s="107">
        <f>SUM(I141:I143)</f>
        <v>0</v>
      </c>
      <c r="J144" s="107">
        <f>SUM(J141:J143)</f>
        <v>0</v>
      </c>
      <c r="K144" s="107">
        <f>SUM(K141:K143)</f>
        <v>0</v>
      </c>
      <c r="L144" s="89">
        <f>SUM(L141:L143)+(L138/(1+INPUT!$B$48/100))</f>
        <v>0</v>
      </c>
      <c r="M144" s="82"/>
      <c r="N144" s="108"/>
      <c r="O144" s="98"/>
      <c r="P144" s="90">
        <f>(P141)/(1+INPUT!$B$49/100)^(B143-$B$20)</f>
        <v>0</v>
      </c>
      <c r="Q144" s="90">
        <f>(Q141)/(1+INPUT!$B$49/100)^(B143-$B$20)</f>
        <v>0</v>
      </c>
      <c r="R144" s="27"/>
      <c r="S144" s="13"/>
      <c r="T144" s="13"/>
    </row>
    <row r="145" spans="2:20" ht="12.75">
      <c r="B145" s="143"/>
      <c r="C145" s="16"/>
      <c r="D145" s="100">
        <f>L145+P145+Q145</f>
        <v>0</v>
      </c>
      <c r="E145" s="88" t="s">
        <v>162</v>
      </c>
      <c r="F145" s="95"/>
      <c r="G145" s="95"/>
      <c r="H145" s="95"/>
      <c r="I145" s="107">
        <f>I139+I144</f>
        <v>0</v>
      </c>
      <c r="J145" s="80"/>
      <c r="K145" s="80"/>
      <c r="L145" s="89">
        <f>+L139+L144</f>
        <v>0</v>
      </c>
      <c r="M145" s="82"/>
      <c r="N145" s="10"/>
      <c r="P145" s="90">
        <f>+P139+P144</f>
        <v>0</v>
      </c>
      <c r="Q145" s="90">
        <f>+Q139+Q144</f>
        <v>0</v>
      </c>
      <c r="R145" s="27"/>
      <c r="S145" s="13"/>
      <c r="T145" s="13"/>
    </row>
    <row r="146" spans="2:20" ht="12.75">
      <c r="B146" s="61"/>
      <c r="C146" s="16"/>
      <c r="D146" s="100"/>
      <c r="E146" s="88"/>
      <c r="F146" s="95"/>
      <c r="G146" s="95"/>
      <c r="H146" s="95"/>
      <c r="I146" s="107"/>
      <c r="J146" s="80"/>
      <c r="K146" s="80"/>
      <c r="L146" s="89"/>
      <c r="M146" s="82"/>
      <c r="N146" s="10"/>
      <c r="P146" s="90"/>
      <c r="Q146" s="90"/>
      <c r="R146" s="27"/>
      <c r="S146" s="13"/>
      <c r="T146" s="13"/>
    </row>
    <row r="147" spans="2:20" ht="12.75">
      <c r="B147" s="61"/>
      <c r="C147" s="16"/>
      <c r="D147" s="100"/>
      <c r="E147" s="88"/>
      <c r="F147" s="95"/>
      <c r="G147" s="95"/>
      <c r="H147" s="95"/>
      <c r="I147" s="107"/>
      <c r="J147" s="80"/>
      <c r="K147" s="80"/>
      <c r="L147" s="89"/>
      <c r="M147" s="82"/>
      <c r="N147" s="10"/>
      <c r="P147" s="90"/>
      <c r="Q147" s="90"/>
      <c r="R147" s="27"/>
      <c r="S147" s="13"/>
      <c r="T147" s="13"/>
    </row>
    <row r="148" spans="2:20" ht="15.75">
      <c r="B148" s="56" t="s">
        <v>125</v>
      </c>
      <c r="C148" s="204"/>
      <c r="D148" s="205"/>
      <c r="E148" s="206"/>
      <c r="F148" s="207"/>
      <c r="G148" s="207"/>
      <c r="H148" s="207"/>
      <c r="I148" s="208"/>
      <c r="J148" s="209"/>
      <c r="K148" s="209"/>
      <c r="L148" s="210"/>
      <c r="M148" s="211"/>
      <c r="N148" s="204"/>
      <c r="O148" s="19"/>
      <c r="P148" s="212"/>
      <c r="Q148" s="212"/>
      <c r="R148" s="27"/>
      <c r="S148" s="13"/>
      <c r="T148" s="13"/>
    </row>
    <row r="149" spans="2:20" ht="12.75">
      <c r="B149" s="61"/>
      <c r="C149" s="16"/>
      <c r="D149" s="100"/>
      <c r="E149" s="88"/>
      <c r="F149" s="95"/>
      <c r="G149" s="95"/>
      <c r="H149" s="95"/>
      <c r="I149" s="107"/>
      <c r="J149" s="80"/>
      <c r="K149" s="80"/>
      <c r="L149" s="89"/>
      <c r="M149" s="82"/>
      <c r="N149" s="10"/>
      <c r="P149" s="90"/>
      <c r="Q149" s="90"/>
      <c r="R149" s="27"/>
      <c r="S149" s="13"/>
      <c r="T149" s="13"/>
    </row>
    <row r="150" spans="2:20" ht="12.75">
      <c r="B150" s="61"/>
      <c r="C150" s="16"/>
      <c r="D150" s="100"/>
      <c r="E150" s="88"/>
      <c r="F150" s="95"/>
      <c r="G150" s="95"/>
      <c r="H150" s="95"/>
      <c r="I150" s="107"/>
      <c r="J150" s="80"/>
      <c r="K150" s="80"/>
      <c r="L150" s="89"/>
      <c r="M150" s="82"/>
      <c r="N150" s="10"/>
      <c r="P150" s="90"/>
      <c r="Q150" s="90"/>
      <c r="R150" s="27"/>
      <c r="S150" s="13"/>
      <c r="T150" s="13"/>
    </row>
    <row r="151" spans="2:20" ht="12.75">
      <c r="B151" s="3"/>
      <c r="C151" s="3"/>
      <c r="D151" s="3"/>
      <c r="E151" s="1"/>
      <c r="F151" s="1"/>
      <c r="G151" s="1"/>
      <c r="H151" s="1"/>
      <c r="I151" s="119" t="s">
        <v>133</v>
      </c>
      <c r="J151" s="119"/>
      <c r="K151" s="119"/>
      <c r="L151" s="119"/>
      <c r="M151" s="78"/>
      <c r="N151" s="119" t="s">
        <v>134</v>
      </c>
      <c r="O151" s="119"/>
      <c r="P151" s="119"/>
      <c r="Q151" s="119"/>
      <c r="R151" s="27"/>
      <c r="S151" s="13"/>
      <c r="T151" s="13"/>
    </row>
    <row r="152" spans="2:20" ht="12.75">
      <c r="B152" s="3"/>
      <c r="C152" s="3"/>
      <c r="E152" s="106"/>
      <c r="F152" s="106"/>
      <c r="G152" s="115" t="s">
        <v>135</v>
      </c>
      <c r="H152" s="106"/>
      <c r="I152" s="115" t="s">
        <v>136</v>
      </c>
      <c r="J152" s="115" t="s">
        <v>137</v>
      </c>
      <c r="K152" s="115" t="s">
        <v>136</v>
      </c>
      <c r="L152" s="115" t="s">
        <v>138</v>
      </c>
      <c r="M152" s="84"/>
      <c r="N152" s="126" t="s">
        <v>139</v>
      </c>
      <c r="O152" s="126" t="s">
        <v>140</v>
      </c>
      <c r="P152" s="116" t="s">
        <v>141</v>
      </c>
      <c r="Q152" s="116"/>
      <c r="R152" s="27"/>
      <c r="S152" s="13"/>
      <c r="T152" s="13"/>
    </row>
    <row r="153" spans="5:20" ht="12.75">
      <c r="E153" s="75"/>
      <c r="F153" s="75"/>
      <c r="G153" s="184" t="s">
        <v>142</v>
      </c>
      <c r="H153" s="75"/>
      <c r="I153" s="122" t="s">
        <v>143</v>
      </c>
      <c r="J153" s="122" t="s">
        <v>144</v>
      </c>
      <c r="K153" s="122" t="s">
        <v>145</v>
      </c>
      <c r="L153" s="122" t="s">
        <v>146</v>
      </c>
      <c r="M153" s="85"/>
      <c r="N153" s="117" t="s">
        <v>147</v>
      </c>
      <c r="O153" s="117" t="s">
        <v>148</v>
      </c>
      <c r="P153" s="115" t="s">
        <v>149</v>
      </c>
      <c r="Q153" s="115" t="s">
        <v>150</v>
      </c>
      <c r="R153" s="27"/>
      <c r="S153" s="13"/>
      <c r="T153" s="13"/>
    </row>
    <row r="154" spans="2:20" ht="12.75">
      <c r="B154" s="114" t="s">
        <v>143</v>
      </c>
      <c r="C154" s="75"/>
      <c r="D154" s="195" t="s">
        <v>151</v>
      </c>
      <c r="E154" s="75"/>
      <c r="F154" s="75"/>
      <c r="G154" s="120" t="s">
        <v>152</v>
      </c>
      <c r="H154" s="75"/>
      <c r="I154" s="120" t="s">
        <v>153</v>
      </c>
      <c r="J154" s="144">
        <f>+J85</f>
        <v>0</v>
      </c>
      <c r="K154" s="144">
        <f>+K85</f>
        <v>0</v>
      </c>
      <c r="L154" s="144" t="e">
        <f>+L85</f>
        <v>#DIV/0!</v>
      </c>
      <c r="M154" s="85"/>
      <c r="N154" s="117" t="s">
        <v>154</v>
      </c>
      <c r="O154" s="117" t="s">
        <v>155</v>
      </c>
      <c r="P154" s="144">
        <f>+P85</f>
        <v>0</v>
      </c>
      <c r="Q154" s="144">
        <f>+Q85</f>
        <v>0</v>
      </c>
      <c r="R154" s="27"/>
      <c r="S154" s="13"/>
      <c r="T154" s="13"/>
    </row>
    <row r="155" spans="2:20" ht="12.75">
      <c r="B155" s="61"/>
      <c r="C155" s="16"/>
      <c r="D155" s="100"/>
      <c r="E155" s="88"/>
      <c r="F155" s="95"/>
      <c r="G155" s="95"/>
      <c r="H155" s="95"/>
      <c r="I155" s="107"/>
      <c r="J155" s="80"/>
      <c r="K155" s="80"/>
      <c r="L155" s="89"/>
      <c r="M155" s="82"/>
      <c r="N155" s="10"/>
      <c r="P155" s="90"/>
      <c r="Q155" s="90"/>
      <c r="R155" s="27"/>
      <c r="S155" s="13"/>
      <c r="T155" s="13"/>
    </row>
    <row r="156" spans="2:20" ht="12.75">
      <c r="B156" s="139"/>
      <c r="C156" s="16"/>
      <c r="D156" s="189"/>
      <c r="E156" s="190"/>
      <c r="F156" s="86"/>
      <c r="G156" s="213"/>
      <c r="H156" s="86"/>
      <c r="I156" s="58"/>
      <c r="J156" s="123">
        <f>IF(I156="","",+I156*(1+$J$16)^(B158-$B$20))</f>
      </c>
      <c r="K156" s="123">
        <f>IF(J156="","",J156/(1+$K$16)^(B158-$B$20))</f>
      </c>
      <c r="L156" s="123">
        <f>IF(K156="","",+K156*$L$16)</f>
      </c>
      <c r="M156" s="82"/>
      <c r="N156" s="131">
        <f>+N141*(1+$G$12)+G156</f>
        <v>0</v>
      </c>
      <c r="O156" s="127">
        <f>N156*INPUT!$F$16*8766</f>
        <v>0</v>
      </c>
      <c r="P156" s="134">
        <f>(N157*12)*(INPUT!$B$40)*(1+$P$16)^(B158-$B$20)</f>
        <v>0</v>
      </c>
      <c r="Q156" s="134">
        <f>+O156*INPUT!$B$41*(1+$Q$16)^(B158-$B$20)</f>
        <v>0</v>
      </c>
      <c r="R156" s="27"/>
      <c r="S156" s="13"/>
      <c r="T156" s="13"/>
    </row>
    <row r="157" spans="2:20" ht="12.75">
      <c r="B157" s="140"/>
      <c r="C157" s="6"/>
      <c r="D157" s="191"/>
      <c r="E157" s="192"/>
      <c r="F157" s="86"/>
      <c r="G157" s="86"/>
      <c r="H157" s="86"/>
      <c r="I157" s="59"/>
      <c r="J157" s="124">
        <f>IF(I157="","",+I157*(1+$J$16)^(B158-$B$20))</f>
      </c>
      <c r="K157" s="124">
        <f>IF(J157="","",J157/(1+$K$16)^(B158-$B$20))</f>
      </c>
      <c r="L157" s="124">
        <f>IF(K157="","",+K157*$L$16)</f>
      </c>
      <c r="M157" s="82"/>
      <c r="N157" s="132">
        <f>+N156*INPUT!$B$34/100</f>
        <v>0</v>
      </c>
      <c r="O157" s="128">
        <f>+O142+O156</f>
        <v>0</v>
      </c>
      <c r="P157" s="136"/>
      <c r="Q157" s="102"/>
      <c r="R157" s="27"/>
      <c r="S157" s="13"/>
      <c r="T157" s="13"/>
    </row>
    <row r="158" spans="2:20" ht="12.75">
      <c r="B158" s="141">
        <f>B143+1</f>
        <v>2027</v>
      </c>
      <c r="C158" s="16"/>
      <c r="D158" s="193"/>
      <c r="E158" s="194"/>
      <c r="F158" s="86"/>
      <c r="G158" s="86"/>
      <c r="H158" s="86"/>
      <c r="I158" s="60"/>
      <c r="J158" s="125">
        <f>IF(I158="","",+I158*(1+$J$16)^(B158-$B$20))</f>
      </c>
      <c r="K158" s="125">
        <f>IF(J158="","",J158/(1+$K$16)^(B158-$B$20))</f>
      </c>
      <c r="L158" s="125">
        <f>IF(K158="","",+K158*$L$16)</f>
      </c>
      <c r="M158" s="82"/>
      <c r="N158" s="133"/>
      <c r="O158" s="103"/>
      <c r="P158" s="135"/>
      <c r="Q158" s="101"/>
      <c r="R158" s="27"/>
      <c r="S158" s="13"/>
      <c r="T158" s="13"/>
    </row>
    <row r="159" spans="2:20" ht="12.75">
      <c r="B159" s="142"/>
      <c r="C159" s="16"/>
      <c r="D159" s="100">
        <f>L159+P159+Q159</f>
        <v>0</v>
      </c>
      <c r="E159" s="88" t="s">
        <v>158</v>
      </c>
      <c r="F159" s="95"/>
      <c r="G159" s="95"/>
      <c r="H159" s="95"/>
      <c r="I159" s="107">
        <f>SUM(I156:I158)</f>
        <v>0</v>
      </c>
      <c r="J159" s="107">
        <f>SUM(J156:J158)</f>
        <v>0</v>
      </c>
      <c r="K159" s="107">
        <f>SUM(K156:K158)</f>
        <v>0</v>
      </c>
      <c r="L159" s="89">
        <f>SUM(L156:L158)+(L144/(1+INPUT!$B$48/100))</f>
        <v>0</v>
      </c>
      <c r="M159" s="82"/>
      <c r="N159" s="108"/>
      <c r="O159" s="98"/>
      <c r="P159" s="90">
        <f>(P156)/(1+INPUT!$B$49/100)^(B158-$B$20)</f>
        <v>0</v>
      </c>
      <c r="Q159" s="90">
        <f>(Q156)/(1+INPUT!$B$49/100)^(B158-$B$20)</f>
        <v>0</v>
      </c>
      <c r="R159" s="27"/>
      <c r="S159" s="13"/>
      <c r="T159" s="13"/>
    </row>
    <row r="160" spans="2:20" ht="12.75">
      <c r="B160" s="143"/>
      <c r="C160" s="16"/>
      <c r="D160" s="100">
        <f>L160+P160+Q160</f>
        <v>0</v>
      </c>
      <c r="E160" s="88" t="s">
        <v>162</v>
      </c>
      <c r="F160" s="95"/>
      <c r="G160" s="95"/>
      <c r="H160" s="95"/>
      <c r="I160" s="107">
        <f>I145+I159</f>
        <v>0</v>
      </c>
      <c r="J160" s="80"/>
      <c r="K160" s="80"/>
      <c r="L160" s="89">
        <f>+L145+L159</f>
        <v>0</v>
      </c>
      <c r="M160" s="82"/>
      <c r="N160" s="10"/>
      <c r="P160" s="90">
        <f>+P145+P159</f>
        <v>0</v>
      </c>
      <c r="Q160" s="90">
        <f>+Q145+Q159</f>
        <v>0</v>
      </c>
      <c r="R160" s="27"/>
      <c r="S160" s="13"/>
      <c r="T160" s="13"/>
    </row>
    <row r="161" spans="2:20" ht="6" customHeight="1">
      <c r="B161" s="61"/>
      <c r="C161" s="16"/>
      <c r="D161" s="100"/>
      <c r="E161" s="88"/>
      <c r="F161" s="95"/>
      <c r="G161" s="95"/>
      <c r="H161" s="95"/>
      <c r="I161" s="107"/>
      <c r="J161" s="107"/>
      <c r="K161" s="107"/>
      <c r="L161" s="89"/>
      <c r="M161" s="82"/>
      <c r="N161" s="108"/>
      <c r="O161" s="98"/>
      <c r="P161" s="90"/>
      <c r="Q161" s="90"/>
      <c r="R161" s="27"/>
      <c r="S161" s="13"/>
      <c r="T161" s="13"/>
    </row>
    <row r="162" spans="2:20" ht="12.75">
      <c r="B162" s="139"/>
      <c r="C162" s="16"/>
      <c r="D162" s="189"/>
      <c r="E162" s="190"/>
      <c r="F162" s="86"/>
      <c r="G162" s="213"/>
      <c r="H162" s="86"/>
      <c r="I162" s="58"/>
      <c r="J162" s="123">
        <f>IF(I162="","",+I162*(1+$J$16)^(B164-$B$20))</f>
      </c>
      <c r="K162" s="123">
        <f>IF(J162="","",J162/(1+$K$16)^(B164-$B$20))</f>
      </c>
      <c r="L162" s="123">
        <f>IF(K162="","",+K162*$L$16)</f>
      </c>
      <c r="M162" s="82"/>
      <c r="N162" s="131">
        <f>+N156*(1+$G$12)+G162</f>
        <v>0</v>
      </c>
      <c r="O162" s="127">
        <f>N162*INPUT!$F$16*8766</f>
        <v>0</v>
      </c>
      <c r="P162" s="134">
        <f>(N163*12)*(INPUT!$B$40)*(1+$P$16)^(B164-$B$20)</f>
        <v>0</v>
      </c>
      <c r="Q162" s="134">
        <f>+O162*INPUT!$B$41*(1+$Q$16)^(B164-$B$20)</f>
        <v>0</v>
      </c>
      <c r="R162" s="27"/>
      <c r="S162" s="13"/>
      <c r="T162" s="13"/>
    </row>
    <row r="163" spans="2:20" ht="12.75">
      <c r="B163" s="140"/>
      <c r="C163" s="6"/>
      <c r="D163" s="191"/>
      <c r="E163" s="192"/>
      <c r="F163" s="86"/>
      <c r="G163" s="86"/>
      <c r="H163" s="86"/>
      <c r="I163" s="59"/>
      <c r="J163" s="124">
        <f>IF(I163="","",+I163*(1+$J$16)^(B164-$B$20))</f>
      </c>
      <c r="K163" s="124">
        <f>IF(J163="","",J163/(1+$K$16)^(B164-$B$20))</f>
      </c>
      <c r="L163" s="124">
        <f>IF(K163="","",+K163*$L$16)</f>
      </c>
      <c r="M163" s="82"/>
      <c r="N163" s="132">
        <f>+N162*INPUT!$B$34/100</f>
        <v>0</v>
      </c>
      <c r="O163" s="128">
        <f>+O157+O162</f>
        <v>0</v>
      </c>
      <c r="P163" s="136"/>
      <c r="Q163" s="102"/>
      <c r="R163" s="27"/>
      <c r="S163" s="13"/>
      <c r="T163" s="13"/>
    </row>
    <row r="164" spans="2:20" ht="12.75">
      <c r="B164" s="141">
        <f>B158+1</f>
        <v>2028</v>
      </c>
      <c r="C164" s="16"/>
      <c r="D164" s="193"/>
      <c r="E164" s="194"/>
      <c r="F164" s="86"/>
      <c r="G164" s="86"/>
      <c r="H164" s="86"/>
      <c r="I164" s="60"/>
      <c r="J164" s="125">
        <f>IF(I164="","",+I164*(1+$J$16)^(B164-$B$20))</f>
      </c>
      <c r="K164" s="125">
        <f>IF(J164="","",J164/(1+$K$16)^(B164-$B$20))</f>
      </c>
      <c r="L164" s="125">
        <f>IF(K164="","",+K164*$L$16)</f>
      </c>
      <c r="M164" s="82"/>
      <c r="N164" s="133"/>
      <c r="O164" s="103"/>
      <c r="P164" s="135"/>
      <c r="Q164" s="101"/>
      <c r="R164" s="27"/>
      <c r="S164" s="13"/>
      <c r="T164" s="13"/>
    </row>
    <row r="165" spans="2:20" ht="12.75">
      <c r="B165" s="142"/>
      <c r="C165" s="16"/>
      <c r="D165" s="100">
        <f>L165+P165+Q165</f>
        <v>0</v>
      </c>
      <c r="E165" s="88" t="s">
        <v>158</v>
      </c>
      <c r="F165" s="95"/>
      <c r="G165" s="95"/>
      <c r="H165" s="95"/>
      <c r="I165" s="107">
        <f>SUM(I162:I164)</f>
        <v>0</v>
      </c>
      <c r="J165" s="107">
        <f>SUM(J162:J164)</f>
        <v>0</v>
      </c>
      <c r="K165" s="107">
        <f>SUM(K162:K164)</f>
        <v>0</v>
      </c>
      <c r="L165" s="89">
        <f>SUM(L162:L164)+(L159/(1+INPUT!$B$48/100))</f>
        <v>0</v>
      </c>
      <c r="M165" s="82"/>
      <c r="N165" s="108"/>
      <c r="O165" s="98"/>
      <c r="P165" s="90">
        <f>(P162)/(1+INPUT!$B$49/100)^(B164-$B$20)</f>
        <v>0</v>
      </c>
      <c r="Q165" s="90">
        <f>(Q162)/(1+INPUT!$B$49/100)^(B164-$B$20)</f>
        <v>0</v>
      </c>
      <c r="R165" s="27"/>
      <c r="S165" s="13"/>
      <c r="T165" s="13"/>
    </row>
    <row r="166" spans="2:20" ht="12.75">
      <c r="B166" s="143"/>
      <c r="C166" s="16"/>
      <c r="D166" s="100">
        <f>L166+P166+Q166</f>
        <v>0</v>
      </c>
      <c r="E166" s="88" t="s">
        <v>162</v>
      </c>
      <c r="F166" s="95"/>
      <c r="G166" s="95"/>
      <c r="H166" s="95"/>
      <c r="I166" s="107">
        <f>I160+I165</f>
        <v>0</v>
      </c>
      <c r="J166" s="80"/>
      <c r="K166" s="80"/>
      <c r="L166" s="89">
        <f>+L160+L165</f>
        <v>0</v>
      </c>
      <c r="M166" s="82"/>
      <c r="N166" s="10"/>
      <c r="P166" s="90">
        <f>+P160+P165</f>
        <v>0</v>
      </c>
      <c r="Q166" s="90">
        <f>+Q160+Q165</f>
        <v>0</v>
      </c>
      <c r="R166" s="27"/>
      <c r="S166" s="13"/>
      <c r="T166" s="13"/>
    </row>
    <row r="167" spans="2:20" ht="6" customHeight="1">
      <c r="B167" s="61"/>
      <c r="C167" s="16"/>
      <c r="D167" s="100"/>
      <c r="E167" s="88"/>
      <c r="F167" s="95"/>
      <c r="G167" s="95"/>
      <c r="H167" s="95"/>
      <c r="I167" s="107"/>
      <c r="J167" s="80"/>
      <c r="K167" s="80"/>
      <c r="L167" s="89"/>
      <c r="M167" s="82"/>
      <c r="N167" s="10"/>
      <c r="P167" s="90"/>
      <c r="Q167" s="90"/>
      <c r="R167" s="27"/>
      <c r="S167" s="13"/>
      <c r="T167" s="13"/>
    </row>
    <row r="168" spans="2:20" ht="12.75">
      <c r="B168" s="139"/>
      <c r="C168" s="16"/>
      <c r="D168" s="189"/>
      <c r="E168" s="190"/>
      <c r="F168" s="86"/>
      <c r="G168" s="213"/>
      <c r="H168" s="86"/>
      <c r="I168" s="58"/>
      <c r="J168" s="123">
        <f>IF(I168="","",+I168*(1+$J$16)^(B170-$B$20))</f>
      </c>
      <c r="K168" s="123">
        <f>IF(J168="","",J168/(1+$K$16)^(B170-$B$20))</f>
      </c>
      <c r="L168" s="123">
        <f>IF(K168="","",+K168*$L$16)</f>
      </c>
      <c r="M168" s="82"/>
      <c r="N168" s="131">
        <f>+N162*(1+$G$12)+G168</f>
        <v>0</v>
      </c>
      <c r="O168" s="127">
        <f>N168*INPUT!$F$16*8766</f>
        <v>0</v>
      </c>
      <c r="P168" s="134">
        <f>(N169*12)*(INPUT!$B$40)*(1+$P$16)^(B170-$B$20)</f>
        <v>0</v>
      </c>
      <c r="Q168" s="134">
        <f>+O168*INPUT!$B$41*(1+$Q$16)^(B170-$B$20)</f>
        <v>0</v>
      </c>
      <c r="R168" s="27"/>
      <c r="S168" s="13"/>
      <c r="T168" s="13"/>
    </row>
    <row r="169" spans="2:20" ht="12.75">
      <c r="B169" s="140"/>
      <c r="C169" s="6"/>
      <c r="D169" s="191"/>
      <c r="E169" s="192"/>
      <c r="F169" s="86"/>
      <c r="G169" s="86"/>
      <c r="H169" s="86"/>
      <c r="I169" s="59"/>
      <c r="J169" s="124">
        <f>IF(I169="","",+I169*(1+$J$16)^(B170-$B$20))</f>
      </c>
      <c r="K169" s="124">
        <f>IF(J169="","",J169/(1+$K$16)^(B170-$B$20))</f>
      </c>
      <c r="L169" s="124">
        <f>IF(K169="","",+K169*$L$16)</f>
      </c>
      <c r="M169" s="82"/>
      <c r="N169" s="132">
        <f>+N168*INPUT!$B$34/100</f>
        <v>0</v>
      </c>
      <c r="O169" s="128">
        <f>+O163+O168</f>
        <v>0</v>
      </c>
      <c r="P169" s="136"/>
      <c r="Q169" s="102"/>
      <c r="R169" s="27"/>
      <c r="S169" s="13"/>
      <c r="T169" s="13"/>
    </row>
    <row r="170" spans="2:20" ht="12.75">
      <c r="B170" s="141">
        <f>B164+1</f>
        <v>2029</v>
      </c>
      <c r="C170" s="16"/>
      <c r="D170" s="193"/>
      <c r="E170" s="194"/>
      <c r="F170" s="86"/>
      <c r="G170" s="86"/>
      <c r="H170" s="86"/>
      <c r="I170" s="60"/>
      <c r="J170" s="125">
        <f>IF(I170="","",+I170*(1+$J$16)^(B170-$B$20))</f>
      </c>
      <c r="K170" s="125">
        <f>IF(J170="","",J170/(1+$K$16)^(B170-$B$20))</f>
      </c>
      <c r="L170" s="125">
        <f>IF(K170="","",+K170*$L$16)</f>
      </c>
      <c r="M170" s="82"/>
      <c r="N170" s="133"/>
      <c r="O170" s="103"/>
      <c r="P170" s="135"/>
      <c r="Q170" s="101"/>
      <c r="R170" s="27"/>
      <c r="S170" s="13"/>
      <c r="T170" s="13"/>
    </row>
    <row r="171" spans="2:20" ht="12.75">
      <c r="B171" s="142"/>
      <c r="C171" s="16"/>
      <c r="D171" s="100">
        <f>L171+P171+Q171</f>
        <v>0</v>
      </c>
      <c r="E171" s="88" t="s">
        <v>158</v>
      </c>
      <c r="F171" s="95"/>
      <c r="G171" s="95"/>
      <c r="H171" s="95"/>
      <c r="I171" s="107">
        <f>SUM(I168:I170)</f>
        <v>0</v>
      </c>
      <c r="J171" s="107">
        <f>SUM(J168:J170)</f>
        <v>0</v>
      </c>
      <c r="K171" s="107">
        <f>SUM(K168:K170)</f>
        <v>0</v>
      </c>
      <c r="L171" s="89">
        <f>SUM(L168:L170)+(L165/(1+INPUT!$B$48/100))</f>
        <v>0</v>
      </c>
      <c r="M171" s="82"/>
      <c r="N171" s="108"/>
      <c r="O171" s="98"/>
      <c r="P171" s="90">
        <f>(P168)/(1+INPUT!$B$49/100)^(B170-$B$20)</f>
        <v>0</v>
      </c>
      <c r="Q171" s="90">
        <f>(Q168)/(1+INPUT!$B$49/100)^(B170-$B$20)</f>
        <v>0</v>
      </c>
      <c r="R171" s="27"/>
      <c r="S171" s="13"/>
      <c r="T171" s="13"/>
    </row>
    <row r="172" spans="2:20" ht="12.75">
      <c r="B172" s="143"/>
      <c r="C172" s="16"/>
      <c r="D172" s="100">
        <f>L172+P172+Q172</f>
        <v>0</v>
      </c>
      <c r="E172" s="88" t="s">
        <v>162</v>
      </c>
      <c r="F172" s="95"/>
      <c r="G172" s="95"/>
      <c r="H172" s="95"/>
      <c r="I172" s="107">
        <f>I166+I171</f>
        <v>0</v>
      </c>
      <c r="J172" s="80"/>
      <c r="K172" s="80"/>
      <c r="L172" s="89">
        <f>+L166+L171</f>
        <v>0</v>
      </c>
      <c r="M172" s="82"/>
      <c r="N172" s="10"/>
      <c r="P172" s="90">
        <f>+P166+P171</f>
        <v>0</v>
      </c>
      <c r="Q172" s="90">
        <f>+Q166+Q171</f>
        <v>0</v>
      </c>
      <c r="R172" s="27"/>
      <c r="S172" s="13"/>
      <c r="T172" s="13"/>
    </row>
    <row r="173" spans="2:20" ht="6" customHeight="1">
      <c r="B173" s="61"/>
      <c r="C173" s="16"/>
      <c r="D173" s="100"/>
      <c r="E173" s="88"/>
      <c r="F173" s="95"/>
      <c r="G173" s="95"/>
      <c r="H173" s="95"/>
      <c r="I173" s="107"/>
      <c r="J173" s="107"/>
      <c r="K173" s="107"/>
      <c r="L173" s="89"/>
      <c r="M173" s="82"/>
      <c r="N173" s="108"/>
      <c r="O173" s="98"/>
      <c r="P173" s="90"/>
      <c r="Q173" s="90"/>
      <c r="R173" s="27"/>
      <c r="S173" s="13"/>
      <c r="T173" s="13"/>
    </row>
    <row r="174" spans="2:20" ht="12.75">
      <c r="B174" s="139"/>
      <c r="C174" s="16"/>
      <c r="D174" s="189"/>
      <c r="E174" s="190"/>
      <c r="F174" s="86"/>
      <c r="G174" s="213"/>
      <c r="H174" s="86"/>
      <c r="I174" s="58"/>
      <c r="J174" s="123">
        <f>IF(I174="","",+I174*(1+$J$16)^(B176-$B$20))</f>
      </c>
      <c r="K174" s="123">
        <f>IF(J174="","",J174/(1+$K$16)^(B176-$B$20))</f>
      </c>
      <c r="L174" s="123">
        <f>IF(K174="","",+K174*$L$16)</f>
      </c>
      <c r="M174" s="82"/>
      <c r="N174" s="131">
        <f>+N168*(1+$G$12)+G174</f>
        <v>0</v>
      </c>
      <c r="O174" s="127">
        <f>N174*INPUT!$F$16*8766</f>
        <v>0</v>
      </c>
      <c r="P174" s="134">
        <f>(N175*12)*(INPUT!$B$40)*(1+$P$16)^(B176-$B$20)</f>
        <v>0</v>
      </c>
      <c r="Q174" s="134">
        <f>+O174*INPUT!$B$41*(1+$Q$16)^(B176-$B$20)</f>
        <v>0</v>
      </c>
      <c r="R174" s="27"/>
      <c r="S174" s="13"/>
      <c r="T174" s="13"/>
    </row>
    <row r="175" spans="2:20" ht="12.75">
      <c r="B175" s="140"/>
      <c r="C175" s="6"/>
      <c r="D175" s="191"/>
      <c r="E175" s="192"/>
      <c r="F175" s="86"/>
      <c r="G175" s="86"/>
      <c r="H175" s="86"/>
      <c r="I175" s="59"/>
      <c r="J175" s="124">
        <f>IF(I175="","",+I175*(1+$J$16)^(B176-$B$20))</f>
      </c>
      <c r="K175" s="124">
        <f>IF(J175="","",J175/(1+$K$16)^(B176-$B$20))</f>
      </c>
      <c r="L175" s="124">
        <f>IF(K175="","",+K175*$L$16)</f>
      </c>
      <c r="M175" s="82"/>
      <c r="N175" s="132">
        <f>+N174*INPUT!$B$34/100</f>
        <v>0</v>
      </c>
      <c r="O175" s="128">
        <f>+O169+O174</f>
        <v>0</v>
      </c>
      <c r="P175" s="136"/>
      <c r="Q175" s="102"/>
      <c r="R175" s="27"/>
      <c r="S175" s="13"/>
      <c r="T175" s="13"/>
    </row>
    <row r="176" spans="2:20" ht="12.75">
      <c r="B176" s="141">
        <f>B170+1</f>
        <v>2030</v>
      </c>
      <c r="C176" s="16"/>
      <c r="D176" s="193"/>
      <c r="E176" s="194"/>
      <c r="F176" s="86"/>
      <c r="G176" s="86"/>
      <c r="H176" s="86"/>
      <c r="I176" s="60"/>
      <c r="J176" s="125">
        <f>IF(I176="","",+I176*(1+$J$16)^(B176-$B$20))</f>
      </c>
      <c r="K176" s="125">
        <f>IF(J176="","",J176/(1+$K$16)^(B176-$B$20))</f>
      </c>
      <c r="L176" s="125">
        <f>IF(K176="","",+K176*$L$16)</f>
      </c>
      <c r="M176" s="82"/>
      <c r="N176" s="133"/>
      <c r="O176" s="103"/>
      <c r="P176" s="135"/>
      <c r="Q176" s="101"/>
      <c r="R176" s="27"/>
      <c r="S176" s="13"/>
      <c r="T176" s="13"/>
    </row>
    <row r="177" spans="2:20" ht="12.75">
      <c r="B177" s="142"/>
      <c r="C177" s="16"/>
      <c r="D177" s="100">
        <f>L177+P177+Q177</f>
        <v>0</v>
      </c>
      <c r="E177" s="88" t="s">
        <v>158</v>
      </c>
      <c r="F177" s="95"/>
      <c r="G177" s="95"/>
      <c r="H177" s="95"/>
      <c r="I177" s="107">
        <f>SUM(I174:I176)</f>
        <v>0</v>
      </c>
      <c r="J177" s="107">
        <f>SUM(J174:J176)</f>
        <v>0</v>
      </c>
      <c r="K177" s="107">
        <f>SUM(K174:K176)</f>
        <v>0</v>
      </c>
      <c r="L177" s="89">
        <f>SUM(L174:L176)+(L171/(1+INPUT!$B$48/100))</f>
        <v>0</v>
      </c>
      <c r="M177" s="82"/>
      <c r="N177" s="108"/>
      <c r="O177" s="98"/>
      <c r="P177" s="90">
        <f>(P174)/(1+INPUT!$B$49/100)^(B176-$B$20)</f>
        <v>0</v>
      </c>
      <c r="Q177" s="90">
        <f>(Q174)/(1+INPUT!$B$49/100)^(B176-$B$20)</f>
        <v>0</v>
      </c>
      <c r="R177" s="27"/>
      <c r="S177" s="13"/>
      <c r="T177" s="13"/>
    </row>
    <row r="178" spans="2:20" ht="12.75">
      <c r="B178" s="143"/>
      <c r="C178" s="16"/>
      <c r="D178" s="100">
        <f>L178+P178+Q178</f>
        <v>0</v>
      </c>
      <c r="E178" s="88" t="s">
        <v>162</v>
      </c>
      <c r="F178" s="95"/>
      <c r="G178" s="95"/>
      <c r="H178" s="95"/>
      <c r="I178" s="107">
        <f>I172+I177</f>
        <v>0</v>
      </c>
      <c r="J178" s="80"/>
      <c r="K178" s="80"/>
      <c r="L178" s="89">
        <f>+L172+L177</f>
        <v>0</v>
      </c>
      <c r="M178" s="82"/>
      <c r="N178" s="10"/>
      <c r="P178" s="90">
        <f>+P172+P177</f>
        <v>0</v>
      </c>
      <c r="Q178" s="90">
        <f>+Q172+Q177</f>
        <v>0</v>
      </c>
      <c r="R178" s="27"/>
      <c r="S178" s="13"/>
      <c r="T178" s="13"/>
    </row>
    <row r="179" spans="2:20" ht="6" customHeight="1">
      <c r="B179" s="61"/>
      <c r="C179" s="16"/>
      <c r="D179" s="100"/>
      <c r="E179" s="88"/>
      <c r="F179" s="95"/>
      <c r="G179" s="95"/>
      <c r="H179" s="95"/>
      <c r="I179" s="107"/>
      <c r="J179" s="80"/>
      <c r="K179" s="80"/>
      <c r="L179" s="89"/>
      <c r="M179" s="82"/>
      <c r="N179" s="10"/>
      <c r="P179" s="90"/>
      <c r="Q179" s="90"/>
      <c r="R179" s="27"/>
      <c r="S179" s="13"/>
      <c r="T179" s="13"/>
    </row>
    <row r="180" spans="2:20" ht="12.75">
      <c r="B180" s="139"/>
      <c r="C180" s="16"/>
      <c r="D180" s="189"/>
      <c r="E180" s="190"/>
      <c r="F180" s="86"/>
      <c r="G180" s="213"/>
      <c r="H180" s="86"/>
      <c r="I180" s="58"/>
      <c r="J180" s="123">
        <f>IF(I180="","",+I180*(1+$J$16)^(B182-$B$20))</f>
      </c>
      <c r="K180" s="123">
        <f>IF(J180="","",J180/(1+$K$16)^(B182-$B$20))</f>
      </c>
      <c r="L180" s="123">
        <f>IF(K180="","",+K180*$L$16)</f>
      </c>
      <c r="M180" s="82"/>
      <c r="N180" s="131">
        <f>+N174*(1+$G$12)+G180</f>
        <v>0</v>
      </c>
      <c r="O180" s="127">
        <f>N180*INPUT!$F$16*8766</f>
        <v>0</v>
      </c>
      <c r="P180" s="134">
        <f>(N181*12)*(INPUT!$B$40)*(1+$P$16)^(B182-$B$20)</f>
        <v>0</v>
      </c>
      <c r="Q180" s="134">
        <f>+O180*INPUT!$B$41*(1+$Q$16)^(B182-$B$20)</f>
        <v>0</v>
      </c>
      <c r="R180" s="27"/>
      <c r="S180" s="13"/>
      <c r="T180" s="13"/>
    </row>
    <row r="181" spans="2:20" ht="12.75">
      <c r="B181" s="140"/>
      <c r="C181" s="6"/>
      <c r="D181" s="191"/>
      <c r="E181" s="192"/>
      <c r="F181" s="86"/>
      <c r="G181" s="86"/>
      <c r="H181" s="86"/>
      <c r="I181" s="59"/>
      <c r="J181" s="124">
        <f>IF(I181="","",+I181*(1+$J$16)^(B182-$B$20))</f>
      </c>
      <c r="K181" s="124">
        <f>IF(J181="","",J181/(1+$K$16)^(B182-$B$20))</f>
      </c>
      <c r="L181" s="124">
        <f>IF(K181="","",+K181*$L$16)</f>
      </c>
      <c r="M181" s="82"/>
      <c r="N181" s="132">
        <f>+N180*INPUT!$B$34/100</f>
        <v>0</v>
      </c>
      <c r="O181" s="128">
        <f>+O175+O180</f>
        <v>0</v>
      </c>
      <c r="P181" s="136"/>
      <c r="Q181" s="102"/>
      <c r="R181" s="27"/>
      <c r="S181" s="13"/>
      <c r="T181" s="13"/>
    </row>
    <row r="182" spans="2:20" ht="12.75">
      <c r="B182" s="141">
        <f>B176+1</f>
        <v>2031</v>
      </c>
      <c r="C182" s="16"/>
      <c r="D182" s="193"/>
      <c r="E182" s="194"/>
      <c r="F182" s="86"/>
      <c r="G182" s="86"/>
      <c r="H182" s="86"/>
      <c r="I182" s="60"/>
      <c r="J182" s="125">
        <f>IF(I182="","",+I182*(1+$J$16)^(B182-$B$20))</f>
      </c>
      <c r="K182" s="125">
        <f>IF(J182="","",J182/(1+$K$16)^(B182-$B$20))</f>
      </c>
      <c r="L182" s="125">
        <f>IF(K182="","",+K182*$L$16)</f>
      </c>
      <c r="M182" s="82"/>
      <c r="N182" s="133"/>
      <c r="O182" s="103"/>
      <c r="P182" s="135"/>
      <c r="Q182" s="101"/>
      <c r="R182" s="27"/>
      <c r="S182" s="13"/>
      <c r="T182" s="13"/>
    </row>
    <row r="183" spans="2:20" ht="12.75">
      <c r="B183" s="142"/>
      <c r="C183" s="16"/>
      <c r="D183" s="100">
        <f>L183+P183+Q183</f>
        <v>0</v>
      </c>
      <c r="E183" s="88" t="s">
        <v>158</v>
      </c>
      <c r="F183" s="95"/>
      <c r="G183" s="95"/>
      <c r="H183" s="95"/>
      <c r="I183" s="107">
        <f>SUM(I180:I182)</f>
        <v>0</v>
      </c>
      <c r="J183" s="107">
        <f>SUM(J180:J182)</f>
        <v>0</v>
      </c>
      <c r="K183" s="107">
        <f>SUM(K180:K182)</f>
        <v>0</v>
      </c>
      <c r="L183" s="89">
        <f>SUM(L180:L182)+(L177/(1+INPUT!$B$48/100))</f>
        <v>0</v>
      </c>
      <c r="M183" s="82"/>
      <c r="N183" s="108"/>
      <c r="O183" s="98"/>
      <c r="P183" s="90">
        <f>(P180)/(1+INPUT!$B$49/100)^(B182-$B$20)</f>
        <v>0</v>
      </c>
      <c r="Q183" s="90">
        <f>(Q180)/(1+INPUT!$B$49/100)^(B182-$B$20)</f>
        <v>0</v>
      </c>
      <c r="R183" s="27"/>
      <c r="S183" s="13"/>
      <c r="T183" s="13"/>
    </row>
    <row r="184" spans="2:20" ht="12.75">
      <c r="B184" s="143"/>
      <c r="C184" s="16"/>
      <c r="D184" s="100">
        <f>L184+P184+Q184</f>
        <v>0</v>
      </c>
      <c r="E184" s="88" t="s">
        <v>162</v>
      </c>
      <c r="F184" s="95"/>
      <c r="G184" s="95"/>
      <c r="H184" s="95"/>
      <c r="I184" s="107">
        <f>I178+I183</f>
        <v>0</v>
      </c>
      <c r="J184" s="80"/>
      <c r="K184" s="80"/>
      <c r="L184" s="89">
        <f>+L178+L183</f>
        <v>0</v>
      </c>
      <c r="M184" s="82"/>
      <c r="N184" s="10"/>
      <c r="P184" s="90">
        <f>+P178+P183</f>
        <v>0</v>
      </c>
      <c r="Q184" s="90">
        <f>+Q178+Q183</f>
        <v>0</v>
      </c>
      <c r="R184" s="27"/>
      <c r="S184" s="13"/>
      <c r="T184" s="13"/>
    </row>
    <row r="185" spans="2:20" ht="12.75">
      <c r="B185" s="61"/>
      <c r="C185" s="16"/>
      <c r="D185" s="100"/>
      <c r="E185" s="88"/>
      <c r="F185" s="95"/>
      <c r="G185" s="95"/>
      <c r="H185" s="95"/>
      <c r="I185" s="107"/>
      <c r="J185" s="80"/>
      <c r="K185" s="80"/>
      <c r="L185" s="89"/>
      <c r="M185" s="82"/>
      <c r="N185" s="10"/>
      <c r="P185" s="90"/>
      <c r="Q185" s="90"/>
      <c r="R185" s="27"/>
      <c r="S185" s="13"/>
      <c r="T185" s="13"/>
    </row>
    <row r="186" spans="2:20" ht="12.75">
      <c r="B186" s="139"/>
      <c r="C186" s="16"/>
      <c r="D186" s="189"/>
      <c r="E186" s="190"/>
      <c r="F186" s="86"/>
      <c r="G186" s="213"/>
      <c r="H186" s="86"/>
      <c r="I186" s="58"/>
      <c r="J186" s="123">
        <f>IF(I186="","",+I186*(1+$J$16)^(B188-$B$20))</f>
      </c>
      <c r="K186" s="123">
        <f>IF(J186="","",J186/(1+$K$16)^(B188-$B$20))</f>
      </c>
      <c r="L186" s="123">
        <f>IF(K186="","",+K186*$L$16)</f>
      </c>
      <c r="M186" s="82"/>
      <c r="N186" s="131">
        <f>+N180*(1+$G$12)+G186</f>
        <v>0</v>
      </c>
      <c r="O186" s="127">
        <f>N186*INPUT!$F$16*8766</f>
        <v>0</v>
      </c>
      <c r="P186" s="134">
        <f>(N187*12)*(INPUT!$B$40)*(1+$P$16)^(B188-$B$20)</f>
        <v>0</v>
      </c>
      <c r="Q186" s="134">
        <f>+O186*INPUT!$B$41*(1+$Q$16)^(B188-$B$20)</f>
        <v>0</v>
      </c>
      <c r="R186" s="27"/>
      <c r="S186" s="13"/>
      <c r="T186" s="13"/>
    </row>
    <row r="187" spans="2:20" ht="12.75">
      <c r="B187" s="140"/>
      <c r="C187" s="6"/>
      <c r="D187" s="191"/>
      <c r="E187" s="192"/>
      <c r="F187" s="86"/>
      <c r="G187" s="86"/>
      <c r="H187" s="86"/>
      <c r="I187" s="59"/>
      <c r="J187" s="124">
        <f>IF(I187="","",+I187*(1+$J$16)^(B188-$B$20))</f>
      </c>
      <c r="K187" s="124">
        <f>IF(J187="","",J187/(1+$K$16)^(B188-$B$20))</f>
      </c>
      <c r="L187" s="124">
        <f>IF(K187="","",+K187*$L$16)</f>
      </c>
      <c r="M187" s="82"/>
      <c r="N187" s="132">
        <f>+N186*INPUT!$B$34/100</f>
        <v>0</v>
      </c>
      <c r="O187" s="128">
        <f>+O181+O186</f>
        <v>0</v>
      </c>
      <c r="P187" s="136"/>
      <c r="Q187" s="102"/>
      <c r="R187" s="27"/>
      <c r="S187" s="13"/>
      <c r="T187" s="13"/>
    </row>
    <row r="188" spans="2:20" ht="12.75">
      <c r="B188" s="141">
        <f>B182+1</f>
        <v>2032</v>
      </c>
      <c r="C188" s="16"/>
      <c r="D188" s="193"/>
      <c r="E188" s="194"/>
      <c r="F188" s="86"/>
      <c r="G188" s="86"/>
      <c r="H188" s="86"/>
      <c r="I188" s="60"/>
      <c r="J188" s="125">
        <f>IF(I188="","",+I188*(1+$J$16)^(B188-$B$20))</f>
      </c>
      <c r="K188" s="125">
        <f>IF(J188="","",J188/(1+$K$16)^(B188-$B$20))</f>
      </c>
      <c r="L188" s="125">
        <f>IF(K188="","",+K188*$L$16)</f>
      </c>
      <c r="M188" s="82"/>
      <c r="N188" s="133"/>
      <c r="O188" s="103"/>
      <c r="P188" s="135"/>
      <c r="Q188" s="101"/>
      <c r="R188" s="27"/>
      <c r="S188" s="13"/>
      <c r="T188" s="13"/>
    </row>
    <row r="189" spans="2:20" ht="12.75">
      <c r="B189" s="142"/>
      <c r="C189" s="16"/>
      <c r="D189" s="100">
        <f>L189+P189+Q189</f>
        <v>0</v>
      </c>
      <c r="E189" s="88" t="s">
        <v>158</v>
      </c>
      <c r="F189" s="95"/>
      <c r="G189" s="95"/>
      <c r="H189" s="95"/>
      <c r="I189" s="107">
        <f>SUM(I186:I188)</f>
        <v>0</v>
      </c>
      <c r="J189" s="107">
        <f>SUM(J186:J188)</f>
        <v>0</v>
      </c>
      <c r="K189" s="107">
        <f>SUM(K186:K188)</f>
        <v>0</v>
      </c>
      <c r="L189" s="89">
        <f>SUM(L186:L188)+(L183/(1+INPUT!$B$48/100))</f>
        <v>0</v>
      </c>
      <c r="M189" s="82"/>
      <c r="N189" s="108"/>
      <c r="O189" s="98"/>
      <c r="P189" s="90">
        <f>(P186)/(1+INPUT!$B$49/100)^(B188-$B$20)</f>
        <v>0</v>
      </c>
      <c r="Q189" s="90">
        <f>(Q186)/(1+INPUT!$B$49/100)^(B188-$B$20)</f>
        <v>0</v>
      </c>
      <c r="R189" s="27"/>
      <c r="S189" s="13"/>
      <c r="T189" s="13"/>
    </row>
    <row r="190" spans="2:20" ht="12.75">
      <c r="B190" s="143"/>
      <c r="C190" s="16"/>
      <c r="D190" s="100">
        <f>L190+P190+Q190</f>
        <v>0</v>
      </c>
      <c r="E190" s="88" t="s">
        <v>162</v>
      </c>
      <c r="F190" s="95"/>
      <c r="G190" s="95"/>
      <c r="H190" s="95"/>
      <c r="I190" s="107">
        <f>I184+I189</f>
        <v>0</v>
      </c>
      <c r="J190" s="80"/>
      <c r="K190" s="80"/>
      <c r="L190" s="89">
        <f>+L184+L189</f>
        <v>0</v>
      </c>
      <c r="M190" s="82"/>
      <c r="N190" s="10"/>
      <c r="P190" s="90">
        <f>+P184+P189</f>
        <v>0</v>
      </c>
      <c r="Q190" s="90">
        <f>+Q184+Q189</f>
        <v>0</v>
      </c>
      <c r="R190" s="27"/>
      <c r="S190" s="13"/>
      <c r="T190" s="13"/>
    </row>
    <row r="191" spans="2:20" ht="6" customHeight="1">
      <c r="B191" s="61"/>
      <c r="C191" s="16"/>
      <c r="D191" s="100"/>
      <c r="E191" s="88"/>
      <c r="F191" s="95"/>
      <c r="G191" s="95"/>
      <c r="H191" s="95"/>
      <c r="I191" s="107"/>
      <c r="J191" s="107"/>
      <c r="K191" s="107"/>
      <c r="L191" s="89"/>
      <c r="M191" s="82"/>
      <c r="N191" s="108"/>
      <c r="O191" s="98"/>
      <c r="P191" s="90"/>
      <c r="Q191" s="90"/>
      <c r="R191" s="27"/>
      <c r="S191" s="13"/>
      <c r="T191" s="13"/>
    </row>
    <row r="192" spans="2:20" ht="12.75">
      <c r="B192" s="139"/>
      <c r="C192" s="16"/>
      <c r="D192" s="189"/>
      <c r="E192" s="190"/>
      <c r="F192" s="86"/>
      <c r="G192" s="213"/>
      <c r="H192" s="86"/>
      <c r="I192" s="58"/>
      <c r="J192" s="123">
        <f>IF(I192="","",+I192*(1+$J$16)^(B194-$B$20))</f>
      </c>
      <c r="K192" s="123">
        <f>IF(J192="","",J192/(1+$K$16)^(B194-$B$20))</f>
      </c>
      <c r="L192" s="123">
        <f>IF(K192="","",+K192*$L$16)</f>
      </c>
      <c r="M192" s="82"/>
      <c r="N192" s="131">
        <f>+N186*(1+$G$12)+G192</f>
        <v>0</v>
      </c>
      <c r="O192" s="127">
        <f>N192*INPUT!$F$16*8766</f>
        <v>0</v>
      </c>
      <c r="P192" s="134">
        <f>(N193*12)*(INPUT!$B$40)*(1+$P$16)^(B194-$B$20)</f>
        <v>0</v>
      </c>
      <c r="Q192" s="134">
        <f>+O192*INPUT!$B$41*(1+$Q$16)^(B194-$B$20)</f>
        <v>0</v>
      </c>
      <c r="R192" s="27"/>
      <c r="S192" s="13"/>
      <c r="T192" s="13"/>
    </row>
    <row r="193" spans="2:20" ht="12.75">
      <c r="B193" s="140"/>
      <c r="C193" s="6"/>
      <c r="D193" s="191"/>
      <c r="E193" s="192"/>
      <c r="F193" s="86"/>
      <c r="G193" s="86"/>
      <c r="H193" s="86"/>
      <c r="I193" s="59"/>
      <c r="J193" s="124">
        <f>IF(I193="","",+I193*(1+$J$16)^(B194-$B$20))</f>
      </c>
      <c r="K193" s="124">
        <f>IF(J193="","",J193/(1+$K$16)^(B194-$B$20))</f>
      </c>
      <c r="L193" s="124">
        <f>IF(K193="","",+K193*$L$16)</f>
      </c>
      <c r="M193" s="82"/>
      <c r="N193" s="132">
        <f>+N192*INPUT!$B$34/100</f>
        <v>0</v>
      </c>
      <c r="O193" s="128">
        <f>+O187+O192</f>
        <v>0</v>
      </c>
      <c r="P193" s="136"/>
      <c r="Q193" s="102"/>
      <c r="R193" s="27"/>
      <c r="S193" s="13"/>
      <c r="T193" s="13"/>
    </row>
    <row r="194" spans="2:20" ht="12.75">
      <c r="B194" s="141">
        <f>B188+1</f>
        <v>2033</v>
      </c>
      <c r="C194" s="16"/>
      <c r="D194" s="193"/>
      <c r="E194" s="194"/>
      <c r="F194" s="86"/>
      <c r="G194" s="86"/>
      <c r="H194" s="86"/>
      <c r="I194" s="60"/>
      <c r="J194" s="125">
        <f>IF(I194="","",+I194*(1+$J$16)^(B194-$B$20))</f>
      </c>
      <c r="K194" s="125">
        <f>IF(J194="","",J194/(1+$K$16)^(B194-$B$20))</f>
      </c>
      <c r="L194" s="125">
        <f>IF(K194="","",+K194*$L$16)</f>
      </c>
      <c r="M194" s="82"/>
      <c r="N194" s="133"/>
      <c r="O194" s="103"/>
      <c r="P194" s="135"/>
      <c r="Q194" s="101"/>
      <c r="R194" s="27"/>
      <c r="S194" s="13"/>
      <c r="T194" s="13"/>
    </row>
    <row r="195" spans="2:20" ht="12.75">
      <c r="B195" s="142"/>
      <c r="C195" s="16"/>
      <c r="D195" s="100">
        <f>L195+P195+Q195</f>
        <v>0</v>
      </c>
      <c r="E195" s="88" t="s">
        <v>158</v>
      </c>
      <c r="F195" s="95"/>
      <c r="G195" s="95"/>
      <c r="H195" s="95"/>
      <c r="I195" s="107">
        <f>SUM(I192:I194)</f>
        <v>0</v>
      </c>
      <c r="J195" s="107">
        <f>SUM(J192:J194)</f>
        <v>0</v>
      </c>
      <c r="K195" s="107">
        <f>SUM(K192:K194)</f>
        <v>0</v>
      </c>
      <c r="L195" s="89">
        <f>SUM(L192:L194)+(L189/(1+INPUT!$B$48/100))</f>
        <v>0</v>
      </c>
      <c r="M195" s="82"/>
      <c r="N195" s="108"/>
      <c r="O195" s="98"/>
      <c r="P195" s="90">
        <f>(P192)/(1+INPUT!$B$49/100)^(B194-$B$20)</f>
        <v>0</v>
      </c>
      <c r="Q195" s="90">
        <f>(Q192)/(1+INPUT!$B$49/100)^(B194-$B$20)</f>
        <v>0</v>
      </c>
      <c r="R195" s="27"/>
      <c r="S195" s="13"/>
      <c r="T195" s="13"/>
    </row>
    <row r="196" spans="2:20" ht="12.75">
      <c r="B196" s="143"/>
      <c r="C196" s="16"/>
      <c r="D196" s="100">
        <f>L196+P196+Q196</f>
        <v>0</v>
      </c>
      <c r="E196" s="88" t="s">
        <v>162</v>
      </c>
      <c r="F196" s="95"/>
      <c r="G196" s="95"/>
      <c r="H196" s="95"/>
      <c r="I196" s="107">
        <f>I190+I195</f>
        <v>0</v>
      </c>
      <c r="J196" s="80"/>
      <c r="K196" s="80"/>
      <c r="L196" s="89">
        <f>+L190+L195</f>
        <v>0</v>
      </c>
      <c r="M196" s="82"/>
      <c r="N196" s="10"/>
      <c r="P196" s="90">
        <f>+P190+P195</f>
        <v>0</v>
      </c>
      <c r="Q196" s="90">
        <f>+Q190+Q195</f>
        <v>0</v>
      </c>
      <c r="R196" s="27"/>
      <c r="S196" s="13"/>
      <c r="T196" s="13"/>
    </row>
    <row r="197" spans="2:20" ht="6" customHeight="1">
      <c r="B197" s="61"/>
      <c r="C197" s="16"/>
      <c r="D197" s="100"/>
      <c r="E197" s="88"/>
      <c r="F197" s="95"/>
      <c r="G197" s="95"/>
      <c r="H197" s="95"/>
      <c r="I197" s="107"/>
      <c r="J197" s="80"/>
      <c r="K197" s="80"/>
      <c r="L197" s="89"/>
      <c r="M197" s="82"/>
      <c r="N197" s="10"/>
      <c r="P197" s="90"/>
      <c r="Q197" s="90"/>
      <c r="R197" s="27"/>
      <c r="S197" s="13"/>
      <c r="T197" s="13"/>
    </row>
    <row r="198" spans="2:20" ht="12.75">
      <c r="B198" s="139"/>
      <c r="C198" s="16"/>
      <c r="D198" s="189"/>
      <c r="E198" s="190"/>
      <c r="F198" s="86"/>
      <c r="G198" s="213"/>
      <c r="H198" s="86"/>
      <c r="I198" s="58"/>
      <c r="J198" s="123">
        <f>IF(I198="","",+I198*(1+$J$16)^(B200-$B$20))</f>
      </c>
      <c r="K198" s="123">
        <f>IF(J198="","",J198/(1+$K$16)^(B200-$B$20))</f>
      </c>
      <c r="L198" s="123">
        <f>IF(K198="","",+K198*$L$16)</f>
      </c>
      <c r="M198" s="82"/>
      <c r="N198" s="131">
        <f>+N192*(1+$G$12)+G198</f>
        <v>0</v>
      </c>
      <c r="O198" s="127">
        <f>N198*INPUT!$F$16*8766</f>
        <v>0</v>
      </c>
      <c r="P198" s="134">
        <f>(N199*12)*(INPUT!$B$40)*(1+$P$16)^(B200-$B$20)</f>
        <v>0</v>
      </c>
      <c r="Q198" s="134">
        <f>+O198*INPUT!$B$41*(1+$Q$16)^(B200-$B$20)</f>
        <v>0</v>
      </c>
      <c r="R198" s="27"/>
      <c r="S198" s="13"/>
      <c r="T198" s="13"/>
    </row>
    <row r="199" spans="2:20" ht="12.75">
      <c r="B199" s="140"/>
      <c r="C199" s="6"/>
      <c r="D199" s="191"/>
      <c r="E199" s="192"/>
      <c r="F199" s="86"/>
      <c r="G199" s="86"/>
      <c r="H199" s="86"/>
      <c r="I199" s="59"/>
      <c r="J199" s="124">
        <f>IF(I199="","",+I199*(1+$J$16)^(B200-$B$20))</f>
      </c>
      <c r="K199" s="124">
        <f>IF(J199="","",J199/(1+$K$16)^(B200-$B$20))</f>
      </c>
      <c r="L199" s="124">
        <f>IF(K199="","",+K199*$L$16)</f>
      </c>
      <c r="M199" s="82"/>
      <c r="N199" s="132">
        <f>+N198*INPUT!$B$34/100</f>
        <v>0</v>
      </c>
      <c r="O199" s="128">
        <f>+O193+O198</f>
        <v>0</v>
      </c>
      <c r="P199" s="136"/>
      <c r="Q199" s="102"/>
      <c r="R199" s="27"/>
      <c r="S199" s="13"/>
      <c r="T199" s="13"/>
    </row>
    <row r="200" spans="2:20" ht="12.75">
      <c r="B200" s="141">
        <f>B194+1</f>
        <v>2034</v>
      </c>
      <c r="C200" s="16"/>
      <c r="D200" s="193"/>
      <c r="E200" s="194"/>
      <c r="F200" s="86"/>
      <c r="G200" s="86"/>
      <c r="H200" s="86"/>
      <c r="I200" s="60"/>
      <c r="J200" s="125">
        <f>IF(I200="","",+I200*(1+$J$16)^(B200-$B$20))</f>
      </c>
      <c r="K200" s="125">
        <f>IF(J200="","",J200/(1+$K$16)^(B200-$B$20))</f>
      </c>
      <c r="L200" s="125">
        <f>IF(K200="","",+K200*$L$16)</f>
      </c>
      <c r="M200" s="82"/>
      <c r="N200" s="133"/>
      <c r="O200" s="103"/>
      <c r="P200" s="135"/>
      <c r="Q200" s="101"/>
      <c r="R200" s="27"/>
      <c r="S200" s="13"/>
      <c r="T200" s="13"/>
    </row>
    <row r="201" spans="2:20" ht="12.75">
      <c r="B201" s="142"/>
      <c r="C201" s="16"/>
      <c r="D201" s="100">
        <f>L201+P201+Q201</f>
        <v>0</v>
      </c>
      <c r="E201" s="88" t="s">
        <v>158</v>
      </c>
      <c r="F201" s="95"/>
      <c r="G201" s="95"/>
      <c r="H201" s="95"/>
      <c r="I201" s="107">
        <f>SUM(I198:I200)</f>
        <v>0</v>
      </c>
      <c r="J201" s="107">
        <f>SUM(J198:J200)</f>
        <v>0</v>
      </c>
      <c r="K201" s="107">
        <f>SUM(K198:K200)</f>
        <v>0</v>
      </c>
      <c r="L201" s="89">
        <f>SUM(L198:L200)+(L195/(1+INPUT!$B$48/100))</f>
        <v>0</v>
      </c>
      <c r="M201" s="82"/>
      <c r="N201" s="108"/>
      <c r="O201" s="98"/>
      <c r="P201" s="90">
        <f>(P198)/(1+INPUT!$B$49/100)^(B200-$B$20)</f>
        <v>0</v>
      </c>
      <c r="Q201" s="90">
        <f>(Q198)/(1+INPUT!$B$49/100)^(B200-$B$20)</f>
        <v>0</v>
      </c>
      <c r="R201" s="27"/>
      <c r="S201" s="13"/>
      <c r="T201" s="13"/>
    </row>
    <row r="202" spans="2:20" ht="12.75">
      <c r="B202" s="143"/>
      <c r="C202" s="16"/>
      <c r="D202" s="100">
        <f>L202+P202+Q202</f>
        <v>0</v>
      </c>
      <c r="E202" s="88" t="s">
        <v>162</v>
      </c>
      <c r="F202" s="95"/>
      <c r="G202" s="95"/>
      <c r="H202" s="95"/>
      <c r="I202" s="107">
        <f>I196+I201</f>
        <v>0</v>
      </c>
      <c r="J202" s="80"/>
      <c r="K202" s="80"/>
      <c r="L202" s="89">
        <f>+L196+L201</f>
        <v>0</v>
      </c>
      <c r="M202" s="82"/>
      <c r="N202" s="10"/>
      <c r="P202" s="90">
        <f>+P196+P201</f>
        <v>0</v>
      </c>
      <c r="Q202" s="90">
        <f>+Q196+Q201</f>
        <v>0</v>
      </c>
      <c r="R202" s="27"/>
      <c r="S202" s="13"/>
      <c r="T202" s="13"/>
    </row>
    <row r="203" spans="2:20" ht="6" customHeight="1">
      <c r="B203" s="61"/>
      <c r="C203" s="16"/>
      <c r="D203" s="100"/>
      <c r="E203" s="88"/>
      <c r="F203" s="95"/>
      <c r="G203" s="95"/>
      <c r="H203" s="95"/>
      <c r="I203" s="107"/>
      <c r="J203" s="107"/>
      <c r="K203" s="107"/>
      <c r="L203" s="89"/>
      <c r="M203" s="82"/>
      <c r="N203" s="108"/>
      <c r="O203" s="98"/>
      <c r="P203" s="90"/>
      <c r="Q203" s="90"/>
      <c r="R203" s="27"/>
      <c r="S203" s="13"/>
      <c r="T203" s="13"/>
    </row>
    <row r="204" spans="2:20" ht="12.75">
      <c r="B204" s="139"/>
      <c r="C204" s="16"/>
      <c r="D204" s="189"/>
      <c r="E204" s="190"/>
      <c r="F204" s="86"/>
      <c r="G204" s="213"/>
      <c r="H204" s="86"/>
      <c r="I204" s="58"/>
      <c r="J204" s="123">
        <f>IF(I204="","",+I204*(1+$J$16)^(B206-$B$20))</f>
      </c>
      <c r="K204" s="123">
        <f>IF(J204="","",J204/(1+$K$16)^(B206-$B$20))</f>
      </c>
      <c r="L204" s="123">
        <f>IF(K204="","",+K204*$L$16)</f>
      </c>
      <c r="M204" s="82"/>
      <c r="N204" s="131">
        <f>+N198*(1+$G$12)+G204</f>
        <v>0</v>
      </c>
      <c r="O204" s="127">
        <f>N204*INPUT!$F$16*8766</f>
        <v>0</v>
      </c>
      <c r="P204" s="134">
        <f>(N205*12)*(INPUT!$B$40)*(1+$P$16)^(B206-$B$20)</f>
        <v>0</v>
      </c>
      <c r="Q204" s="134">
        <f>+O204*INPUT!$B$41*(1+$Q$16)^(B206-$B$20)</f>
        <v>0</v>
      </c>
      <c r="R204" s="27"/>
      <c r="S204" s="13"/>
      <c r="T204" s="13"/>
    </row>
    <row r="205" spans="2:20" ht="12.75">
      <c r="B205" s="140"/>
      <c r="C205" s="6"/>
      <c r="D205" s="191"/>
      <c r="E205" s="192"/>
      <c r="F205" s="86"/>
      <c r="G205" s="86"/>
      <c r="H205" s="86"/>
      <c r="I205" s="59"/>
      <c r="J205" s="124">
        <f>IF(I205="","",+I205*(1+$J$16)^(B206-$B$20))</f>
      </c>
      <c r="K205" s="124">
        <f>IF(J205="","",J205/(1+$K$16)^(B206-$B$20))</f>
      </c>
      <c r="L205" s="124">
        <f>IF(K205="","",+K205*$L$16)</f>
      </c>
      <c r="M205" s="82"/>
      <c r="N205" s="132">
        <f>+N204*INPUT!$B$34/100</f>
        <v>0</v>
      </c>
      <c r="O205" s="128">
        <f>+O199+O204</f>
        <v>0</v>
      </c>
      <c r="P205" s="136"/>
      <c r="Q205" s="102"/>
      <c r="R205" s="27"/>
      <c r="S205" s="13"/>
      <c r="T205" s="13"/>
    </row>
    <row r="206" spans="2:20" ht="12.75">
      <c r="B206" s="141">
        <f>B200+1</f>
        <v>2035</v>
      </c>
      <c r="C206" s="16"/>
      <c r="D206" s="193"/>
      <c r="E206" s="194"/>
      <c r="F206" s="86"/>
      <c r="G206" s="86"/>
      <c r="H206" s="86"/>
      <c r="I206" s="60"/>
      <c r="J206" s="125">
        <f>IF(I206="","",+I206*(1+$J$16)^(B206-$B$20))</f>
      </c>
      <c r="K206" s="125">
        <f>IF(J206="","",J206/(1+$K$16)^(B206-$B$20))</f>
      </c>
      <c r="L206" s="125">
        <f>IF(K206="","",+K206*$L$16)</f>
      </c>
      <c r="M206" s="82"/>
      <c r="N206" s="133"/>
      <c r="O206" s="103"/>
      <c r="P206" s="135"/>
      <c r="Q206" s="101"/>
      <c r="R206" s="27"/>
      <c r="S206" s="13"/>
      <c r="T206" s="13"/>
    </row>
    <row r="207" spans="2:20" ht="12.75">
      <c r="B207" s="142"/>
      <c r="C207" s="16"/>
      <c r="D207" s="100">
        <f>L207+P207+Q207</f>
        <v>0</v>
      </c>
      <c r="E207" s="88" t="s">
        <v>158</v>
      </c>
      <c r="F207" s="95"/>
      <c r="G207" s="95"/>
      <c r="H207" s="95"/>
      <c r="I207" s="107">
        <f>SUM(I204:I206)</f>
        <v>0</v>
      </c>
      <c r="J207" s="107">
        <f>SUM(J204:J206)</f>
        <v>0</v>
      </c>
      <c r="K207" s="107">
        <f>SUM(K204:K206)</f>
        <v>0</v>
      </c>
      <c r="L207" s="89">
        <f>SUM(L204:L206)+(L201/(1+INPUT!$B$48/100))</f>
        <v>0</v>
      </c>
      <c r="M207" s="82"/>
      <c r="N207" s="108"/>
      <c r="O207" s="98"/>
      <c r="P207" s="90">
        <f>(P204)/(1+INPUT!$B$49/100)^(B206-$B$20)</f>
        <v>0</v>
      </c>
      <c r="Q207" s="90">
        <f>(Q204)/(1+INPUT!$B$49/100)^(B206-$B$20)</f>
        <v>0</v>
      </c>
      <c r="R207" s="27"/>
      <c r="S207" s="13"/>
      <c r="T207" s="13"/>
    </row>
    <row r="208" spans="2:20" ht="12.75">
      <c r="B208" s="143"/>
      <c r="C208" s="16"/>
      <c r="D208" s="100">
        <f>L208+P208+Q208</f>
        <v>0</v>
      </c>
      <c r="E208" s="88" t="s">
        <v>162</v>
      </c>
      <c r="F208" s="95"/>
      <c r="G208" s="95"/>
      <c r="H208" s="95"/>
      <c r="I208" s="107">
        <f>I202+I207</f>
        <v>0</v>
      </c>
      <c r="J208" s="80"/>
      <c r="K208" s="80"/>
      <c r="L208" s="89">
        <f>+L202+L207</f>
        <v>0</v>
      </c>
      <c r="M208" s="82"/>
      <c r="N208" s="10"/>
      <c r="P208" s="90">
        <f>+P202+P207</f>
        <v>0</v>
      </c>
      <c r="Q208" s="90">
        <f>+Q202+Q207</f>
        <v>0</v>
      </c>
      <c r="R208" s="27"/>
      <c r="S208" s="13"/>
      <c r="T208" s="13"/>
    </row>
    <row r="209" spans="2:20" ht="6" customHeight="1">
      <c r="B209" s="61"/>
      <c r="C209" s="16"/>
      <c r="D209" s="100"/>
      <c r="E209" s="88"/>
      <c r="F209" s="95"/>
      <c r="G209" s="95"/>
      <c r="H209" s="95"/>
      <c r="I209" s="107"/>
      <c r="J209" s="80"/>
      <c r="K209" s="80"/>
      <c r="L209" s="89"/>
      <c r="M209" s="82"/>
      <c r="N209" s="10"/>
      <c r="P209" s="90"/>
      <c r="Q209" s="90"/>
      <c r="R209" s="27"/>
      <c r="S209" s="13"/>
      <c r="T209" s="13"/>
    </row>
    <row r="210" spans="2:20" ht="12.75">
      <c r="B210" s="139"/>
      <c r="C210" s="16"/>
      <c r="D210" s="189"/>
      <c r="E210" s="190"/>
      <c r="F210" s="86"/>
      <c r="G210" s="213"/>
      <c r="H210" s="86"/>
      <c r="I210" s="58"/>
      <c r="J210" s="123">
        <f>IF(I210="","",+I210*(1+$J$16)^(B212-$B$20))</f>
      </c>
      <c r="K210" s="123">
        <f>IF(J210="","",J210/(1+$K$16)^(B212-$B$20))</f>
      </c>
      <c r="L210" s="123">
        <f>IF(K210="","",+K210*$L$16)</f>
      </c>
      <c r="M210" s="82"/>
      <c r="N210" s="131">
        <f>+N204*(1+$G$12)+G210</f>
        <v>0</v>
      </c>
      <c r="O210" s="127">
        <f>N210*INPUT!$F$16*8766</f>
        <v>0</v>
      </c>
      <c r="P210" s="134">
        <f>(N211*12)*(INPUT!$B$40)*(1+$P$16)^(B212-$B$20)</f>
        <v>0</v>
      </c>
      <c r="Q210" s="134">
        <f>+O210*INPUT!$B$41*(1+$Q$16)^(B212-$B$20)</f>
        <v>0</v>
      </c>
      <c r="R210" s="27"/>
      <c r="S210" s="13"/>
      <c r="T210" s="13"/>
    </row>
    <row r="211" spans="2:20" ht="12.75">
      <c r="B211" s="140"/>
      <c r="C211" s="6"/>
      <c r="D211" s="191"/>
      <c r="E211" s="192"/>
      <c r="F211" s="86"/>
      <c r="G211" s="86"/>
      <c r="H211" s="86"/>
      <c r="I211" s="59"/>
      <c r="J211" s="124">
        <f>IF(I211="","",+I211*(1+$J$16)^(B212-$B$20))</f>
      </c>
      <c r="K211" s="124">
        <f>IF(J211="","",J211/(1+$K$16)^(B212-$B$20))</f>
      </c>
      <c r="L211" s="124">
        <f>IF(K211="","",+K211*$L$16)</f>
      </c>
      <c r="M211" s="82"/>
      <c r="N211" s="132">
        <f>+N210*INPUT!$B$34/100</f>
        <v>0</v>
      </c>
      <c r="O211" s="128">
        <f>+O205+O210</f>
        <v>0</v>
      </c>
      <c r="P211" s="136"/>
      <c r="Q211" s="102"/>
      <c r="R211" s="27"/>
      <c r="S211" s="13"/>
      <c r="T211" s="13"/>
    </row>
    <row r="212" spans="2:20" ht="12.75">
      <c r="B212" s="141">
        <f>B206+1</f>
        <v>2036</v>
      </c>
      <c r="C212" s="16"/>
      <c r="D212" s="193"/>
      <c r="E212" s="194"/>
      <c r="F212" s="86"/>
      <c r="G212" s="86"/>
      <c r="H212" s="86"/>
      <c r="I212" s="60"/>
      <c r="J212" s="125">
        <f>IF(I212="","",+I212*(1+$J$16)^(B212-$B$20))</f>
      </c>
      <c r="K212" s="125">
        <f>IF(J212="","",J212/(1+$K$16)^(B212-$B$20))</f>
      </c>
      <c r="L212" s="125">
        <f>IF(K212="","",+K212*$L$16)</f>
      </c>
      <c r="M212" s="82"/>
      <c r="N212" s="133"/>
      <c r="O212" s="103"/>
      <c r="P212" s="135"/>
      <c r="Q212" s="101"/>
      <c r="R212" s="27"/>
      <c r="S212" s="13"/>
      <c r="T212" s="13"/>
    </row>
    <row r="213" spans="2:20" ht="12.75">
      <c r="B213" s="142"/>
      <c r="C213" s="16"/>
      <c r="D213" s="100">
        <f>L213+P213+Q213</f>
        <v>0</v>
      </c>
      <c r="E213" s="88" t="s">
        <v>158</v>
      </c>
      <c r="F213" s="95"/>
      <c r="G213" s="95"/>
      <c r="H213" s="95"/>
      <c r="I213" s="107">
        <f>SUM(I210:I212)</f>
        <v>0</v>
      </c>
      <c r="J213" s="107">
        <f>SUM(J210:J212)</f>
        <v>0</v>
      </c>
      <c r="K213" s="107">
        <f>SUM(K210:K212)</f>
        <v>0</v>
      </c>
      <c r="L213" s="89">
        <f>SUM(L210:L212)+(L207/(1+INPUT!$B$48/100))</f>
        <v>0</v>
      </c>
      <c r="M213" s="82"/>
      <c r="N213" s="108"/>
      <c r="O213" s="98"/>
      <c r="P213" s="90">
        <f>(P210)/(1+INPUT!$B$49/100)^(B212-$B$20)</f>
        <v>0</v>
      </c>
      <c r="Q213" s="90">
        <f>(Q210)/(1+INPUT!$B$49/100)^(B212-$B$20)</f>
        <v>0</v>
      </c>
      <c r="R213" s="27"/>
      <c r="S213" s="13"/>
      <c r="T213" s="13"/>
    </row>
    <row r="214" spans="2:20" ht="12.75">
      <c r="B214" s="143"/>
      <c r="C214" s="16"/>
      <c r="D214" s="100">
        <f>L214+P214+Q214</f>
        <v>0</v>
      </c>
      <c r="E214" s="88" t="s">
        <v>162</v>
      </c>
      <c r="F214" s="95"/>
      <c r="G214" s="95"/>
      <c r="H214" s="95"/>
      <c r="I214" s="107">
        <f>I208+I213</f>
        <v>0</v>
      </c>
      <c r="J214" s="80"/>
      <c r="K214" s="80"/>
      <c r="L214" s="89">
        <f>+L208+L213</f>
        <v>0</v>
      </c>
      <c r="M214" s="82"/>
      <c r="N214" s="10"/>
      <c r="P214" s="90">
        <f>+P208+P213</f>
        <v>0</v>
      </c>
      <c r="Q214" s="90">
        <f>+Q208+Q213</f>
        <v>0</v>
      </c>
      <c r="R214" s="27"/>
      <c r="S214" s="13"/>
      <c r="T214" s="13"/>
    </row>
    <row r="215" spans="2:20" ht="12.75">
      <c r="B215" s="61"/>
      <c r="C215" s="16"/>
      <c r="D215" s="100"/>
      <c r="E215" s="88"/>
      <c r="F215" s="95"/>
      <c r="G215" s="95"/>
      <c r="H215" s="95"/>
      <c r="I215" s="107"/>
      <c r="J215" s="80"/>
      <c r="K215" s="80"/>
      <c r="L215" s="89"/>
      <c r="M215" s="82"/>
      <c r="N215" s="10"/>
      <c r="P215" s="90"/>
      <c r="Q215" s="90"/>
      <c r="R215" s="27"/>
      <c r="S215" s="13"/>
      <c r="T215" s="13"/>
    </row>
    <row r="216" spans="2:20" ht="12.75">
      <c r="B216" s="61"/>
      <c r="C216" s="16"/>
      <c r="D216" s="100"/>
      <c r="E216" s="88"/>
      <c r="F216" s="95"/>
      <c r="G216" s="95"/>
      <c r="H216" s="95"/>
      <c r="I216" s="107"/>
      <c r="J216" s="80"/>
      <c r="K216" s="80"/>
      <c r="L216" s="89"/>
      <c r="M216" s="82"/>
      <c r="N216" s="10"/>
      <c r="P216" s="90"/>
      <c r="Q216" s="90"/>
      <c r="R216" s="27"/>
      <c r="S216" s="13"/>
      <c r="T216" s="13"/>
    </row>
    <row r="217" spans="2:20" ht="12.75">
      <c r="B217" s="61"/>
      <c r="C217" s="16"/>
      <c r="D217" s="100"/>
      <c r="E217" s="88"/>
      <c r="F217" s="95"/>
      <c r="G217" s="95"/>
      <c r="H217" s="95"/>
      <c r="I217" s="107"/>
      <c r="J217" s="80"/>
      <c r="K217" s="80"/>
      <c r="L217" s="89"/>
      <c r="M217" s="82"/>
      <c r="N217" s="10"/>
      <c r="P217" s="90"/>
      <c r="Q217" s="90"/>
      <c r="R217" s="27"/>
      <c r="S217" s="13"/>
      <c r="T217" s="13"/>
    </row>
    <row r="218" spans="2:20" ht="12.75">
      <c r="B218" s="61"/>
      <c r="C218" s="16"/>
      <c r="D218" s="100"/>
      <c r="E218" s="88"/>
      <c r="F218" s="95"/>
      <c r="G218" s="95"/>
      <c r="H218" s="95"/>
      <c r="I218" s="107"/>
      <c r="J218" s="80"/>
      <c r="K218" s="80"/>
      <c r="L218" s="89"/>
      <c r="M218" s="82"/>
      <c r="N218" s="10"/>
      <c r="P218" s="90"/>
      <c r="Q218" s="90"/>
      <c r="R218" s="27"/>
      <c r="S218" s="13"/>
      <c r="T218" s="13"/>
    </row>
    <row r="219" spans="2:20" ht="12.75">
      <c r="B219" s="61"/>
      <c r="C219" s="16"/>
      <c r="D219" s="100"/>
      <c r="E219" s="88"/>
      <c r="F219" s="95"/>
      <c r="G219" s="95"/>
      <c r="H219" s="95"/>
      <c r="I219" s="107"/>
      <c r="J219" s="80"/>
      <c r="K219" s="80"/>
      <c r="L219" s="89"/>
      <c r="M219" s="82"/>
      <c r="N219" s="10"/>
      <c r="P219" s="90"/>
      <c r="Q219" s="90"/>
      <c r="R219" s="27"/>
      <c r="S219" s="13"/>
      <c r="T219" s="13"/>
    </row>
    <row r="220" spans="2:20" ht="12.75">
      <c r="B220" s="61"/>
      <c r="C220" s="16"/>
      <c r="D220" s="100"/>
      <c r="E220" s="88"/>
      <c r="F220" s="95"/>
      <c r="G220" s="95"/>
      <c r="H220" s="95"/>
      <c r="I220" s="107"/>
      <c r="J220" s="80"/>
      <c r="K220" s="80"/>
      <c r="L220" s="89"/>
      <c r="M220" s="82"/>
      <c r="N220" s="10"/>
      <c r="P220" s="90"/>
      <c r="Q220" s="90"/>
      <c r="R220" s="27"/>
      <c r="S220" s="13"/>
      <c r="T220" s="13"/>
    </row>
    <row r="221" spans="2:20" ht="12.75">
      <c r="B221" s="61"/>
      <c r="C221" s="16"/>
      <c r="D221" s="100"/>
      <c r="E221" s="88"/>
      <c r="F221" s="95"/>
      <c r="G221" s="95"/>
      <c r="H221" s="95"/>
      <c r="I221" s="107"/>
      <c r="J221" s="80"/>
      <c r="K221" s="80"/>
      <c r="L221" s="89"/>
      <c r="M221" s="82"/>
      <c r="N221" s="10"/>
      <c r="P221" s="90"/>
      <c r="Q221" s="90"/>
      <c r="R221" s="27"/>
      <c r="S221" s="13"/>
      <c r="T221" s="13"/>
    </row>
    <row r="222" spans="2:20" ht="12.75">
      <c r="B222" s="61"/>
      <c r="C222" s="16"/>
      <c r="D222" s="100"/>
      <c r="E222" s="88"/>
      <c r="F222" s="95"/>
      <c r="G222" s="95"/>
      <c r="H222" s="95"/>
      <c r="I222" s="107"/>
      <c r="J222" s="80"/>
      <c r="K222" s="80"/>
      <c r="L222" s="89"/>
      <c r="M222" s="82"/>
      <c r="N222" s="10"/>
      <c r="P222" s="90"/>
      <c r="Q222" s="90"/>
      <c r="R222" s="27"/>
      <c r="S222" s="13"/>
      <c r="T222" s="13"/>
    </row>
    <row r="223" spans="2:20" ht="12.75">
      <c r="B223" s="61"/>
      <c r="C223" s="16"/>
      <c r="D223" s="100"/>
      <c r="E223" s="88"/>
      <c r="F223" s="95"/>
      <c r="G223" s="95"/>
      <c r="H223" s="95"/>
      <c r="I223" s="107"/>
      <c r="J223" s="80"/>
      <c r="K223" s="80"/>
      <c r="L223" s="89"/>
      <c r="M223" s="82"/>
      <c r="N223" s="10"/>
      <c r="P223" s="90"/>
      <c r="Q223" s="90"/>
      <c r="R223" s="27"/>
      <c r="S223" s="13"/>
      <c r="T223" s="13"/>
    </row>
    <row r="224" spans="2:20" ht="12.75">
      <c r="B224" s="61"/>
      <c r="C224" s="16"/>
      <c r="D224" s="100"/>
      <c r="E224" s="88"/>
      <c r="F224" s="95"/>
      <c r="G224" s="95"/>
      <c r="H224" s="95"/>
      <c r="I224" s="107"/>
      <c r="J224" s="80"/>
      <c r="K224" s="80"/>
      <c r="L224" s="89"/>
      <c r="M224" s="82"/>
      <c r="N224" s="10"/>
      <c r="P224" s="90"/>
      <c r="Q224" s="90"/>
      <c r="R224" s="27"/>
      <c r="S224" s="13"/>
      <c r="T224" s="13"/>
    </row>
    <row r="225" spans="2:20" ht="12.75">
      <c r="B225" s="61"/>
      <c r="C225" s="16"/>
      <c r="D225" s="100"/>
      <c r="E225" s="88"/>
      <c r="F225" s="95"/>
      <c r="G225" s="95"/>
      <c r="H225" s="95"/>
      <c r="I225" s="107"/>
      <c r="J225" s="80"/>
      <c r="K225" s="80"/>
      <c r="L225" s="89"/>
      <c r="M225" s="82"/>
      <c r="N225" s="10"/>
      <c r="P225" s="90"/>
      <c r="Q225" s="90"/>
      <c r="R225" s="27"/>
      <c r="S225" s="13"/>
      <c r="T225" s="13"/>
    </row>
    <row r="226" spans="2:20" ht="12.75">
      <c r="B226" s="61"/>
      <c r="C226" s="16"/>
      <c r="D226" s="100"/>
      <c r="E226" s="88"/>
      <c r="F226" s="95"/>
      <c r="G226" s="95"/>
      <c r="H226" s="95"/>
      <c r="I226" s="107"/>
      <c r="J226" s="80"/>
      <c r="K226" s="80"/>
      <c r="L226" s="89"/>
      <c r="M226" s="82"/>
      <c r="N226" s="10"/>
      <c r="P226" s="90"/>
      <c r="Q226" s="90"/>
      <c r="R226" s="27"/>
      <c r="S226" s="13"/>
      <c r="T226" s="13"/>
    </row>
    <row r="227" spans="2:20" ht="12.75">
      <c r="B227" s="61"/>
      <c r="C227" s="16"/>
      <c r="D227" s="100"/>
      <c r="E227" s="88"/>
      <c r="F227" s="95"/>
      <c r="G227" s="95"/>
      <c r="H227" s="95"/>
      <c r="I227" s="107"/>
      <c r="J227" s="80"/>
      <c r="K227" s="80"/>
      <c r="L227" s="89"/>
      <c r="M227" s="82"/>
      <c r="N227" s="10"/>
      <c r="P227" s="90"/>
      <c r="Q227" s="90"/>
      <c r="R227" s="27"/>
      <c r="S227" s="13"/>
      <c r="T227" s="13"/>
    </row>
    <row r="228" spans="2:20" ht="12.75">
      <c r="B228" s="61"/>
      <c r="C228" s="16"/>
      <c r="D228" s="100"/>
      <c r="E228" s="88"/>
      <c r="F228" s="95"/>
      <c r="G228" s="95"/>
      <c r="H228" s="95"/>
      <c r="I228" s="107"/>
      <c r="J228" s="80"/>
      <c r="K228" s="80"/>
      <c r="L228" s="89"/>
      <c r="M228" s="82"/>
      <c r="N228" s="10"/>
      <c r="P228" s="90"/>
      <c r="Q228" s="90"/>
      <c r="R228" s="27"/>
      <c r="S228" s="13"/>
      <c r="T228" s="13"/>
    </row>
    <row r="229" spans="2:20" ht="12.75">
      <c r="B229" s="61"/>
      <c r="C229" s="16"/>
      <c r="D229" s="100"/>
      <c r="E229" s="88"/>
      <c r="F229" s="95"/>
      <c r="G229" s="95"/>
      <c r="H229" s="95"/>
      <c r="I229" s="107"/>
      <c r="J229" s="80"/>
      <c r="K229" s="80"/>
      <c r="L229" s="89"/>
      <c r="M229" s="82"/>
      <c r="N229" s="10"/>
      <c r="P229" s="90"/>
      <c r="Q229" s="90"/>
      <c r="R229" s="27"/>
      <c r="S229" s="13"/>
      <c r="T229" s="13"/>
    </row>
    <row r="230" spans="19:20" ht="12">
      <c r="S230" s="13"/>
      <c r="T230" s="13"/>
    </row>
    <row r="232" ht="12.75">
      <c r="R232" s="9"/>
    </row>
    <row r="233" ht="12.75">
      <c r="R233" s="9"/>
    </row>
    <row r="234" ht="12.75">
      <c r="R234" s="27"/>
    </row>
    <row r="235" ht="12.75">
      <c r="R235" s="27"/>
    </row>
    <row r="236" ht="12.75">
      <c r="R236" s="27"/>
    </row>
  </sheetData>
  <printOptions horizontalCentered="1"/>
  <pageMargins left="0.64" right="0.51" top="0.66" bottom="0.38" header="0.5" footer="0.35"/>
  <pageSetup fitToHeight="2" horizontalDpi="300" verticalDpi="300" orientation="portrait" pageOrder="overThenDown" scale="66" r:id="rId1"/>
  <headerFooter alignWithMargins="0">
    <oddFooter>&amp;L&amp;"Arial,Italic"&amp;8&amp;T&amp;C&amp;"Arial,Regular"&amp;8&amp;A&amp;R&amp;"Arial,Regular"&amp;8Page &amp;P</oddFooter>
  </headerFooter>
  <rowBreaks count="2" manualBreakCount="2">
    <brk id="77" max="65535" man="1"/>
    <brk id="146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showGridLines="0" showRowColHeaders="0" workbookViewId="0" topLeftCell="A1">
      <selection activeCell="B1" sqref="B1"/>
    </sheetView>
  </sheetViews>
  <sheetFormatPr defaultColWidth="9.00390625" defaultRowHeight="12.75"/>
  <cols>
    <col min="1" max="1" width="2.625" style="0" customWidth="1"/>
    <col min="2" max="2" width="6.625" style="0" customWidth="1"/>
    <col min="3" max="4" width="10.625" style="0" customWidth="1"/>
    <col min="5" max="5" width="1.625" style="0" customWidth="1"/>
    <col min="6" max="6" width="2.625" style="0" customWidth="1"/>
    <col min="7" max="7" width="20.625" style="0" customWidth="1"/>
    <col min="8" max="8" width="9.625" style="0" customWidth="1"/>
    <col min="9" max="9" width="17.625" style="0" customWidth="1"/>
    <col min="10" max="10" width="2.625" style="0" customWidth="1"/>
    <col min="11" max="11" width="16.625" style="0" customWidth="1"/>
    <col min="12" max="12" width="9.625" style="0" customWidth="1"/>
    <col min="13" max="13" width="21.625" style="0" customWidth="1"/>
  </cols>
  <sheetData>
    <row r="1" spans="2:13" ht="18">
      <c r="B1" s="66" t="s">
        <v>163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2:13" ht="12.75">
      <c r="B2" s="36" t="s">
        <v>164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2:13" ht="12.75">
      <c r="B3" s="36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2:5" ht="12.75">
      <c r="B4" s="177" t="s">
        <v>165</v>
      </c>
      <c r="C4" s="19"/>
      <c r="D4" s="19"/>
      <c r="E4" s="19"/>
    </row>
    <row r="5" spans="1:13" ht="12.75">
      <c r="A5" s="17"/>
      <c r="B5" s="178" t="s">
        <v>166</v>
      </c>
      <c r="C5" s="17"/>
      <c r="D5" s="111"/>
      <c r="E5" s="111"/>
      <c r="F5" s="111"/>
      <c r="G5" s="39" t="s">
        <v>167</v>
      </c>
      <c r="H5" s="65" t="str">
        <f>IF(D13&gt;C13,"PLAN 1 by","PLAN 2 by")</f>
        <v>PLAN 2 by</v>
      </c>
      <c r="I5" s="64" t="e">
        <f>IF(D13&gt;C13,(D13-C13)/D13,(C13-D13)/C13)</f>
        <v>#DIV/0!</v>
      </c>
      <c r="K5" s="63" t="s">
        <v>168</v>
      </c>
      <c r="L5" s="62" t="str">
        <f>IF(D18&gt;C18,"PLAN 1 by","PLAN 2 by")</f>
        <v>PLAN 2 by</v>
      </c>
      <c r="M5" s="64" t="e">
        <f>IF(D18&gt;C18,(D18-C18)/D18,(C18-D18)/C18)</f>
        <v>#DIV/0!</v>
      </c>
    </row>
    <row r="6" spans="1:13" ht="12">
      <c r="A6" s="17"/>
      <c r="B6" s="30"/>
      <c r="C6" s="31"/>
      <c r="D6" s="146"/>
      <c r="E6" s="147"/>
      <c r="F6" s="148"/>
      <c r="G6" s="13"/>
      <c r="I6" s="19"/>
      <c r="J6" s="19"/>
      <c r="K6" s="19"/>
      <c r="L6" s="19"/>
      <c r="M6" s="19"/>
    </row>
    <row r="7" spans="1:7" ht="12.75">
      <c r="A7" s="17"/>
      <c r="B7" s="155"/>
      <c r="C7" s="145" t="s">
        <v>169</v>
      </c>
      <c r="D7" s="145" t="s">
        <v>170</v>
      </c>
      <c r="E7" s="149"/>
      <c r="F7" s="148"/>
      <c r="G7" s="13"/>
    </row>
    <row r="8" spans="2:7" ht="12.75">
      <c r="B8" s="23">
        <f>'PLAN 1'!B20</f>
        <v>2007</v>
      </c>
      <c r="C8" s="9">
        <f>ROUND('PLAN 1'!D22,-2)</f>
        <v>0</v>
      </c>
      <c r="D8" s="9">
        <f>ROUND('PLAN 2'!D22,-2)</f>
        <v>0</v>
      </c>
      <c r="E8" s="151"/>
      <c r="F8" s="61"/>
      <c r="G8" s="13"/>
    </row>
    <row r="9" spans="2:8" ht="12.75">
      <c r="B9" s="23">
        <f>+B8+1</f>
        <v>2008</v>
      </c>
      <c r="C9" s="9">
        <f>ROUND('PLAN 1'!D28,-2)</f>
        <v>0</v>
      </c>
      <c r="D9" s="9">
        <f>ROUND('PLAN 2'!D28,-2)</f>
        <v>0</v>
      </c>
      <c r="E9" s="151"/>
      <c r="F9" s="111"/>
      <c r="G9" s="13"/>
      <c r="H9" s="20"/>
    </row>
    <row r="10" spans="2:7" ht="12.75">
      <c r="B10" s="23">
        <f>+B9+1</f>
        <v>2009</v>
      </c>
      <c r="C10" s="9">
        <f>ROUND('PLAN 1'!D34,-2)</f>
        <v>0</v>
      </c>
      <c r="D10" s="9">
        <f>ROUND('PLAN 2'!D34,-2)</f>
        <v>0</v>
      </c>
      <c r="E10" s="151"/>
      <c r="F10" s="152"/>
      <c r="G10" s="13"/>
    </row>
    <row r="11" spans="2:7" ht="12.75">
      <c r="B11" s="23">
        <f>+B10+1</f>
        <v>2010</v>
      </c>
      <c r="C11" s="9">
        <f>ROUND('PLAN 1'!D40,-2)</f>
        <v>0</v>
      </c>
      <c r="D11" s="9">
        <f>ROUND('PLAN 2'!D40,-2)</f>
        <v>0</v>
      </c>
      <c r="E11" s="151"/>
      <c r="F11" s="111"/>
      <c r="G11" s="17"/>
    </row>
    <row r="12" spans="2:7" ht="12.75">
      <c r="B12" s="23">
        <f>+B11+1</f>
        <v>2011</v>
      </c>
      <c r="C12" s="9">
        <f>ROUND('PLAN 1'!D46,-2)</f>
        <v>0</v>
      </c>
      <c r="D12" s="9">
        <f>ROUND('PLAN 2'!D46,-2)</f>
        <v>0</v>
      </c>
      <c r="E12" s="151"/>
      <c r="F12" s="111"/>
      <c r="G12" s="17"/>
    </row>
    <row r="13" spans="2:7" ht="12.75">
      <c r="B13" s="23">
        <f>+B12+1</f>
        <v>2012</v>
      </c>
      <c r="C13" s="9">
        <f>ROUND('PLAN 1'!D52,-2)</f>
        <v>0</v>
      </c>
      <c r="D13" s="9">
        <f>ROUND('PLAN 2'!D52,-2)</f>
        <v>0</v>
      </c>
      <c r="E13" s="151"/>
      <c r="F13" s="111"/>
      <c r="G13" s="17"/>
    </row>
    <row r="14" spans="2:7" ht="12.75">
      <c r="B14" s="23">
        <f>+B13+4</f>
        <v>2016</v>
      </c>
      <c r="C14" s="9">
        <f>ROUND('PLAN 1'!D76,-2)</f>
        <v>0</v>
      </c>
      <c r="D14" s="9">
        <f>ROUND('PLAN 2'!D76,-2)</f>
        <v>0</v>
      </c>
      <c r="E14" s="151"/>
      <c r="F14" s="111"/>
      <c r="G14" s="17"/>
    </row>
    <row r="15" spans="2:7" ht="12.75">
      <c r="B15" s="23">
        <f>+B14+5</f>
        <v>2021</v>
      </c>
      <c r="C15" s="9">
        <f>ROUND('PLAN 1'!D114,-2)</f>
        <v>0</v>
      </c>
      <c r="D15" s="9">
        <f>ROUND('PLAN 2'!D115,-2)</f>
        <v>0</v>
      </c>
      <c r="E15" s="151"/>
      <c r="F15" s="111"/>
      <c r="G15" s="17"/>
    </row>
    <row r="16" spans="2:7" ht="12.75">
      <c r="B16" s="23">
        <f>+B15+5</f>
        <v>2026</v>
      </c>
      <c r="C16" s="9">
        <f>ROUND('PLAN 1'!D144,-2)</f>
        <v>0</v>
      </c>
      <c r="D16" s="9">
        <f>ROUND('PLAN 2'!D145,-2)</f>
        <v>0</v>
      </c>
      <c r="E16" s="151"/>
      <c r="F16" s="153"/>
      <c r="G16" s="13"/>
    </row>
    <row r="17" spans="2:7" ht="12.75">
      <c r="B17" s="23">
        <f>+B16+5</f>
        <v>2031</v>
      </c>
      <c r="C17" s="9">
        <f>ROUND('PLAN 1'!D182,-2)</f>
        <v>0</v>
      </c>
      <c r="D17" s="9">
        <f>ROUND('PLAN 2'!D184,-2)</f>
        <v>0</v>
      </c>
      <c r="E17" s="151"/>
      <c r="F17" s="153"/>
      <c r="G17" s="13"/>
    </row>
    <row r="18" spans="2:7" ht="12.75">
      <c r="B18" s="23">
        <f>+B17+5</f>
        <v>2036</v>
      </c>
      <c r="C18" s="9">
        <f>ROUND('PLAN 1'!D212,-2)</f>
        <v>0</v>
      </c>
      <c r="D18" s="9">
        <f>ROUND('PLAN 2'!D214,-2)</f>
        <v>0</v>
      </c>
      <c r="E18" s="151"/>
      <c r="F18" s="153"/>
      <c r="G18" s="13"/>
    </row>
    <row r="19" spans="2:7" ht="12.75">
      <c r="B19" s="24"/>
      <c r="C19" s="25"/>
      <c r="D19" s="25"/>
      <c r="E19" s="26"/>
      <c r="F19" s="8"/>
      <c r="G19" s="13"/>
    </row>
    <row r="20" spans="2:7" ht="12.75">
      <c r="B20" s="13"/>
      <c r="C20" s="13"/>
      <c r="D20" s="13"/>
      <c r="E20" s="13"/>
      <c r="F20" s="8"/>
      <c r="G20" s="13"/>
    </row>
    <row r="21" spans="2:7" ht="12.75">
      <c r="B21" s="13"/>
      <c r="C21" s="13"/>
      <c r="D21" s="13"/>
      <c r="E21" s="13"/>
      <c r="F21" s="8"/>
      <c r="G21" s="13"/>
    </row>
    <row r="22" spans="2:7" ht="12.75">
      <c r="B22" s="35" t="s">
        <v>171</v>
      </c>
      <c r="C22" s="13"/>
      <c r="D22" s="13"/>
      <c r="E22" s="13"/>
      <c r="F22" s="8"/>
      <c r="G22" s="13"/>
    </row>
    <row r="23" spans="2:13" ht="12.75">
      <c r="B23" s="20"/>
      <c r="F23" s="17"/>
      <c r="G23" s="39" t="s">
        <v>167</v>
      </c>
      <c r="H23" s="65" t="str">
        <f>IF(D31&gt;C31,"PLAN 1 by","PLAN 2 by")</f>
        <v>PLAN 2 by</v>
      </c>
      <c r="I23" s="64" t="e">
        <f>IF(D31&gt;C31,(D31-C31)/D31,(C31-D31)/C31)</f>
        <v>#DIV/0!</v>
      </c>
      <c r="J23" s="19"/>
      <c r="K23" s="63" t="s">
        <v>168</v>
      </c>
      <c r="L23" s="62" t="str">
        <f>IF(D36&gt;C36,"PLAN 1 by","PLAN 2 by")</f>
        <v>PLAN 2 by</v>
      </c>
      <c r="M23" s="64" t="e">
        <f>IF(D36&gt;C36,(D36-C36)/D36,(C36-D36)/C36)</f>
        <v>#DIV/0!</v>
      </c>
    </row>
    <row r="24" spans="2:13" ht="12.75">
      <c r="B24" s="30"/>
      <c r="C24" s="31"/>
      <c r="D24" s="31"/>
      <c r="E24" s="32"/>
      <c r="F24" s="8"/>
      <c r="I24" s="19"/>
      <c r="J24" s="19"/>
      <c r="K24" s="19"/>
      <c r="L24" s="19"/>
      <c r="M24" s="19"/>
    </row>
    <row r="25" spans="2:13" ht="12.75">
      <c r="B25" s="156"/>
      <c r="C25" s="145" t="s">
        <v>169</v>
      </c>
      <c r="D25" s="145" t="s">
        <v>170</v>
      </c>
      <c r="E25" s="149"/>
      <c r="F25" s="13"/>
      <c r="I25" s="19"/>
      <c r="J25" s="19"/>
      <c r="K25" s="19"/>
      <c r="L25" s="19"/>
      <c r="M25" s="19"/>
    </row>
    <row r="26" spans="2:13" ht="12.75">
      <c r="B26" s="154">
        <f>+B8</f>
        <v>2007</v>
      </c>
      <c r="C26" s="150">
        <f>ROUND('PLAN 1'!L22,-2)</f>
        <v>0</v>
      </c>
      <c r="D26" s="150">
        <f>ROUND('PLAN 2'!L22,-2)</f>
        <v>0</v>
      </c>
      <c r="E26" s="151"/>
      <c r="F26" s="18"/>
      <c r="G26" s="13"/>
      <c r="I26" s="21"/>
      <c r="J26" s="21"/>
      <c r="K26" s="21"/>
      <c r="L26" s="21"/>
      <c r="M26" s="21"/>
    </row>
    <row r="27" spans="2:7" ht="12.75">
      <c r="B27" s="23">
        <f>+B26+1</f>
        <v>2008</v>
      </c>
      <c r="C27" s="9">
        <f>ROUND('PLAN 1'!L28,-2)</f>
        <v>0</v>
      </c>
      <c r="D27" s="9">
        <f>ROUND('PLAN 2'!L28,-2)</f>
        <v>0</v>
      </c>
      <c r="E27" s="33"/>
      <c r="F27" s="18"/>
      <c r="G27" s="13"/>
    </row>
    <row r="28" spans="2:7" ht="12.75">
      <c r="B28" s="23">
        <f>+B27+1</f>
        <v>2009</v>
      </c>
      <c r="C28" s="9">
        <f>ROUND('PLAN 1'!L34,-2)</f>
        <v>0</v>
      </c>
      <c r="D28" s="9">
        <f>ROUND('PLAN 2'!L34,-2)</f>
        <v>0</v>
      </c>
      <c r="E28" s="33"/>
      <c r="F28" s="18"/>
      <c r="G28" s="13"/>
    </row>
    <row r="29" spans="2:6" ht="12.75">
      <c r="B29" s="23">
        <f>+B28+1</f>
        <v>2010</v>
      </c>
      <c r="C29" s="9">
        <f>ROUND('PLAN 1'!L40,-2)</f>
        <v>0</v>
      </c>
      <c r="D29" s="9">
        <f>ROUND('PLAN 2'!L40,-2)</f>
        <v>0</v>
      </c>
      <c r="E29" s="33"/>
      <c r="F29" s="17"/>
    </row>
    <row r="30" spans="2:7" ht="12.75">
      <c r="B30" s="23">
        <f>+B29+1</f>
        <v>2011</v>
      </c>
      <c r="C30" s="9">
        <f>ROUND('PLAN 1'!L46,-2)</f>
        <v>0</v>
      </c>
      <c r="D30" s="9">
        <f>ROUND('PLAN 2'!L46,-2)</f>
        <v>0</v>
      </c>
      <c r="E30" s="33"/>
      <c r="F30" s="14"/>
      <c r="G30" s="13"/>
    </row>
    <row r="31" spans="2:7" ht="12.75">
      <c r="B31" s="23">
        <f>+B30+1</f>
        <v>2012</v>
      </c>
      <c r="C31" s="9">
        <f>ROUND('PLAN 1'!L52,-2)</f>
        <v>0</v>
      </c>
      <c r="D31" s="9">
        <f>ROUND('PLAN 2'!L52,-2)</f>
        <v>0</v>
      </c>
      <c r="E31" s="33"/>
      <c r="F31" s="14"/>
      <c r="G31" s="13"/>
    </row>
    <row r="32" spans="2:7" ht="12.75">
      <c r="B32" s="23">
        <f>+B31+4</f>
        <v>2016</v>
      </c>
      <c r="C32" s="9">
        <f>ROUND('PLAN 1'!L76,-2)</f>
        <v>0</v>
      </c>
      <c r="D32" s="9">
        <f>ROUND('PLAN 2'!L76,-2)</f>
        <v>0</v>
      </c>
      <c r="E32" s="33"/>
      <c r="F32" s="13"/>
      <c r="G32" s="13"/>
    </row>
    <row r="33" spans="2:7" ht="12.75">
      <c r="B33" s="23">
        <f>+B32+5</f>
        <v>2021</v>
      </c>
      <c r="C33" s="9">
        <f>ROUND('PLAN 1'!L114,-2)</f>
        <v>0</v>
      </c>
      <c r="D33" s="9">
        <f>ROUND('PLAN 2'!L115,-2)</f>
        <v>0</v>
      </c>
      <c r="E33" s="33"/>
      <c r="F33" s="17"/>
      <c r="G33" s="13"/>
    </row>
    <row r="34" spans="2:7" ht="12.75">
      <c r="B34" s="23">
        <f>+B33+5</f>
        <v>2026</v>
      </c>
      <c r="C34" s="9">
        <f>ROUND('PLAN 1'!L144,-2)</f>
        <v>0</v>
      </c>
      <c r="D34" s="9">
        <f>ROUND('PLAN 2'!L145,-2)</f>
        <v>0</v>
      </c>
      <c r="E34" s="33"/>
      <c r="F34" s="17"/>
      <c r="G34" s="13"/>
    </row>
    <row r="35" spans="2:7" ht="12.75">
      <c r="B35" s="23">
        <f>+B34+5</f>
        <v>2031</v>
      </c>
      <c r="C35" s="9">
        <f>ROUND('PLAN 1'!L182,-2)</f>
        <v>0</v>
      </c>
      <c r="D35" s="9">
        <f>ROUND('PLAN 2'!L184,-2)</f>
        <v>0</v>
      </c>
      <c r="E35" s="33"/>
      <c r="F35" s="17"/>
      <c r="G35" s="17"/>
    </row>
    <row r="36" spans="2:13" ht="12.75">
      <c r="B36" s="23">
        <f>+B35+5</f>
        <v>2036</v>
      </c>
      <c r="C36" s="9">
        <f>ROUND('PLAN 1'!L212,-2)</f>
        <v>0</v>
      </c>
      <c r="D36" s="9">
        <f>ROUND('PLAN 2'!L214,-2)</f>
        <v>0</v>
      </c>
      <c r="E36" s="33"/>
      <c r="F36" s="17"/>
      <c r="G36" s="17"/>
      <c r="I36" s="19"/>
      <c r="J36" s="19"/>
      <c r="K36" s="19"/>
      <c r="L36" s="19"/>
      <c r="M36" s="19"/>
    </row>
    <row r="37" spans="2:13" ht="12">
      <c r="B37" s="24"/>
      <c r="C37" s="25"/>
      <c r="D37" s="25"/>
      <c r="E37" s="26"/>
      <c r="F37" s="17"/>
      <c r="G37" s="17"/>
      <c r="I37" s="19"/>
      <c r="J37" s="19"/>
      <c r="K37" s="19"/>
      <c r="L37" s="19"/>
      <c r="M37" s="19"/>
    </row>
    <row r="38" spans="2:13" ht="12">
      <c r="B38" s="13"/>
      <c r="C38" s="13"/>
      <c r="D38" s="13"/>
      <c r="E38" s="13"/>
      <c r="F38" s="17"/>
      <c r="G38" s="17"/>
      <c r="I38" s="19"/>
      <c r="J38" s="19"/>
      <c r="K38" s="19"/>
      <c r="L38" s="19"/>
      <c r="M38" s="19"/>
    </row>
    <row r="39" spans="2:13" ht="12">
      <c r="B39" s="13"/>
      <c r="C39" s="13"/>
      <c r="D39" s="13"/>
      <c r="E39" s="13"/>
      <c r="F39" s="17"/>
      <c r="G39" s="17"/>
      <c r="I39" s="19"/>
      <c r="J39" s="19"/>
      <c r="K39" s="19"/>
      <c r="L39" s="19"/>
      <c r="M39" s="19"/>
    </row>
    <row r="40" spans="2:13" ht="12.75">
      <c r="B40" s="35" t="s">
        <v>172</v>
      </c>
      <c r="C40" s="13"/>
      <c r="D40" s="13"/>
      <c r="E40" s="13"/>
      <c r="F40" s="17"/>
      <c r="G40" s="17"/>
      <c r="I40" s="19"/>
      <c r="J40" s="19"/>
      <c r="K40" s="19"/>
      <c r="L40" s="19"/>
      <c r="M40" s="19"/>
    </row>
    <row r="41" spans="1:13" ht="12.75">
      <c r="A41" s="17"/>
      <c r="B41" s="29"/>
      <c r="C41" s="29"/>
      <c r="D41" s="29"/>
      <c r="E41" s="29"/>
      <c r="F41" s="17"/>
      <c r="G41" s="39" t="s">
        <v>167</v>
      </c>
      <c r="H41" s="65" t="str">
        <f>IF(D49&gt;C49,"PLAN 1 by","PLAN 2 by")</f>
        <v>PLAN 2 by</v>
      </c>
      <c r="I41" s="64" t="e">
        <f>IF(D49&gt;C49,(D49-C49)/D49,(C49-D49)/C49)</f>
        <v>#DIV/0!</v>
      </c>
      <c r="J41" s="19"/>
      <c r="K41" s="63" t="s">
        <v>168</v>
      </c>
      <c r="L41" s="62" t="str">
        <f>IF(D54&gt;C54,"PLAN 1 by","PLAN 2 by")</f>
        <v>PLAN 2 by</v>
      </c>
      <c r="M41" s="64" t="e">
        <f>IF(D54&gt;C54,(D54-C54)/D54,(C54-D54)/C54)</f>
        <v>#DIV/0!</v>
      </c>
    </row>
    <row r="42" spans="2:7" ht="12">
      <c r="B42" s="30"/>
      <c r="C42" s="31"/>
      <c r="D42" s="31"/>
      <c r="E42" s="32"/>
      <c r="F42" s="17"/>
      <c r="G42" s="17"/>
    </row>
    <row r="43" spans="2:7" ht="12.75">
      <c r="B43" s="155"/>
      <c r="C43" s="145" t="s">
        <v>169</v>
      </c>
      <c r="D43" s="145" t="s">
        <v>170</v>
      </c>
      <c r="E43" s="149"/>
      <c r="F43" s="8"/>
      <c r="G43" s="13"/>
    </row>
    <row r="44" spans="2:7" ht="12.75">
      <c r="B44" s="154">
        <f>+B26</f>
        <v>2007</v>
      </c>
      <c r="C44" s="150">
        <f>ROUND('PLAN 1'!P22+'PLAN 1'!Q22,-2)</f>
        <v>0</v>
      </c>
      <c r="D44" s="150">
        <f>ROUND('PLAN 2'!P22+'PLAN 2'!Q22,-2)</f>
        <v>0</v>
      </c>
      <c r="E44" s="151"/>
      <c r="F44" s="8"/>
      <c r="G44" s="13"/>
    </row>
    <row r="45" spans="2:7" ht="12.75">
      <c r="B45" s="23">
        <f>+B44+1</f>
        <v>2008</v>
      </c>
      <c r="C45" s="150">
        <f>ROUND('PLAN 1'!P28+'PLAN 1'!Q28,-2)</f>
        <v>0</v>
      </c>
      <c r="D45" s="150">
        <f>ROUND('PLAN 2'!P28+'PLAN 2'!Q28,-2)</f>
        <v>0</v>
      </c>
      <c r="E45" s="33"/>
      <c r="F45" s="8"/>
      <c r="G45" s="13"/>
    </row>
    <row r="46" spans="2:7" ht="12.75">
      <c r="B46" s="23">
        <f>+B45+1</f>
        <v>2009</v>
      </c>
      <c r="C46" s="150">
        <f>ROUND('PLAN 1'!P34+'PLAN 1'!Q34,-2)</f>
        <v>0</v>
      </c>
      <c r="D46" s="150">
        <f>ROUND('PLAN 2'!P34+'PLAN 2'!Q34,-2)</f>
        <v>0</v>
      </c>
      <c r="E46" s="33"/>
      <c r="F46" s="8"/>
      <c r="G46" s="13"/>
    </row>
    <row r="47" spans="2:7" ht="12.75">
      <c r="B47" s="23">
        <f>+B46+1</f>
        <v>2010</v>
      </c>
      <c r="C47" s="150">
        <f>ROUND('PLAN 1'!P40+'PLAN 1'!Q40,-2)</f>
        <v>0</v>
      </c>
      <c r="D47" s="150">
        <f>ROUND('PLAN 2'!P40+'PLAN 2'!Q40,-2)</f>
        <v>0</v>
      </c>
      <c r="E47" s="33"/>
      <c r="F47" s="17"/>
      <c r="G47" s="13"/>
    </row>
    <row r="48" spans="2:7" ht="12.75">
      <c r="B48" s="23">
        <f>+B47+1</f>
        <v>2011</v>
      </c>
      <c r="C48" s="150">
        <f>ROUND('PLAN 1'!P46+'PLAN 1'!Q46,-2)</f>
        <v>0</v>
      </c>
      <c r="D48" s="150">
        <f>ROUND('PLAN 2'!P46+'PLAN 2'!Q46,-2)</f>
        <v>0</v>
      </c>
      <c r="E48" s="33"/>
      <c r="F48" s="8"/>
      <c r="G48" s="13"/>
    </row>
    <row r="49" spans="2:7" ht="12.75">
      <c r="B49" s="23">
        <f>+B48+1</f>
        <v>2012</v>
      </c>
      <c r="C49" s="150">
        <f>ROUND('PLAN 1'!P52+'PLAN 1'!Q52,-2)</f>
        <v>0</v>
      </c>
      <c r="D49" s="150">
        <f>ROUND('PLAN 2'!P52+'PLAN 2'!Q52,-2)</f>
        <v>0</v>
      </c>
      <c r="E49" s="33"/>
      <c r="F49" s="13"/>
      <c r="G49" s="13"/>
    </row>
    <row r="50" spans="2:7" ht="12.75">
      <c r="B50" s="23">
        <f>+B49+4</f>
        <v>2016</v>
      </c>
      <c r="C50" s="150">
        <f>ROUND('PLAN 1'!P76+'PLAN 1'!Q76,-2)</f>
        <v>0</v>
      </c>
      <c r="D50" s="150">
        <f>ROUND('PLAN 2'!P76+'PLAN 2'!Q76,-2)</f>
        <v>0</v>
      </c>
      <c r="E50" s="33"/>
      <c r="F50" s="18"/>
      <c r="G50" s="13"/>
    </row>
    <row r="51" spans="2:13" ht="12.75">
      <c r="B51" s="23">
        <f>+B50+5</f>
        <v>2021</v>
      </c>
      <c r="C51" s="150">
        <f>ROUND('PLAN 1'!P114+'PLAN 1'!Q114,-2)</f>
        <v>0</v>
      </c>
      <c r="D51" s="150">
        <f>ROUND('PLAN 2'!P115+'PLAN 2'!Q115,-2)</f>
        <v>0</v>
      </c>
      <c r="E51" s="33"/>
      <c r="F51" s="17"/>
      <c r="I51" s="19"/>
      <c r="J51" s="19"/>
      <c r="K51" s="19"/>
      <c r="L51" s="19"/>
      <c r="M51" s="19"/>
    </row>
    <row r="52" spans="2:6" ht="12.75">
      <c r="B52" s="23">
        <f>+B51+5</f>
        <v>2026</v>
      </c>
      <c r="C52" s="150">
        <f>ROUND('PLAN 1'!P144+'PLAN 1'!Q144,-2)</f>
        <v>0</v>
      </c>
      <c r="D52" s="150">
        <f>ROUND('PLAN 2'!P145+'PLAN 2'!Q145,-2)</f>
        <v>0</v>
      </c>
      <c r="E52" s="33"/>
      <c r="F52" s="17"/>
    </row>
    <row r="53" spans="2:13" ht="12.75">
      <c r="B53" s="23">
        <f>+B52+5</f>
        <v>2031</v>
      </c>
      <c r="C53" s="150">
        <f>ROUND('PLAN 1'!P182+'PLAN 1'!Q182,-2)</f>
        <v>0</v>
      </c>
      <c r="D53" s="150">
        <f>ROUND('PLAN 2'!P184+'PLAN 2'!Q184,-2)</f>
        <v>0</v>
      </c>
      <c r="E53" s="33"/>
      <c r="I53" s="19"/>
      <c r="J53" s="19"/>
      <c r="K53" s="19"/>
      <c r="L53" s="19"/>
      <c r="M53" s="19"/>
    </row>
    <row r="54" spans="2:5" ht="12.75">
      <c r="B54" s="23">
        <f>+B53+5</f>
        <v>2036</v>
      </c>
      <c r="C54" s="150">
        <f>ROUND('PLAN 1'!P212+'PLAN 1'!Q212,-2)</f>
        <v>0</v>
      </c>
      <c r="D54" s="150">
        <f>ROUND('PLAN 2'!P214+'PLAN 2'!Q214,-2)</f>
        <v>0</v>
      </c>
      <c r="E54" s="33"/>
    </row>
    <row r="55" spans="2:5" ht="12">
      <c r="B55" s="24"/>
      <c r="C55" s="25"/>
      <c r="D55" s="25"/>
      <c r="E55" s="26"/>
    </row>
    <row r="56" spans="2:5" ht="12">
      <c r="B56" s="13"/>
      <c r="C56" s="13"/>
      <c r="D56" s="13"/>
      <c r="E56" s="13"/>
    </row>
    <row r="57" spans="2:5" ht="12">
      <c r="B57" s="13"/>
      <c r="C57" s="13"/>
      <c r="D57" s="13"/>
      <c r="E57" s="13"/>
    </row>
    <row r="58" spans="2:5" ht="12.75">
      <c r="B58" s="35" t="s">
        <v>173</v>
      </c>
      <c r="C58" s="13"/>
      <c r="D58" s="13"/>
      <c r="E58" s="13"/>
    </row>
    <row r="59" spans="7:13" ht="15.75" customHeight="1">
      <c r="G59" s="39" t="s">
        <v>167</v>
      </c>
      <c r="H59" s="65" t="str">
        <f>IF(D67&gt;C67,"PLAN 1 by","PLAN 2 by")</f>
        <v>PLAN 2 by</v>
      </c>
      <c r="I59" s="64" t="e">
        <f>IF(D67&gt;C67,(D67-C67)/D67,(C67-D67)/C67)</f>
        <v>#DIV/0!</v>
      </c>
      <c r="K59" s="63" t="s">
        <v>168</v>
      </c>
      <c r="L59" s="64" t="str">
        <f>IF(D72&gt;C72,"PLAN 1 by","PLAN 2 by")</f>
        <v>PLAN 2 by</v>
      </c>
      <c r="M59" s="64" t="e">
        <f>IF(D72&gt;C72,(D72-C72)/D72,(C72-D72)/C72)</f>
        <v>#DIV/0!</v>
      </c>
    </row>
    <row r="60" spans="2:5" ht="12">
      <c r="B60" s="30"/>
      <c r="C60" s="31"/>
      <c r="D60" s="31"/>
      <c r="E60" s="32"/>
    </row>
    <row r="61" spans="2:7" ht="12.75">
      <c r="B61" s="155"/>
      <c r="C61" s="145" t="s">
        <v>169</v>
      </c>
      <c r="D61" s="145" t="s">
        <v>170</v>
      </c>
      <c r="E61" s="149"/>
      <c r="F61" s="106"/>
      <c r="G61" s="34"/>
    </row>
    <row r="62" spans="2:5" ht="12.75">
      <c r="B62" s="23">
        <f>+B8</f>
        <v>2007</v>
      </c>
      <c r="C62" s="9">
        <f>ROUND('PLAN 1'!O19/1000,-1)</f>
        <v>0</v>
      </c>
      <c r="D62" s="9">
        <f>ROUND('PLAN 2'!O19/1000,-1)</f>
        <v>0</v>
      </c>
      <c r="E62" s="33"/>
    </row>
    <row r="63" spans="2:5" ht="12.75">
      <c r="B63" s="23">
        <f>+B62+1</f>
        <v>2008</v>
      </c>
      <c r="C63" s="9">
        <f>ROUND('PLAN 1'!O25/1000,-1)</f>
        <v>0</v>
      </c>
      <c r="D63" s="9">
        <f>ROUND('PLAN 2'!O25/1000,-1)</f>
        <v>0</v>
      </c>
      <c r="E63" s="33"/>
    </row>
    <row r="64" spans="2:5" ht="12.75">
      <c r="B64" s="23">
        <f>+B63+1</f>
        <v>2009</v>
      </c>
      <c r="C64" s="9">
        <f>ROUND('PLAN 1'!O31/1000,-1)</f>
        <v>0</v>
      </c>
      <c r="D64" s="9">
        <f>ROUND('PLAN 2'!O31/1000,-1)</f>
        <v>0</v>
      </c>
      <c r="E64" s="33"/>
    </row>
    <row r="65" spans="2:5" ht="12.75">
      <c r="B65" s="23">
        <f>+B64+1</f>
        <v>2010</v>
      </c>
      <c r="C65" s="9">
        <f>ROUND('PLAN 1'!O37/1000,-1)</f>
        <v>0</v>
      </c>
      <c r="D65" s="9">
        <f>ROUND('PLAN 2'!O37/1000,-1)</f>
        <v>0</v>
      </c>
      <c r="E65" s="33"/>
    </row>
    <row r="66" spans="2:5" ht="12.75">
      <c r="B66" s="23">
        <f>+B65+1</f>
        <v>2011</v>
      </c>
      <c r="C66" s="9">
        <f>ROUND('PLAN 1'!O43/1000,-1)</f>
        <v>0</v>
      </c>
      <c r="D66" s="9">
        <f>ROUND('PLAN 2'!O43/1000,-1)</f>
        <v>0</v>
      </c>
      <c r="E66" s="33"/>
    </row>
    <row r="67" spans="2:5" ht="12.75">
      <c r="B67" s="23">
        <f>+B66+1</f>
        <v>2012</v>
      </c>
      <c r="C67" s="9">
        <f>ROUND('PLAN 1'!O49/1000,-1)</f>
        <v>0</v>
      </c>
      <c r="D67" s="9">
        <f>ROUND('PLAN 2'!O49/1000,-1)</f>
        <v>0</v>
      </c>
      <c r="E67" s="33"/>
    </row>
    <row r="68" spans="2:5" ht="12.75">
      <c r="B68" s="23">
        <f>+B67+4</f>
        <v>2016</v>
      </c>
      <c r="C68" s="9">
        <f>ROUND('PLAN 1'!O73/1000,-1)</f>
        <v>0</v>
      </c>
      <c r="D68" s="9">
        <f>ROUND('PLAN 2'!O73/1000,-1)</f>
        <v>0</v>
      </c>
      <c r="E68" s="33"/>
    </row>
    <row r="69" spans="2:5" ht="12.75">
      <c r="B69" s="23">
        <f>+B68+5</f>
        <v>2021</v>
      </c>
      <c r="C69" s="9">
        <f>ROUND('PLAN 1'!O111/1000,-1)</f>
        <v>0</v>
      </c>
      <c r="D69" s="9">
        <f>ROUND('PLAN 2'!O112/1000,-1)</f>
        <v>0</v>
      </c>
      <c r="E69" s="33"/>
    </row>
    <row r="70" spans="2:5" ht="12.75">
      <c r="B70" s="23">
        <f>+B69+5</f>
        <v>2026</v>
      </c>
      <c r="C70" s="9">
        <f>ROUND('PLAN 1'!O141/1000,-1)</f>
        <v>0</v>
      </c>
      <c r="D70" s="9">
        <f>ROUND('PLAN 2'!O142/1000,-1)</f>
        <v>0</v>
      </c>
      <c r="E70" s="33"/>
    </row>
    <row r="71" spans="2:5" ht="12.75">
      <c r="B71" s="23">
        <f>+B70+5</f>
        <v>2031</v>
      </c>
      <c r="C71" s="9">
        <f>ROUND('PLAN 1'!O179/1000,-1)</f>
        <v>0</v>
      </c>
      <c r="D71" s="9">
        <f>ROUND('PLAN 2'!O181/1000,-1)</f>
        <v>0</v>
      </c>
      <c r="E71" s="33"/>
    </row>
    <row r="72" spans="2:5" ht="12.75">
      <c r="B72" s="23">
        <f>+B71+5</f>
        <v>2036</v>
      </c>
      <c r="C72" s="9">
        <f>ROUND('PLAN 1'!O209/1000,-1)</f>
        <v>0</v>
      </c>
      <c r="D72" s="9">
        <f>ROUND('PLAN 2'!O211/1000,-1)</f>
        <v>0</v>
      </c>
      <c r="E72" s="33"/>
    </row>
    <row r="73" spans="2:5" ht="12">
      <c r="B73" s="24"/>
      <c r="C73" s="25"/>
      <c r="D73" s="25"/>
      <c r="E73" s="26"/>
    </row>
    <row r="75" spans="3:7" ht="12.75">
      <c r="C75" s="215" t="e">
        <f>+INPUT!F29/100</f>
        <v>#DIV/0!</v>
      </c>
      <c r="D75" s="176" t="s">
        <v>174</v>
      </c>
      <c r="G75" s="175"/>
    </row>
    <row r="76" spans="3:11" ht="12.75">
      <c r="C76" s="215">
        <f>+INPUT!B47/100</f>
        <v>0</v>
      </c>
      <c r="D76" s="38" t="s">
        <v>175</v>
      </c>
      <c r="I76" s="22" t="s">
        <v>176</v>
      </c>
      <c r="K76" s="37">
        <f>'PLAN 1'!D9</f>
        <v>0</v>
      </c>
    </row>
    <row r="77" spans="3:11" ht="12.75">
      <c r="C77" s="215">
        <f>+INPUT!B48/100</f>
        <v>0</v>
      </c>
      <c r="D77" s="38" t="s">
        <v>177</v>
      </c>
      <c r="I77" s="22" t="s">
        <v>178</v>
      </c>
      <c r="J77" s="20"/>
      <c r="K77" s="37">
        <f>+'PLAN 2'!D9</f>
        <v>0</v>
      </c>
    </row>
    <row r="78" spans="3:10" ht="12.75">
      <c r="C78" s="215">
        <f>+INPUT!B36/100</f>
        <v>0</v>
      </c>
      <c r="D78" s="38" t="s">
        <v>179</v>
      </c>
      <c r="J78" s="20"/>
    </row>
    <row r="79" spans="3:10" ht="12.75">
      <c r="C79" s="215">
        <f>+INPUT!B43/100</f>
        <v>0</v>
      </c>
      <c r="D79" s="38" t="s">
        <v>180</v>
      </c>
      <c r="J79" s="20"/>
    </row>
    <row r="80" spans="3:9" ht="12.75">
      <c r="C80" s="215">
        <f>+INPUT!B49/100</f>
        <v>0</v>
      </c>
      <c r="D80" s="38" t="s">
        <v>181</v>
      </c>
      <c r="I80" s="22"/>
    </row>
  </sheetData>
  <printOptions/>
  <pageMargins left="0.64" right="0.4" top="0.48" bottom="0.52" header="0.5" footer="0.5"/>
  <pageSetup fitToHeight="1" fitToWidth="1" horizontalDpi="300" verticalDpi="300" orientation="portrait" scale="68" r:id="rId2"/>
  <headerFooter alignWithMargins="0">
    <oddFooter>&amp;C&amp;"Arial,Regular"&amp;9&amp;D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USDA/RUS</dc:creator>
  <cp:keywords/>
  <dc:description/>
  <cp:lastModifiedBy>Harvey Bowles</cp:lastModifiedBy>
  <dcterms:created xsi:type="dcterms:W3CDTF">2007-07-16T13:00:47Z</dcterms:created>
  <dcterms:modified xsi:type="dcterms:W3CDTF">2007-07-20T16:26:30Z</dcterms:modified>
  <cp:category/>
  <cp:version/>
  <cp:contentType/>
  <cp:contentStatus/>
</cp:coreProperties>
</file>