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825" windowWidth="17265" windowHeight="6570" activeTab="0"/>
  </bookViews>
  <sheets>
    <sheet name="Sheet1" sheetId="1" r:id="rId1"/>
    <sheet name="Sheet2" sheetId="2" r:id="rId2"/>
    <sheet name="Sheet3" sheetId="3" r:id="rId3"/>
  </sheets>
  <definedNames>
    <definedName name="Z_3D4FD122_B8E2_4707_B6EC_83451C04EC87_.wvu.Rows" localSheetId="0" hidden="1">'Sheet1'!$5:$5,'Sheet1'!$10:$10,'Sheet1'!$28:$28,'Sheet1'!$58:$59</definedName>
    <definedName name="Z_451F3408_95A7_4F88_9B25_680D44E0EE94_.wvu.Rows" localSheetId="0" hidden="1">'Sheet1'!$5:$5,'Sheet1'!$9:$10,'Sheet1'!$26:$26,'Sheet1'!$28:$28,'Sheet1'!$58:$59</definedName>
    <definedName name="Z_D2EB307D_A6FC_445F_BF49_62705BDD513E_.wvu.Rows" localSheetId="0" hidden="1">'Sheet1'!$5:$5,'Sheet1'!$10:$10,'Sheet1'!$28:$28,'Sheet1'!$58:$59</definedName>
    <definedName name="Z_D5699054_2386_43EF_B9D8_D597C11E344A_.wvu.Rows" localSheetId="0" hidden="1">'Sheet1'!$5:$5,'Sheet1'!$10:$10,'Sheet1'!$28:$28,'Sheet1'!$58:$59</definedName>
  </definedNames>
  <calcPr fullCalcOnLoad="1"/>
</workbook>
</file>

<file path=xl/sharedStrings.xml><?xml version="1.0" encoding="utf-8"?>
<sst xmlns="http://schemas.openxmlformats.org/spreadsheetml/2006/main" count="165" uniqueCount="122">
  <si>
    <t>ORGANISM</t>
  </si>
  <si>
    <t>OTHER INFORMATION</t>
  </si>
  <si>
    <t>BCM-HGSC</t>
  </si>
  <si>
    <t>WUGSC</t>
  </si>
  <si>
    <t>DROSOPHILA PSEUDOOBSCURA</t>
  </si>
  <si>
    <t>FUNGAL GENOME INITIATIVE</t>
  </si>
  <si>
    <t>Aspergillus nidulans</t>
  </si>
  <si>
    <t>Coccidioides immitis</t>
  </si>
  <si>
    <t>Coprinus cinereus</t>
  </si>
  <si>
    <t>Rhizopus oryzae</t>
  </si>
  <si>
    <t>Ustilago maydis</t>
  </si>
  <si>
    <t>#DRAFT /  #FINISHED BASES</t>
  </si>
  <si>
    <t>DROSOPHILA SIMULANS</t>
  </si>
  <si>
    <t>BI/MIT</t>
  </si>
  <si>
    <r>
      <t>MOUSE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Mus musculus</t>
    </r>
  </si>
  <si>
    <r>
      <t xml:space="preserve">CHICKEN, </t>
    </r>
    <r>
      <rPr>
        <i/>
        <sz val="10"/>
        <rFont val="Arial"/>
        <family val="2"/>
      </rPr>
      <t>Gallus gallus</t>
    </r>
  </si>
  <si>
    <r>
      <t xml:space="preserve">CHIMPANZEE, </t>
    </r>
    <r>
      <rPr>
        <i/>
        <sz val="10"/>
        <rFont val="Arial"/>
        <family val="2"/>
      </rPr>
      <t>Pan troglodytes</t>
    </r>
  </si>
  <si>
    <r>
      <t xml:space="preserve">DOG, </t>
    </r>
    <r>
      <rPr>
        <i/>
        <sz val="10"/>
        <rFont val="Arial"/>
        <family val="2"/>
      </rPr>
      <t>Canis familiaris</t>
    </r>
  </si>
  <si>
    <r>
      <t xml:space="preserve">HONEYBEE, </t>
    </r>
    <r>
      <rPr>
        <i/>
        <sz val="10"/>
        <rFont val="Arial"/>
        <family val="2"/>
      </rPr>
      <t>Apis mellifera</t>
    </r>
  </si>
  <si>
    <r>
      <t>OPOSSUM, LABORATORY,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Monodelphis domestica</t>
    </r>
  </si>
  <si>
    <r>
      <t>RHESUS MACAQUE,</t>
    </r>
    <r>
      <rPr>
        <i/>
        <sz val="10"/>
        <rFont val="Arial"/>
        <family val="2"/>
      </rPr>
      <t xml:space="preserve"> Macaca mulatta</t>
    </r>
  </si>
  <si>
    <r>
      <t xml:space="preserve">SEA URCHIN, </t>
    </r>
    <r>
      <rPr>
        <i/>
        <sz val="10"/>
        <rFont val="Arial"/>
        <family val="2"/>
      </rPr>
      <t>Strongylocentrotus purpuratus</t>
    </r>
  </si>
  <si>
    <r>
      <t>Cryptococcus neoformans</t>
    </r>
    <r>
      <rPr>
        <sz val="10"/>
        <rFont val="Arial"/>
        <family val="2"/>
      </rPr>
      <t xml:space="preserve"> Serotype A</t>
    </r>
  </si>
  <si>
    <t>13X Genome Assembly released Feb 2003</t>
  </si>
  <si>
    <t>WUGSC &amp; BI/MIT</t>
  </si>
  <si>
    <r>
      <t xml:space="preserve">PLANARIAN, </t>
    </r>
    <r>
      <rPr>
        <i/>
        <sz val="10"/>
        <rFont val="Arial"/>
        <family val="2"/>
      </rPr>
      <t>Schmidtea mediterranea</t>
    </r>
  </si>
  <si>
    <t>The Rat Genome Sequencing Project Consortium published the genome sequence and comparative analysis of the Brown Norway rat in the April 1, 2004 issue of Nature.</t>
  </si>
  <si>
    <r>
      <t xml:space="preserve">BOVINE, </t>
    </r>
    <r>
      <rPr>
        <i/>
        <sz val="10"/>
        <rFont val="Arial"/>
        <family val="2"/>
      </rPr>
      <t>Bos taurus</t>
    </r>
  </si>
  <si>
    <t>DROSOPHILA ANANASSAE</t>
  </si>
  <si>
    <t>Agencourt</t>
  </si>
  <si>
    <t>DROSOPHILA VIRILIS</t>
  </si>
  <si>
    <t>DROSOPHILA YAKUBA</t>
  </si>
  <si>
    <t>CAENORHABDITIS REMANEI</t>
  </si>
  <si>
    <r>
      <t>RAT,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Rattus norvegicus</t>
    </r>
  </si>
  <si>
    <t xml:space="preserve">SEQUENCING CENTER(S) </t>
  </si>
  <si>
    <t xml:space="preserve">BI/MIT, WUGSC, Sanger, BCM </t>
  </si>
  <si>
    <r>
      <t xml:space="preserve">RED FLOUR BEETLE, </t>
    </r>
    <r>
      <rPr>
        <i/>
        <sz val="10"/>
        <rFont val="Arial"/>
        <family val="2"/>
      </rPr>
      <t>Tribolium castaneum</t>
    </r>
  </si>
  <si>
    <r>
      <t xml:space="preserve">DUCK-BILLED PLATYPUS, </t>
    </r>
    <r>
      <rPr>
        <i/>
        <sz val="10"/>
        <rFont val="Arial"/>
        <family val="2"/>
      </rPr>
      <t>Ornithorhynchus anatinus</t>
    </r>
  </si>
  <si>
    <t>10X Genome Assembly released November 2004</t>
  </si>
  <si>
    <r>
      <t xml:space="preserve">First freeze assembly of </t>
    </r>
    <r>
      <rPr>
        <i/>
        <sz val="10"/>
        <rFont val="Arial"/>
        <family val="2"/>
      </rPr>
      <t>D. pseudoobscura</t>
    </r>
    <r>
      <rPr>
        <sz val="10"/>
        <rFont val="Arial"/>
        <family val="2"/>
      </rPr>
      <t xml:space="preserve"> was released in August 2003.  </t>
    </r>
  </si>
  <si>
    <t>Agencourt, BCM-HGSC, JCVJTC; WUGSC</t>
  </si>
  <si>
    <t>The first assembly of the chicken genome was released on March 1, 2004 and published in Nature on December 9, 2004.</t>
  </si>
  <si>
    <r>
      <t xml:space="preserve">HYDRA, </t>
    </r>
    <r>
      <rPr>
        <i/>
        <sz val="10"/>
        <rFont val="Arial"/>
        <family val="2"/>
      </rPr>
      <t>Hydra magnipapillata</t>
    </r>
  </si>
  <si>
    <t>JTC</t>
  </si>
  <si>
    <r>
      <t xml:space="preserve">ARMADILLO, </t>
    </r>
    <r>
      <rPr>
        <i/>
        <sz val="10"/>
        <rFont val="Arial"/>
        <family val="2"/>
      </rPr>
      <t>Dasypus novemcinctus</t>
    </r>
  </si>
  <si>
    <r>
      <t xml:space="preserve">GUINEA PIG, </t>
    </r>
    <r>
      <rPr>
        <i/>
        <sz val="10"/>
        <rFont val="Arial"/>
        <family val="2"/>
      </rPr>
      <t>Cavia porcellus</t>
    </r>
  </si>
  <si>
    <r>
      <t xml:space="preserve">EUROPEAN COMMON SHREW, </t>
    </r>
    <r>
      <rPr>
        <i/>
        <sz val="10"/>
        <rFont val="Arial"/>
        <family val="2"/>
      </rPr>
      <t>Sorex araneus</t>
    </r>
  </si>
  <si>
    <r>
      <t xml:space="preserve">AFRICAN HEDGEHOG, </t>
    </r>
    <r>
      <rPr>
        <i/>
        <sz val="10"/>
        <rFont val="Arial"/>
        <family val="2"/>
      </rPr>
      <t>Erinaceus europeaus</t>
    </r>
  </si>
  <si>
    <r>
      <t xml:space="preserve">RABBIT, </t>
    </r>
    <r>
      <rPr>
        <i/>
        <sz val="10"/>
        <rFont val="Arial"/>
        <family val="2"/>
      </rPr>
      <t>Oryctoloagus cuniculis</t>
    </r>
  </si>
  <si>
    <r>
      <t xml:space="preserve">TENREC, </t>
    </r>
    <r>
      <rPr>
        <i/>
        <sz val="10"/>
        <rFont val="Arial"/>
        <family val="2"/>
      </rPr>
      <t>Echinops telfairi</t>
    </r>
  </si>
  <si>
    <t>Candida lusitaniae</t>
  </si>
  <si>
    <t>Candida guilliermondii</t>
  </si>
  <si>
    <t>Podospora anserina</t>
  </si>
  <si>
    <t>Chaetomium globosum</t>
  </si>
  <si>
    <t>CAENORHABDITIS JAPONICA</t>
  </si>
  <si>
    <r>
      <t xml:space="preserve">CAENORHABDITIS </t>
    </r>
    <r>
      <rPr>
        <b/>
        <sz val="10"/>
        <rFont val="Arial"/>
        <family val="2"/>
      </rPr>
      <t>N. SP. CB5161</t>
    </r>
  </si>
  <si>
    <t>Candida albicans (Strain WO-1)</t>
  </si>
  <si>
    <t>Candida tropicalis</t>
  </si>
  <si>
    <t>Lodderomyces elongisporus</t>
  </si>
  <si>
    <t>Cryptococcus neoformans Serotype B</t>
  </si>
  <si>
    <t>Saccharomyces cerevisiae RM11-1a</t>
  </si>
  <si>
    <r>
      <t xml:space="preserve">SPIROTRICH CILIATE PROTOZOAN, </t>
    </r>
    <r>
      <rPr>
        <i/>
        <sz val="10"/>
        <rFont val="Arial"/>
        <family val="2"/>
      </rPr>
      <t>Oxytricha trifallax</t>
    </r>
  </si>
  <si>
    <t>Pneumocystis carinii</t>
  </si>
  <si>
    <t>BI/MIT/WUGSC</t>
  </si>
  <si>
    <r>
      <t>FROG,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Xenopus tropicalis</t>
    </r>
  </si>
  <si>
    <t>JGI/WUGSC</t>
  </si>
  <si>
    <t>10X Genome Assembly released January 2005</t>
  </si>
  <si>
    <t>10X Genome Assembly released September 2004</t>
  </si>
  <si>
    <t>10X Genome Assembly released May 2003</t>
  </si>
  <si>
    <t xml:space="preserve"> 7X Genome Assembly released December 2004</t>
  </si>
  <si>
    <t xml:space="preserve"> 9X Genome Assembly released September 2004</t>
  </si>
  <si>
    <t xml:space="preserve"> 6X Genome Assembly released August 2004</t>
  </si>
  <si>
    <t>The Bovine Genome Sequencing Project Advisory Committee meets monthly by telephone to discuss project progress and strategy.  A new assembly and BAC sequencing is underway.</t>
  </si>
  <si>
    <t>A preliminary assembly was available in October 2004.</t>
  </si>
  <si>
    <r>
      <t xml:space="preserve">SEA LAMPREY, </t>
    </r>
    <r>
      <rPr>
        <i/>
        <sz val="10"/>
        <rFont val="Arial"/>
        <family val="2"/>
      </rPr>
      <t>Petromyzon marinus</t>
    </r>
  </si>
  <si>
    <t>Uncinocarpus reesei</t>
  </si>
  <si>
    <t>10X Genome Assembly released March 2004</t>
  </si>
  <si>
    <t>10X Genome Assembly released July 2003</t>
  </si>
  <si>
    <t>11X Genome Assembly released May 2003</t>
  </si>
  <si>
    <r>
      <t xml:space="preserve">ORANGUTAN, </t>
    </r>
    <r>
      <rPr>
        <i/>
        <sz val="10"/>
        <rFont val="Arial"/>
        <family val="2"/>
      </rPr>
      <t>Pongo pygmaeus</t>
    </r>
  </si>
  <si>
    <t>WUGSC &amp; BCM-HGSC</t>
  </si>
  <si>
    <t>DROSOPHILA PERSIMILIS</t>
  </si>
  <si>
    <t>DROSOPHILA SECHELLIA</t>
  </si>
  <si>
    <r>
      <t>ELEPHANT, AFRICAN SAVANNAH,</t>
    </r>
    <r>
      <rPr>
        <i/>
        <sz val="10"/>
        <rFont val="Arial"/>
        <family val="2"/>
      </rPr>
      <t xml:space="preserve"> Loxodonta africana africana</t>
    </r>
  </si>
  <si>
    <t>Q20 BASES IN TRACE REPOSITORY</t>
  </si>
  <si>
    <t>5,036,842 kb draft
56,593 kb finished</t>
  </si>
  <si>
    <t xml:space="preserve"> </t>
  </si>
  <si>
    <t>Histoplasma capsulatum</t>
  </si>
  <si>
    <t>DROSOPHILA GRIMSHAWI</t>
  </si>
  <si>
    <t>DROSOPHILA MOJAVENSIS</t>
  </si>
  <si>
    <t>CAENORHABDITIS BRIGGSAE</t>
  </si>
  <si>
    <t>Sequencing (2X coverage), assembly released</t>
  </si>
  <si>
    <t>Sequencing (8X) complete &amp; assembled</t>
  </si>
  <si>
    <t>Sequencing (8X) complete (assembly to be released by September 15th)</t>
  </si>
  <si>
    <t>Sequencing (9X)  complete &amp; assembly released in July 2004.</t>
  </si>
  <si>
    <t>Sequencing (6X)  complete &amp; assembly released in April 2004 (additional coverage-automated sequence improvement expected Fall '05)</t>
  </si>
  <si>
    <t>Sequencing complete and assembly released</t>
  </si>
  <si>
    <t>Sequencing ongoing</t>
  </si>
  <si>
    <t>Sequencing (4X) complete &amp; assembled</t>
  </si>
  <si>
    <t>Assembly version 1.1 was released in January 2004</t>
  </si>
  <si>
    <t>Sequencing and assembly complete</t>
  </si>
  <si>
    <t>A draft assembly (5X) has been completed.</t>
  </si>
  <si>
    <t>Sequencing (7X) complete and assembly ongoing</t>
  </si>
  <si>
    <t>Sequencing (8X) complete and assembly ongoing</t>
  </si>
  <si>
    <t>1,229,474 kb draft
2,637,576 kb finished</t>
  </si>
  <si>
    <t>Sequencing (3X) complete &amp; assembled</t>
  </si>
  <si>
    <t>Sequencing (7X) complete &amp; assembled</t>
  </si>
  <si>
    <t>Sequencing (2X coverage) &amp; assembled</t>
  </si>
  <si>
    <t xml:space="preserve">Sequencing (2X coverage) &amp; assembled (Oct '05) </t>
  </si>
  <si>
    <t xml:space="preserve">Sequencing complete and assembly ongoing </t>
  </si>
  <si>
    <t>Sequencing complete &amp; assembly released</t>
  </si>
  <si>
    <t>Sequencing (3X) of w501 strain &amp; 1-fold coverage of 6 other strains complete. 3 assemblies currently available (including deeper coverage of w501 strain)</t>
  </si>
  <si>
    <t xml:space="preserve">The genome was finished in December 2005.  The MGSC met on February 9th to discuss analysis and publication of the mouse genome.  </t>
  </si>
  <si>
    <t xml:space="preserve">Chimp draft assembly completed and paper published on September 1, 2005 in Nature.  The WUGSC is also producing deeper sequencing coverage of the chimpanzee genome. </t>
  </si>
  <si>
    <t>Sequencing (2X), assembly released</t>
  </si>
  <si>
    <t xml:space="preserve">Dog draft assembly completed and paper published in Nature on December 8, 2005 (7.6X coverage).  </t>
  </si>
  <si>
    <r>
      <t>MARMOSET,</t>
    </r>
    <r>
      <rPr>
        <i/>
        <sz val="10"/>
        <rFont val="Arial"/>
        <family val="2"/>
      </rPr>
      <t xml:space="preserve"> Callithrax Jacchus</t>
    </r>
  </si>
  <si>
    <t>BCM-HGSC/WUGSC</t>
  </si>
  <si>
    <r>
      <t xml:space="preserve">NHGRI SEQUENCING UPDATE 
</t>
    </r>
    <r>
      <rPr>
        <b/>
        <i/>
        <sz val="12"/>
        <rFont val="Arial"/>
        <family val="2"/>
      </rPr>
      <t>as of 2/7/06</t>
    </r>
  </si>
  <si>
    <r>
      <t xml:space="preserve">WALLABY, </t>
    </r>
    <r>
      <rPr>
        <i/>
        <sz val="10"/>
        <rFont val="Arial"/>
        <family val="2"/>
      </rPr>
      <t>Macropus Eugenii</t>
    </r>
  </si>
  <si>
    <r>
      <t xml:space="preserve">STICKLEBACK, </t>
    </r>
    <r>
      <rPr>
        <i/>
        <sz val="10"/>
        <rFont val="Arial"/>
        <family val="2"/>
      </rPr>
      <t>Gasterosteus aculeatus</t>
    </r>
  </si>
  <si>
    <r>
      <t xml:space="preserve">PLATYPUS, </t>
    </r>
    <r>
      <rPr>
        <i/>
        <sz val="10"/>
        <rFont val="Arial"/>
        <family val="2"/>
      </rPr>
      <t>Ornithorhynchus anatinus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</si>
</sst>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  <numFmt numFmtId="169" formatCode="#,##0.00;[Red]#,##0.00"/>
    <numFmt numFmtId="170" formatCode="[$€-2]\ #,##0.00_);[Red]\([$€-2]\ #,##0.00\)"/>
  </numFmts>
  <fonts count="9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4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3" fontId="0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right" vertical="top" wrapText="1"/>
    </xf>
    <xf numFmtId="0" fontId="0" fillId="0" borderId="0" xfId="0" applyFont="1" applyAlignment="1">
      <alignment horizontal="right" vertical="top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workbookViewId="0" topLeftCell="A1">
      <pane ySplit="2" topLeftCell="BM6" activePane="bottomLeft" state="frozen"/>
      <selection pane="topLeft" activeCell="A1" sqref="A1"/>
      <selection pane="bottomLeft" activeCell="D38" sqref="D38"/>
    </sheetView>
  </sheetViews>
  <sheetFormatPr defaultColWidth="9.140625" defaultRowHeight="12.75"/>
  <cols>
    <col min="1" max="1" width="22.28125" style="1" customWidth="1"/>
    <col min="2" max="2" width="15.140625" style="1" customWidth="1"/>
    <col min="3" max="3" width="16.140625" style="28" customWidth="1"/>
    <col min="4" max="4" width="18.57421875" style="1" customWidth="1"/>
    <col min="5" max="5" width="43.28125" style="35" customWidth="1"/>
    <col min="6" max="6" width="12.00390625" style="1" bestFit="1" customWidth="1"/>
    <col min="7" max="16384" width="9.140625" style="1" customWidth="1"/>
  </cols>
  <sheetData>
    <row r="1" spans="1:5" ht="32.25" customHeight="1">
      <c r="A1" s="40" t="s">
        <v>118</v>
      </c>
      <c r="B1" s="41"/>
      <c r="C1" s="41"/>
      <c r="D1" s="41"/>
      <c r="E1" s="41"/>
    </row>
    <row r="2" spans="1:7" s="4" customFormat="1" ht="38.25">
      <c r="A2" s="2" t="s">
        <v>0</v>
      </c>
      <c r="B2" s="3" t="s">
        <v>34</v>
      </c>
      <c r="C2" s="29" t="s">
        <v>84</v>
      </c>
      <c r="D2" s="3" t="s">
        <v>11</v>
      </c>
      <c r="E2" s="34" t="s">
        <v>1</v>
      </c>
      <c r="F2" s="10"/>
      <c r="G2" s="10"/>
    </row>
    <row r="3" spans="1:7" ht="63" customHeight="1">
      <c r="A3" s="5" t="s">
        <v>14</v>
      </c>
      <c r="B3" s="6" t="s">
        <v>35</v>
      </c>
      <c r="C3" s="26">
        <v>80649533746</v>
      </c>
      <c r="D3" s="7" t="s">
        <v>104</v>
      </c>
      <c r="E3" s="6" t="s">
        <v>112</v>
      </c>
      <c r="F3" s="11"/>
      <c r="G3" s="11"/>
    </row>
    <row r="4" spans="1:7" ht="51" customHeight="1">
      <c r="A4" s="21" t="s">
        <v>33</v>
      </c>
      <c r="B4" s="15" t="s">
        <v>2</v>
      </c>
      <c r="C4" s="26">
        <v>25835958717</v>
      </c>
      <c r="D4" s="15" t="s">
        <v>85</v>
      </c>
      <c r="E4" s="15" t="s">
        <v>26</v>
      </c>
      <c r="F4" s="11"/>
      <c r="G4" s="11"/>
    </row>
    <row r="5" spans="1:7" ht="33.75" customHeight="1" hidden="1">
      <c r="A5" s="21" t="s">
        <v>47</v>
      </c>
      <c r="B5" s="15" t="s">
        <v>13</v>
      </c>
      <c r="C5" s="27"/>
      <c r="D5" s="22"/>
      <c r="E5" s="22"/>
      <c r="F5" s="11"/>
      <c r="G5" s="11"/>
    </row>
    <row r="6" spans="1:7" ht="29.25" customHeight="1">
      <c r="A6" s="21" t="s">
        <v>44</v>
      </c>
      <c r="B6" s="15" t="s">
        <v>13</v>
      </c>
      <c r="C6" s="26">
        <f>1408904+644120391+73776+25402+11447+5567471+716358+5690311336</f>
        <v>6342235085</v>
      </c>
      <c r="D6" s="22"/>
      <c r="E6" s="15" t="s">
        <v>91</v>
      </c>
      <c r="F6" s="11"/>
      <c r="G6" s="11"/>
    </row>
    <row r="7" spans="1:7" ht="63.75" customHeight="1">
      <c r="A7" s="21" t="s">
        <v>27</v>
      </c>
      <c r="B7" s="15" t="s">
        <v>2</v>
      </c>
      <c r="C7" s="26">
        <f>14565570+41052736+80934056+11364034+7439009223+17747402575+6184808+10649559+104190928+9589648+471241358+8147830+32487991+735203+61166679+935095</f>
        <v>26039657293</v>
      </c>
      <c r="D7" s="15"/>
      <c r="E7" s="15" t="s">
        <v>72</v>
      </c>
      <c r="F7" s="11"/>
      <c r="G7" s="11"/>
    </row>
    <row r="8" spans="1:7" ht="63.75" customHeight="1">
      <c r="A8" s="23" t="s">
        <v>90</v>
      </c>
      <c r="B8" s="15" t="s">
        <v>3</v>
      </c>
      <c r="C8" s="26">
        <f>550926772+1636426+518211865</f>
        <v>1070775063</v>
      </c>
      <c r="D8" s="22"/>
      <c r="E8" s="15" t="s">
        <v>96</v>
      </c>
      <c r="F8" s="11"/>
      <c r="G8" s="11"/>
    </row>
    <row r="9" spans="1:7" ht="30" customHeight="1">
      <c r="A9" s="23" t="s">
        <v>54</v>
      </c>
      <c r="B9" s="15" t="s">
        <v>3</v>
      </c>
      <c r="C9" s="26">
        <f>5201640+146877+2196351</f>
        <v>7544868</v>
      </c>
      <c r="D9" s="15"/>
      <c r="E9" s="15" t="s">
        <v>97</v>
      </c>
      <c r="F9" s="11"/>
      <c r="G9" s="11"/>
    </row>
    <row r="10" spans="1:7" ht="30" customHeight="1" hidden="1">
      <c r="A10" s="23" t="s">
        <v>55</v>
      </c>
      <c r="B10" s="15" t="s">
        <v>3</v>
      </c>
      <c r="C10" s="26"/>
      <c r="D10" s="15"/>
      <c r="E10" s="15"/>
      <c r="F10" s="11"/>
      <c r="G10" s="11"/>
    </row>
    <row r="11" spans="1:7" ht="26.25" customHeight="1">
      <c r="A11" s="23" t="s">
        <v>32</v>
      </c>
      <c r="B11" s="15" t="s">
        <v>3</v>
      </c>
      <c r="C11" s="26">
        <f>52919960+10714837+15973398+17768+84373+8729453+1270584583</f>
        <v>1359024372</v>
      </c>
      <c r="D11" s="15"/>
      <c r="E11" s="15" t="s">
        <v>97</v>
      </c>
      <c r="F11" s="11"/>
      <c r="G11" s="11"/>
    </row>
    <row r="12" spans="1:7" ht="38.25" customHeight="1">
      <c r="A12" s="21" t="s">
        <v>15</v>
      </c>
      <c r="B12" s="15" t="s">
        <v>3</v>
      </c>
      <c r="C12" s="26">
        <f>1+142110977+354101905+43007571+147180+58903956+347625211+6870751654</f>
        <v>7816648455</v>
      </c>
      <c r="D12" s="22"/>
      <c r="E12" s="15" t="s">
        <v>41</v>
      </c>
      <c r="F12" s="11"/>
      <c r="G12" s="11"/>
    </row>
    <row r="13" spans="1:7" ht="66" customHeight="1">
      <c r="A13" s="21" t="s">
        <v>16</v>
      </c>
      <c r="B13" s="15" t="s">
        <v>24</v>
      </c>
      <c r="C13" s="26">
        <f>13144164+384022532+27272834+7211822475+2067155851+10858476+796580+4293098+1554930712+11502494004</f>
        <v>22776790726</v>
      </c>
      <c r="D13" s="22"/>
      <c r="E13" s="15" t="s">
        <v>113</v>
      </c>
      <c r="F13" s="11"/>
      <c r="G13" s="11"/>
    </row>
    <row r="14" spans="1:7" ht="33" customHeight="1">
      <c r="A14" s="21" t="s">
        <v>17</v>
      </c>
      <c r="B14" s="15" t="s">
        <v>13</v>
      </c>
      <c r="C14" s="26">
        <f>418442556+139468+58558628+19159807818</f>
        <v>19636948470</v>
      </c>
      <c r="D14" s="22"/>
      <c r="E14" s="15" t="s">
        <v>115</v>
      </c>
      <c r="F14" s="11"/>
      <c r="G14" s="11"/>
    </row>
    <row r="15" spans="1:7" ht="30.75" customHeight="1">
      <c r="A15" s="23" t="s">
        <v>28</v>
      </c>
      <c r="B15" s="15" t="s">
        <v>29</v>
      </c>
      <c r="C15" s="26">
        <f>14265098+2022200886+184960</f>
        <v>2036650944</v>
      </c>
      <c r="D15" s="22"/>
      <c r="E15" s="15" t="s">
        <v>92</v>
      </c>
      <c r="F15" s="11"/>
      <c r="G15" s="11"/>
    </row>
    <row r="16" spans="1:7" ht="30.75" customHeight="1">
      <c r="A16" s="23" t="s">
        <v>88</v>
      </c>
      <c r="B16" s="15" t="s">
        <v>29</v>
      </c>
      <c r="C16" s="26">
        <f>12767714+1531476693</f>
        <v>1544244407</v>
      </c>
      <c r="D16" s="22"/>
      <c r="E16" s="15" t="s">
        <v>93</v>
      </c>
      <c r="F16" s="11"/>
      <c r="G16" s="11"/>
    </row>
    <row r="17" spans="1:7" ht="30.75" customHeight="1">
      <c r="A17" s="23" t="s">
        <v>89</v>
      </c>
      <c r="B17" s="15" t="s">
        <v>29</v>
      </c>
      <c r="C17" s="26">
        <f>12336970+1531502372</f>
        <v>1543839342</v>
      </c>
      <c r="D17" s="22"/>
      <c r="E17" s="15" t="s">
        <v>92</v>
      </c>
      <c r="F17" s="11"/>
      <c r="G17" s="11"/>
    </row>
    <row r="18" spans="1:7" ht="30.75" customHeight="1">
      <c r="A18" s="23" t="s">
        <v>81</v>
      </c>
      <c r="B18" s="15" t="s">
        <v>13</v>
      </c>
      <c r="C18" s="26">
        <v>845994748</v>
      </c>
      <c r="D18" s="22"/>
      <c r="E18" s="15" t="s">
        <v>98</v>
      </c>
      <c r="F18" s="11"/>
      <c r="G18" s="11"/>
    </row>
    <row r="19" spans="1:7" ht="30.75" customHeight="1">
      <c r="A19" s="23" t="s">
        <v>4</v>
      </c>
      <c r="B19" s="15" t="s">
        <v>2</v>
      </c>
      <c r="C19" s="26">
        <f>27181822+22919443+1722665+1636664945</f>
        <v>1688488875</v>
      </c>
      <c r="D19" s="22"/>
      <c r="E19" s="15" t="s">
        <v>39</v>
      </c>
      <c r="F19" s="11"/>
      <c r="G19" s="11"/>
    </row>
    <row r="20" spans="1:7" ht="30.75" customHeight="1">
      <c r="A20" s="23" t="s">
        <v>82</v>
      </c>
      <c r="B20" s="15" t="s">
        <v>13</v>
      </c>
      <c r="C20" s="26">
        <v>755585922</v>
      </c>
      <c r="D20" s="22"/>
      <c r="E20" s="15" t="s">
        <v>105</v>
      </c>
      <c r="F20" s="11"/>
      <c r="G20" s="11"/>
    </row>
    <row r="21" spans="1:7" ht="56.25" customHeight="1">
      <c r="A21" s="23" t="s">
        <v>12</v>
      </c>
      <c r="B21" s="15" t="s">
        <v>3</v>
      </c>
      <c r="C21" s="26">
        <f>74807300+15680+1632673112</f>
        <v>1707496092</v>
      </c>
      <c r="D21" s="22"/>
      <c r="E21" s="15" t="s">
        <v>111</v>
      </c>
      <c r="F21" s="11"/>
      <c r="G21" s="11"/>
    </row>
    <row r="22" spans="1:7" ht="27.75" customHeight="1">
      <c r="A22" s="23" t="s">
        <v>30</v>
      </c>
      <c r="B22" s="15" t="s">
        <v>29</v>
      </c>
      <c r="C22" s="26">
        <f>15073965+1935093057</f>
        <v>1950167022</v>
      </c>
      <c r="D22" s="22"/>
      <c r="E22" s="15" t="s">
        <v>94</v>
      </c>
      <c r="F22" s="11"/>
      <c r="G22" s="11"/>
    </row>
    <row r="23" spans="1:7" ht="42.75" customHeight="1">
      <c r="A23" s="23" t="s">
        <v>31</v>
      </c>
      <c r="B23" s="15" t="s">
        <v>3</v>
      </c>
      <c r="C23" s="26">
        <f>81106528+19411863+3664375+1493332343</f>
        <v>1597515109</v>
      </c>
      <c r="D23" s="22"/>
      <c r="E23" s="15" t="s">
        <v>95</v>
      </c>
      <c r="F23" s="11"/>
      <c r="G23" s="11"/>
    </row>
    <row r="24" spans="1:7" ht="39" customHeight="1">
      <c r="A24" s="21" t="s">
        <v>37</v>
      </c>
      <c r="B24" s="15" t="s">
        <v>3</v>
      </c>
      <c r="C24" s="26">
        <f>1542191+213821186+56151+427939019+1778253+134273+325311+202267686+16637200979</f>
        <v>17485065049</v>
      </c>
      <c r="D24" s="22"/>
      <c r="E24" s="15" t="s">
        <v>106</v>
      </c>
      <c r="F24" s="11"/>
      <c r="G24" s="11"/>
    </row>
    <row r="25" spans="1:7" ht="39" customHeight="1">
      <c r="A25" s="21" t="s">
        <v>83</v>
      </c>
      <c r="B25" s="15" t="s">
        <v>13</v>
      </c>
      <c r="C25" s="26">
        <f>1018001+601149515+144206+8772+5013200+446700+6318728511</f>
        <v>6926508905</v>
      </c>
      <c r="D25" s="15"/>
      <c r="E25" s="15" t="s">
        <v>107</v>
      </c>
      <c r="F25" s="11"/>
      <c r="G25" s="11"/>
    </row>
    <row r="26" spans="1:7" ht="29.25" customHeight="1">
      <c r="A26" s="21" t="s">
        <v>46</v>
      </c>
      <c r="B26" s="15" t="s">
        <v>13</v>
      </c>
      <c r="C26" s="26">
        <f>1546226+344453317+1512+9743241+1085470+5606439543</f>
        <v>5963269309</v>
      </c>
      <c r="D26" s="22"/>
      <c r="E26" s="15" t="s">
        <v>108</v>
      </c>
      <c r="F26" s="11"/>
      <c r="G26" s="11"/>
    </row>
    <row r="27" spans="1:7" ht="27" customHeight="1">
      <c r="A27" s="21" t="s">
        <v>64</v>
      </c>
      <c r="B27" s="15" t="s">
        <v>65</v>
      </c>
      <c r="C27" s="26">
        <f>2747732+105444529+12533724948+5034926+187460590+123312+132768636</f>
        <v>12967304673</v>
      </c>
      <c r="D27" s="22"/>
      <c r="E27" s="15" t="s">
        <v>103</v>
      </c>
      <c r="F27" s="11"/>
      <c r="G27" s="11"/>
    </row>
    <row r="28" spans="1:7" ht="29.25" customHeight="1" hidden="1">
      <c r="A28" s="21" t="s">
        <v>45</v>
      </c>
      <c r="B28" s="15" t="s">
        <v>13</v>
      </c>
      <c r="C28" s="26"/>
      <c r="D28" s="22"/>
      <c r="E28" s="36"/>
      <c r="F28" s="11"/>
      <c r="G28" s="11"/>
    </row>
    <row r="29" spans="1:7" ht="28.5" customHeight="1">
      <c r="A29" s="21" t="s">
        <v>18</v>
      </c>
      <c r="B29" s="15" t="s">
        <v>2</v>
      </c>
      <c r="C29" s="26">
        <f>29061980+838764138+1632119323</f>
        <v>2499945441</v>
      </c>
      <c r="D29" s="22"/>
      <c r="E29" s="15" t="s">
        <v>99</v>
      </c>
      <c r="F29" s="11"/>
      <c r="G29" s="11"/>
    </row>
    <row r="30" spans="1:7" ht="29.25" customHeight="1">
      <c r="A30" s="21" t="s">
        <v>42</v>
      </c>
      <c r="B30" s="15" t="s">
        <v>43</v>
      </c>
      <c r="C30" s="26">
        <v>6614017265</v>
      </c>
      <c r="D30" s="22"/>
      <c r="E30" s="15" t="s">
        <v>97</v>
      </c>
      <c r="F30" s="11"/>
      <c r="G30" s="11"/>
    </row>
    <row r="31" spans="1:7" ht="29.25" customHeight="1">
      <c r="A31" s="21" t="s">
        <v>116</v>
      </c>
      <c r="B31" s="15" t="s">
        <v>117</v>
      </c>
      <c r="C31" s="26">
        <f>300154+6792432089+631399869+135204007+102901+9355327642</f>
        <v>16914766662</v>
      </c>
      <c r="D31" s="22"/>
      <c r="E31" s="15" t="s">
        <v>97</v>
      </c>
      <c r="F31" s="11"/>
      <c r="G31" s="11"/>
    </row>
    <row r="32" spans="1:7" ht="39.75" customHeight="1">
      <c r="A32" s="21" t="s">
        <v>19</v>
      </c>
      <c r="B32" s="15" t="s">
        <v>13</v>
      </c>
      <c r="C32" s="26">
        <f>37867351+169960+9955+2234+26664481+2875213+25007054914</f>
        <v>25074644108</v>
      </c>
      <c r="D32" s="22"/>
      <c r="E32" s="15" t="s">
        <v>73</v>
      </c>
      <c r="F32" s="11"/>
      <c r="G32" s="11"/>
    </row>
    <row r="33" spans="1:7" ht="39.75" customHeight="1">
      <c r="A33" s="21" t="s">
        <v>79</v>
      </c>
      <c r="B33" s="15" t="s">
        <v>80</v>
      </c>
      <c r="C33" s="26">
        <f>8624556812+4985075+154257457</f>
        <v>8783799344</v>
      </c>
      <c r="D33" s="22"/>
      <c r="E33" s="15" t="s">
        <v>109</v>
      </c>
      <c r="F33" s="11"/>
      <c r="G33" s="11"/>
    </row>
    <row r="34" spans="1:7" ht="28.5" customHeight="1">
      <c r="A34" s="21" t="s">
        <v>25</v>
      </c>
      <c r="B34" s="15" t="s">
        <v>3</v>
      </c>
      <c r="C34" s="26">
        <f>2617586+8468077257</f>
        <v>8470694843</v>
      </c>
      <c r="D34" s="22"/>
      <c r="E34" s="15" t="s">
        <v>101</v>
      </c>
      <c r="F34" s="11"/>
      <c r="G34" s="11"/>
    </row>
    <row r="35" spans="1:7" ht="28.5" customHeight="1">
      <c r="A35" s="21" t="s">
        <v>121</v>
      </c>
      <c r="B35" s="15" t="s">
        <v>3</v>
      </c>
      <c r="C35" s="26">
        <f>1542191+213821186+56151+427939019+1778253+134273+325311+202267686+16637200979</f>
        <v>17485065049</v>
      </c>
      <c r="D35" s="22"/>
      <c r="E35" s="15" t="s">
        <v>97</v>
      </c>
      <c r="F35" s="11"/>
      <c r="G35" s="11"/>
    </row>
    <row r="36" spans="1:7" ht="42.75" customHeight="1">
      <c r="A36" s="21" t="s">
        <v>20</v>
      </c>
      <c r="B36" s="15" t="s">
        <v>40</v>
      </c>
      <c r="C36" s="26">
        <f>1010298220+5553548820+4298771+4316050334+102747984+665384160+6722450252</f>
        <v>18374778541</v>
      </c>
      <c r="D36" s="22"/>
      <c r="E36" s="15" t="s">
        <v>110</v>
      </c>
      <c r="F36" s="11"/>
      <c r="G36" s="11"/>
    </row>
    <row r="37" spans="1:7" ht="42.75" customHeight="1">
      <c r="A37" s="21" t="s">
        <v>61</v>
      </c>
      <c r="B37" s="15" t="s">
        <v>63</v>
      </c>
      <c r="C37" s="26">
        <f>578742+48132006+29168461</f>
        <v>77879209</v>
      </c>
      <c r="D37" s="22"/>
      <c r="E37" s="15" t="s">
        <v>97</v>
      </c>
      <c r="F37" s="11"/>
      <c r="G37" s="11"/>
    </row>
    <row r="38" spans="1:7" ht="29.25" customHeight="1">
      <c r="A38" s="21" t="s">
        <v>36</v>
      </c>
      <c r="B38" s="15" t="s">
        <v>2</v>
      </c>
      <c r="C38" s="26">
        <f>15565925+30243827+34363156+1493136493+14369629</f>
        <v>1587679030</v>
      </c>
      <c r="D38" s="22"/>
      <c r="E38" s="15" t="s">
        <v>102</v>
      </c>
      <c r="F38" s="11"/>
      <c r="G38" s="11"/>
    </row>
    <row r="39" spans="1:7" ht="29.25" customHeight="1">
      <c r="A39" s="21" t="s">
        <v>48</v>
      </c>
      <c r="B39" s="15" t="s">
        <v>13</v>
      </c>
      <c r="C39" s="26">
        <f>2915893+503948271+4806+10461621+220727+5734361840</f>
        <v>6251913158</v>
      </c>
      <c r="D39" s="22"/>
      <c r="E39" s="15" t="s">
        <v>114</v>
      </c>
      <c r="F39" s="11"/>
      <c r="G39" s="11"/>
    </row>
    <row r="40" spans="1:7" ht="39.75" customHeight="1">
      <c r="A40" s="21" t="s">
        <v>21</v>
      </c>
      <c r="B40" s="15" t="s">
        <v>2</v>
      </c>
      <c r="C40" s="26">
        <f>69349913+25812444+3391183908+4673064181</f>
        <v>8159410446</v>
      </c>
      <c r="D40" s="22"/>
      <c r="E40" s="15" t="s">
        <v>100</v>
      </c>
      <c r="F40" s="11"/>
      <c r="G40" s="11"/>
    </row>
    <row r="41" spans="1:7" ht="39.75" customHeight="1">
      <c r="A41" s="21" t="s">
        <v>74</v>
      </c>
      <c r="B41" s="15" t="s">
        <v>3</v>
      </c>
      <c r="C41" s="26">
        <f>188202+4328281+771536+55511522+28405043</f>
        <v>89204584</v>
      </c>
      <c r="D41" s="22"/>
      <c r="E41" s="15" t="s">
        <v>97</v>
      </c>
      <c r="F41" s="11"/>
      <c r="G41" s="11"/>
    </row>
    <row r="42" spans="1:7" ht="39.75" customHeight="1">
      <c r="A42" s="21" t="s">
        <v>120</v>
      </c>
      <c r="B42" s="6" t="s">
        <v>13</v>
      </c>
      <c r="C42" s="26">
        <f>20261271+266585+6934470+4238932428</f>
        <v>4266394754</v>
      </c>
      <c r="D42" s="22"/>
      <c r="E42" s="15" t="s">
        <v>97</v>
      </c>
      <c r="F42" s="11"/>
      <c r="G42" s="11"/>
    </row>
    <row r="43" spans="1:7" ht="29.25" customHeight="1">
      <c r="A43" s="5" t="s">
        <v>49</v>
      </c>
      <c r="B43" s="6" t="s">
        <v>13</v>
      </c>
      <c r="C43" s="26">
        <f>4057115+52129871+15937+26512+10164345+255795+6299544382</f>
        <v>6366193957</v>
      </c>
      <c r="D43" s="8"/>
      <c r="E43" s="15" t="s">
        <v>114</v>
      </c>
      <c r="F43" s="11"/>
      <c r="G43" s="11"/>
    </row>
    <row r="44" spans="1:7" ht="29.25" customHeight="1">
      <c r="A44" s="5" t="s">
        <v>119</v>
      </c>
      <c r="B44" s="15" t="s">
        <v>2</v>
      </c>
      <c r="C44" s="26">
        <f>85260175+666290375+128764899+104413</f>
        <v>880419862</v>
      </c>
      <c r="D44" s="8"/>
      <c r="E44" s="15" t="s">
        <v>97</v>
      </c>
      <c r="F44" s="11"/>
      <c r="G44" s="11"/>
    </row>
    <row r="45" spans="1:5" ht="25.5" customHeight="1">
      <c r="A45" s="5" t="s">
        <v>5</v>
      </c>
      <c r="B45" s="6" t="s">
        <v>13</v>
      </c>
      <c r="C45" s="39"/>
      <c r="D45" s="39"/>
      <c r="E45" s="39"/>
    </row>
    <row r="46" spans="1:5" ht="19.5" customHeight="1">
      <c r="A46" s="37" t="s">
        <v>6</v>
      </c>
      <c r="B46" s="38"/>
      <c r="C46" s="26"/>
      <c r="D46" s="8"/>
      <c r="E46" s="6" t="s">
        <v>23</v>
      </c>
    </row>
    <row r="47" spans="1:5" ht="27" customHeight="1">
      <c r="A47" s="13" t="s">
        <v>56</v>
      </c>
      <c r="B47" s="14"/>
      <c r="C47" s="26">
        <v>151160938</v>
      </c>
      <c r="D47" s="8"/>
      <c r="E47" s="6"/>
    </row>
    <row r="48" spans="1:5" ht="19.5" customHeight="1">
      <c r="A48" s="13" t="s">
        <v>51</v>
      </c>
      <c r="B48" s="14"/>
      <c r="C48" s="26"/>
      <c r="D48" s="8"/>
      <c r="E48" s="6" t="s">
        <v>67</v>
      </c>
    </row>
    <row r="49" spans="1:5" ht="19.5" customHeight="1">
      <c r="A49" s="13" t="s">
        <v>50</v>
      </c>
      <c r="B49" s="14"/>
      <c r="C49" s="26"/>
      <c r="D49" s="8"/>
      <c r="E49" s="6" t="s">
        <v>70</v>
      </c>
    </row>
    <row r="50" spans="1:5" ht="19.5" customHeight="1">
      <c r="A50" s="13" t="s">
        <v>57</v>
      </c>
      <c r="B50" s="14"/>
      <c r="C50" s="26">
        <v>136577434</v>
      </c>
      <c r="D50" s="8"/>
      <c r="E50" s="6" t="s">
        <v>66</v>
      </c>
    </row>
    <row r="51" spans="1:5" ht="19.5" customHeight="1">
      <c r="A51" s="13" t="s">
        <v>53</v>
      </c>
      <c r="B51" s="14"/>
      <c r="C51" s="26">
        <v>278613383</v>
      </c>
      <c r="D51" s="8"/>
      <c r="E51" s="6" t="s">
        <v>69</v>
      </c>
    </row>
    <row r="52" spans="1:5" ht="19.5" customHeight="1">
      <c r="A52" s="37" t="s">
        <v>7</v>
      </c>
      <c r="B52" s="37"/>
      <c r="C52" s="26">
        <v>366682852</v>
      </c>
      <c r="D52" s="8"/>
      <c r="E52" s="6" t="s">
        <v>76</v>
      </c>
    </row>
    <row r="53" spans="1:5" ht="19.5" customHeight="1">
      <c r="A53" s="37" t="s">
        <v>8</v>
      </c>
      <c r="B53" s="37"/>
      <c r="C53" s="26">
        <v>390734685</v>
      </c>
      <c r="D53" s="8"/>
      <c r="E53" s="6" t="s">
        <v>77</v>
      </c>
    </row>
    <row r="54" spans="1:5" ht="19.5" customHeight="1">
      <c r="A54" s="37" t="s">
        <v>22</v>
      </c>
      <c r="B54" s="37"/>
      <c r="C54" s="26">
        <v>332459252</v>
      </c>
      <c r="D54" s="8"/>
      <c r="E54" s="6" t="s">
        <v>78</v>
      </c>
    </row>
    <row r="55" spans="1:7" ht="18" customHeight="1">
      <c r="A55" s="31" t="s">
        <v>59</v>
      </c>
      <c r="B55" s="31"/>
      <c r="C55" s="26"/>
      <c r="D55" s="8"/>
      <c r="E55" s="6" t="s">
        <v>71</v>
      </c>
      <c r="G55" s="1" t="s">
        <v>86</v>
      </c>
    </row>
    <row r="56" spans="1:5" ht="18" customHeight="1">
      <c r="A56" s="18" t="s">
        <v>87</v>
      </c>
      <c r="B56" s="33"/>
      <c r="C56" s="26">
        <v>173332616</v>
      </c>
      <c r="D56" s="8"/>
      <c r="E56" s="6"/>
    </row>
    <row r="57" spans="1:5" ht="20.25" customHeight="1">
      <c r="A57" s="32" t="s">
        <v>58</v>
      </c>
      <c r="B57" s="32"/>
      <c r="C57" s="26">
        <v>129453308</v>
      </c>
      <c r="D57" s="8"/>
      <c r="E57" s="6"/>
    </row>
    <row r="58" spans="1:5" ht="20.25" customHeight="1" hidden="1">
      <c r="A58" s="19" t="s">
        <v>62</v>
      </c>
      <c r="B58" s="20"/>
      <c r="C58" s="26"/>
      <c r="D58" s="8"/>
      <c r="E58" s="6"/>
    </row>
    <row r="59" spans="1:5" ht="19.5" customHeight="1" hidden="1">
      <c r="A59" s="16" t="s">
        <v>52</v>
      </c>
      <c r="B59" s="17"/>
      <c r="C59" s="26"/>
      <c r="D59" s="8"/>
      <c r="E59" s="6"/>
    </row>
    <row r="60" spans="1:5" ht="19.5" customHeight="1">
      <c r="A60" s="16" t="s">
        <v>52</v>
      </c>
      <c r="B60" s="17"/>
      <c r="C60" s="26">
        <v>83777350</v>
      </c>
      <c r="D60" s="8"/>
      <c r="E60" s="6"/>
    </row>
    <row r="61" spans="1:5" ht="19.5" customHeight="1">
      <c r="A61" s="37" t="s">
        <v>9</v>
      </c>
      <c r="B61" s="37"/>
      <c r="C61" s="26">
        <v>446847413</v>
      </c>
      <c r="D61" s="8"/>
      <c r="E61" s="6" t="s">
        <v>38</v>
      </c>
    </row>
    <row r="62" spans="1:5" ht="19.5" customHeight="1">
      <c r="A62" s="18" t="s">
        <v>60</v>
      </c>
      <c r="B62" s="30"/>
      <c r="C62" s="26">
        <v>103942063</v>
      </c>
      <c r="D62" s="8"/>
      <c r="E62" s="6" t="s">
        <v>67</v>
      </c>
    </row>
    <row r="63" spans="1:5" ht="19.5" customHeight="1">
      <c r="A63" s="24" t="s">
        <v>75</v>
      </c>
      <c r="B63" s="25"/>
      <c r="C63" s="26">
        <v>138704174</v>
      </c>
      <c r="D63" s="22"/>
      <c r="E63" s="15"/>
    </row>
    <row r="64" spans="1:5" ht="19.5" customHeight="1">
      <c r="A64" s="37" t="s">
        <v>10</v>
      </c>
      <c r="B64" s="37"/>
      <c r="C64" s="26">
        <v>179849795</v>
      </c>
      <c r="D64" s="8"/>
      <c r="E64" s="6" t="s">
        <v>68</v>
      </c>
    </row>
    <row r="65" ht="10.5" customHeight="1">
      <c r="A65" s="9"/>
    </row>
    <row r="69" ht="12.75">
      <c r="B69" s="12"/>
    </row>
  </sheetData>
  <mergeCells count="8">
    <mergeCell ref="C45:E45"/>
    <mergeCell ref="A1:E1"/>
    <mergeCell ref="A54:B54"/>
    <mergeCell ref="A61:B61"/>
    <mergeCell ref="A64:B64"/>
    <mergeCell ref="A46:B46"/>
    <mergeCell ref="A52:B52"/>
    <mergeCell ref="A53:B53"/>
  </mergeCells>
  <printOptions horizontalCentered="1"/>
  <pageMargins left="0.25" right="0.25" top="0.5" bottom="0.5" header="0.5" footer="0.5"/>
  <pageSetup fitToHeight="2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1" sqref="C11:C1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kamholzs</dc:creator>
  <cp:keywords/>
  <dc:description/>
  <cp:lastModifiedBy>Bhattacharyas</cp:lastModifiedBy>
  <cp:lastPrinted>2006-02-07T17:48:21Z</cp:lastPrinted>
  <dcterms:created xsi:type="dcterms:W3CDTF">2004-02-03T17:33:37Z</dcterms:created>
  <dcterms:modified xsi:type="dcterms:W3CDTF">2006-02-07T18:02:59Z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