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150" activeTab="0"/>
  </bookViews>
  <sheets>
    <sheet name="Credits and Costs" sheetId="1" r:id="rId1"/>
    <sheet name="Required Percentages" sheetId="2" r:id="rId2"/>
    <sheet name="Fleet Breakdown" sheetId="3" r:id="rId3"/>
    <sheet name="Gold, Silver Bronze" sheetId="4" r:id="rId4"/>
  </sheets>
  <definedNames/>
  <calcPr fullCalcOnLoad="1"/>
</workbook>
</file>

<file path=xl/comments1.xml><?xml version="1.0" encoding="utf-8"?>
<comments xmlns="http://schemas.openxmlformats.org/spreadsheetml/2006/main">
  <authors>
    <author>Jim Lyons</author>
  </authors>
  <commentList>
    <comment ref="C19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grams CO2/mile
</t>
        </r>
      </text>
    </comment>
    <comment ref="C20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grams CO2/mile
</t>
        </r>
      </text>
    </comment>
    <comment ref="C21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grams CO2/mile
</t>
        </r>
      </text>
    </comment>
    <comment ref="C22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grams CO2/mile
</t>
        </r>
      </text>
    </comment>
    <comment ref="C23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grams CO2/mile
</t>
        </r>
      </text>
    </comment>
    <comment ref="C81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grams CO2 per mile</t>
        </r>
      </text>
    </comment>
    <comment ref="C82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grams CO2 per mile value computed using VMT offset data
</t>
        </r>
      </text>
    </comment>
    <comment ref="C83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grams CO2 per mile</t>
        </r>
      </text>
    </comment>
    <comment ref="C124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grams CO2 per mile</t>
        </r>
      </text>
    </comment>
    <comment ref="C125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grams CO2 per mile</t>
        </r>
      </text>
    </comment>
    <comment ref="C126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grams CO2 per mile</t>
        </r>
      </text>
    </comment>
    <comment ref="C12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6% reduction in fuel consumption relative to baseline vehicle</t>
        </r>
      </text>
    </comment>
    <comment ref="C13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aggressive hybrid from AB1493 analysis</t>
        </r>
      </text>
    </comment>
    <comment ref="E5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Values here are % of Conventional Vehicle VMT Eliminated</t>
        </r>
      </text>
    </comment>
    <comment ref="B2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wt factor used to increase HEV, BEV, and FCEV costs for LDT2s - based on sales data from TRC</t>
        </r>
      </text>
    </comment>
    <comment ref="F73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low end of the mfr range for passenger cars</t>
        </r>
      </text>
    </comment>
    <comment ref="F116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mid range of mfr numbers, also conservative as there are not many/any LDT2 PZEVS.</t>
        </r>
      </text>
    </comment>
    <comment ref="F78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Recent Austin Estimate</t>
        </r>
      </text>
    </comment>
    <comment ref="F79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Recent Austin Estimate</t>
        </r>
      </text>
    </comment>
    <comment ref="F77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Austin Type D number modified to account for use of 42V system</t>
        </r>
      </text>
    </comment>
    <comment ref="A114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all HEV and ZEV costs scaled from PC+LDT1 using wt ratio</t>
        </r>
      </text>
    </comment>
    <comment ref="F83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Based on Austin estimate for NiMH PHEV 40, with CARB PB Li-ion costs substituted</t>
        </r>
      </text>
    </comment>
    <comment ref="F81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Uses BP bat cost + Austin Equip</t>
        </r>
      </text>
    </comment>
    <comment ref="F82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uses BP cost marked up plus Austin Equip costs</t>
        </r>
      </text>
    </comment>
  </commentList>
</comments>
</file>

<file path=xl/comments2.xml><?xml version="1.0" encoding="utf-8"?>
<comments xmlns="http://schemas.openxmlformats.org/spreadsheetml/2006/main">
  <authors>
    <author>Jim Lyons</author>
  </authors>
  <commentList>
    <comment ref="B5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the factor increases sales volumes over time linerarly - 0.01 means 1% per year</t>
        </r>
      </text>
    </comment>
  </commentList>
</comments>
</file>

<file path=xl/comments3.xml><?xml version="1.0" encoding="utf-8"?>
<comments xmlns="http://schemas.openxmlformats.org/spreadsheetml/2006/main">
  <authors>
    <author>Jim Lyons</author>
  </authors>
  <commentList>
    <comment ref="K1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approximated to distribute target FCEV populations to majors based on relative ZEV requirements Assumes all mfrs in PC+LDT1</t>
        </r>
      </text>
    </comment>
    <comment ref="G22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relative wt of LDT2 to PC+LDT1</t>
        </r>
      </text>
    </comment>
    <comment ref="O1" authorId="0">
      <text>
        <r>
          <rPr>
            <b/>
            <sz val="8"/>
            <rFont val="Tahoma"/>
            <family val="0"/>
          </rPr>
          <t>Jim Lyons:</t>
        </r>
        <r>
          <rPr>
            <sz val="8"/>
            <rFont val="Tahoma"/>
            <family val="0"/>
          </rPr>
          <t xml:space="preserve">
approximated to distribute target FCEV populations to majors based on relative ZEV requirements Assumes all mfrs in PC+LDT1</t>
        </r>
      </text>
    </comment>
  </commentList>
</comments>
</file>

<file path=xl/sharedStrings.xml><?xml version="1.0" encoding="utf-8"?>
<sst xmlns="http://schemas.openxmlformats.org/spreadsheetml/2006/main" count="341" uniqueCount="105">
  <si>
    <t>Technology</t>
  </si>
  <si>
    <t>Basic Credits</t>
  </si>
  <si>
    <t>AHEV</t>
  </si>
  <si>
    <t>BHEV</t>
  </si>
  <si>
    <t>CHEV</t>
  </si>
  <si>
    <t>DHEV</t>
  </si>
  <si>
    <t>EHEV</t>
  </si>
  <si>
    <t>PHEV20</t>
  </si>
  <si>
    <t>PHEV40</t>
  </si>
  <si>
    <t xml:space="preserve">NEV </t>
  </si>
  <si>
    <t>TYPE 0</t>
  </si>
  <si>
    <t>Type I (CEV)</t>
  </si>
  <si>
    <t>Type II (FPBEV)</t>
  </si>
  <si>
    <t>Type III (FCEV)</t>
  </si>
  <si>
    <t>PZEV</t>
  </si>
  <si>
    <t>Category</t>
  </si>
  <si>
    <t>Bronze</t>
  </si>
  <si>
    <t>Silver</t>
  </si>
  <si>
    <t>FE value</t>
  </si>
  <si>
    <t>N/A</t>
  </si>
  <si>
    <t>Gold</t>
  </si>
  <si>
    <t>Multipliers</t>
  </si>
  <si>
    <t>Total Credits</t>
  </si>
  <si>
    <t>PHEV10</t>
  </si>
  <si>
    <t>Cost per Credit (2004 dollars)</t>
  </si>
  <si>
    <t>MFR</t>
  </si>
  <si>
    <t>PC+LDT1</t>
  </si>
  <si>
    <t>LDT2</t>
  </si>
  <si>
    <t>BMW</t>
  </si>
  <si>
    <t>DCX</t>
  </si>
  <si>
    <t>Ford</t>
  </si>
  <si>
    <t>GM</t>
  </si>
  <si>
    <t>Honda</t>
  </si>
  <si>
    <t>Hyundai</t>
  </si>
  <si>
    <t>Nissan</t>
  </si>
  <si>
    <t>Porsche</t>
  </si>
  <si>
    <t>VW</t>
  </si>
  <si>
    <t>Toyota</t>
  </si>
  <si>
    <t>YEAR</t>
  </si>
  <si>
    <t>Total Sales</t>
  </si>
  <si>
    <t>ZEV Credit Requirements</t>
  </si>
  <si>
    <t>NMOG Values</t>
  </si>
  <si>
    <t>based on 2003 sales data</t>
  </si>
  <si>
    <t>Incremental Costs ($2004 dollars) - PC+LDT1</t>
  </si>
  <si>
    <t>Incremental Costs ($2004 dollars) - LDT2</t>
  </si>
  <si>
    <t>ratio of LDT2 wt/PC+LDT1</t>
  </si>
  <si>
    <t>Cost per Credit (2004 dollars) - LDT2</t>
  </si>
  <si>
    <t>PC+LDT1 WT</t>
  </si>
  <si>
    <t>LDT2 WT</t>
  </si>
  <si>
    <t>ZEV Credits Required</t>
  </si>
  <si>
    <t>Total BMW</t>
  </si>
  <si>
    <t>BMW PC+LDT1</t>
  </si>
  <si>
    <t>DCX PC+LDT1</t>
  </si>
  <si>
    <t>Total DCX</t>
  </si>
  <si>
    <t>Ford PC+LDT1</t>
  </si>
  <si>
    <t>BMW LDT2</t>
  </si>
  <si>
    <t>DCX LDT2</t>
  </si>
  <si>
    <t>Total Ford</t>
  </si>
  <si>
    <t>Ford LDT2</t>
  </si>
  <si>
    <t>GM PC+LDT1</t>
  </si>
  <si>
    <t>GM LDT2</t>
  </si>
  <si>
    <t>Total GM</t>
  </si>
  <si>
    <t>Honda PC+LDT1</t>
  </si>
  <si>
    <t>Honda LDT2</t>
  </si>
  <si>
    <t>Total Honda</t>
  </si>
  <si>
    <t>Hyundai LDT2</t>
  </si>
  <si>
    <t>Hyundai PC+LDT1</t>
  </si>
  <si>
    <t>Total Hyundai</t>
  </si>
  <si>
    <t>Nissan PC+LDT1</t>
  </si>
  <si>
    <t>Nissan LDT2</t>
  </si>
  <si>
    <t>Total Nissan</t>
  </si>
  <si>
    <t>Porsche PC+LDT1</t>
  </si>
  <si>
    <t>Porsche LDT2</t>
  </si>
  <si>
    <t>Total Porsche</t>
  </si>
  <si>
    <t>VW PC+LDT1</t>
  </si>
  <si>
    <t>VW LDT2</t>
  </si>
  <si>
    <t>Total VW</t>
  </si>
  <si>
    <t>Toyota PC+LDT1</t>
  </si>
  <si>
    <t>Toyota LDT2</t>
  </si>
  <si>
    <t>Total Toyota</t>
  </si>
  <si>
    <t xml:space="preserve">Gold </t>
  </si>
  <si>
    <t>Total Large Volume Mfr Credits</t>
  </si>
  <si>
    <t>% of Major PC+LDT1</t>
  </si>
  <si>
    <t>% of Major LDT2</t>
  </si>
  <si>
    <t>2009 to 2011</t>
  </si>
  <si>
    <t>Alt Comp Veh</t>
  </si>
  <si>
    <t>(based on 2003)</t>
  </si>
  <si>
    <t>2012 to 2014</t>
  </si>
  <si>
    <t>(based on 2006)</t>
  </si>
  <si>
    <t>2015 to 2017</t>
  </si>
  <si>
    <t>(based on 2009)</t>
  </si>
  <si>
    <t>6% Improvement</t>
  </si>
  <si>
    <t>Aggressive Hyb</t>
  </si>
  <si>
    <t>Electric Range</t>
  </si>
  <si>
    <t>VMT Offset</t>
  </si>
  <si>
    <t>1000 miles per year</t>
  </si>
  <si>
    <t>See below for PC+LDT1 and LDT2</t>
  </si>
  <si>
    <t>(miles)</t>
  </si>
  <si>
    <t>Annual Sales Growth Fraction</t>
  </si>
  <si>
    <t>Alt Compliance Pathway Annual FCEV Volumes (vehicles required per year)</t>
  </si>
  <si>
    <t xml:space="preserve">Silver </t>
  </si>
  <si>
    <t>Required Credits by Category - No Leaving the PC+LDT1 Market</t>
  </si>
  <si>
    <t>Alt Compliance Pathway Annual FCEV Fractions (Fraction of total ZEV credits required from FCEVs)</t>
  </si>
  <si>
    <t>Mean</t>
  </si>
  <si>
    <t>Check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</si>
</sst>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53"/>
  <sheetViews>
    <sheetView tabSelected="1" workbookViewId="0" topLeftCell="A4">
      <pane ySplit="1785" topLeftCell="BM72" activePane="bottomLeft" state="split"/>
      <selection pane="topLeft" activeCell="B2" sqref="B2"/>
      <selection pane="bottomLeft" activeCell="D83" sqref="D83"/>
    </sheetView>
  </sheetViews>
  <sheetFormatPr defaultColWidth="9.140625" defaultRowHeight="12.75"/>
  <cols>
    <col min="1" max="1" width="21.421875" style="0" customWidth="1"/>
    <col min="2" max="2" width="22.28125" style="0" customWidth="1"/>
    <col min="3" max="3" width="15.140625" style="0" customWidth="1"/>
    <col min="4" max="4" width="18.7109375" style="0" customWidth="1"/>
    <col min="5" max="5" width="15.140625" style="0" customWidth="1"/>
  </cols>
  <sheetData>
    <row r="2" spans="1:2" ht="12.75">
      <c r="A2" t="s">
        <v>45</v>
      </c>
      <c r="B2">
        <v>1.51</v>
      </c>
    </row>
    <row r="3" ht="12.75">
      <c r="A3" t="s">
        <v>1</v>
      </c>
    </row>
    <row r="5" spans="1:31" ht="12.75">
      <c r="A5" t="s">
        <v>0</v>
      </c>
      <c r="B5" t="s">
        <v>15</v>
      </c>
      <c r="C5" t="s">
        <v>18</v>
      </c>
      <c r="D5" t="s">
        <v>93</v>
      </c>
      <c r="E5" t="s">
        <v>94</v>
      </c>
      <c r="F5">
        <v>2005</v>
      </c>
      <c r="G5">
        <f>F5+1</f>
        <v>2006</v>
      </c>
      <c r="H5">
        <f aca="true" t="shared" si="0" ref="H5:AE5">G5+1</f>
        <v>2007</v>
      </c>
      <c r="I5">
        <f t="shared" si="0"/>
        <v>2008</v>
      </c>
      <c r="J5">
        <f t="shared" si="0"/>
        <v>2009</v>
      </c>
      <c r="K5">
        <f t="shared" si="0"/>
        <v>2010</v>
      </c>
      <c r="L5">
        <f t="shared" si="0"/>
        <v>2011</v>
      </c>
      <c r="M5">
        <f t="shared" si="0"/>
        <v>2012</v>
      </c>
      <c r="N5">
        <f t="shared" si="0"/>
        <v>2013</v>
      </c>
      <c r="O5">
        <f t="shared" si="0"/>
        <v>2014</v>
      </c>
      <c r="P5">
        <f t="shared" si="0"/>
        <v>2015</v>
      </c>
      <c r="Q5">
        <f t="shared" si="0"/>
        <v>2016</v>
      </c>
      <c r="R5">
        <f t="shared" si="0"/>
        <v>2017</v>
      </c>
      <c r="S5">
        <f t="shared" si="0"/>
        <v>2018</v>
      </c>
      <c r="T5">
        <f t="shared" si="0"/>
        <v>2019</v>
      </c>
      <c r="U5">
        <f t="shared" si="0"/>
        <v>2020</v>
      </c>
      <c r="V5">
        <f t="shared" si="0"/>
        <v>2021</v>
      </c>
      <c r="W5">
        <f t="shared" si="0"/>
        <v>2022</v>
      </c>
      <c r="X5">
        <f t="shared" si="0"/>
        <v>2023</v>
      </c>
      <c r="Y5">
        <f t="shared" si="0"/>
        <v>2024</v>
      </c>
      <c r="Z5">
        <f t="shared" si="0"/>
        <v>2025</v>
      </c>
      <c r="AA5">
        <f t="shared" si="0"/>
        <v>2026</v>
      </c>
      <c r="AB5">
        <f t="shared" si="0"/>
        <v>2027</v>
      </c>
      <c r="AC5">
        <f t="shared" si="0"/>
        <v>2028</v>
      </c>
      <c r="AD5">
        <f t="shared" si="0"/>
        <v>2029</v>
      </c>
      <c r="AE5">
        <f t="shared" si="0"/>
        <v>2030</v>
      </c>
    </row>
    <row r="6" ht="12.75">
      <c r="D6" t="s">
        <v>97</v>
      </c>
    </row>
    <row r="7" spans="1:31" ht="12.75">
      <c r="A7" t="s">
        <v>14</v>
      </c>
      <c r="B7" t="s">
        <v>16</v>
      </c>
      <c r="C7" t="s">
        <v>19</v>
      </c>
      <c r="F7">
        <v>0.2</v>
      </c>
      <c r="G7">
        <v>0.2</v>
      </c>
      <c r="H7">
        <v>0.2</v>
      </c>
      <c r="I7">
        <v>0.2</v>
      </c>
      <c r="J7">
        <v>0.2</v>
      </c>
      <c r="K7">
        <v>0.2</v>
      </c>
      <c r="L7">
        <v>0.2</v>
      </c>
      <c r="M7">
        <v>0.2</v>
      </c>
      <c r="N7">
        <v>0.2</v>
      </c>
      <c r="O7">
        <v>0.2</v>
      </c>
      <c r="P7">
        <v>0.2</v>
      </c>
      <c r="Q7">
        <v>0.2</v>
      </c>
      <c r="R7">
        <v>0.2</v>
      </c>
      <c r="S7">
        <v>0.2</v>
      </c>
      <c r="T7">
        <v>0.2</v>
      </c>
      <c r="U7">
        <v>0.2</v>
      </c>
      <c r="V7">
        <v>0.2</v>
      </c>
      <c r="W7">
        <v>0.2</v>
      </c>
      <c r="X7">
        <v>0.2</v>
      </c>
      <c r="Y7">
        <v>0.2</v>
      </c>
      <c r="Z7">
        <v>0.2</v>
      </c>
      <c r="AA7">
        <v>0.2</v>
      </c>
      <c r="AB7">
        <v>0.2</v>
      </c>
      <c r="AC7">
        <v>0.2</v>
      </c>
      <c r="AD7">
        <v>0.2</v>
      </c>
      <c r="AE7">
        <v>0.2</v>
      </c>
    </row>
    <row r="9" spans="1:31" ht="12.75">
      <c r="A9" t="s">
        <v>2</v>
      </c>
      <c r="B9" t="s">
        <v>17</v>
      </c>
      <c r="C9" t="s">
        <v>19</v>
      </c>
      <c r="F9">
        <v>0.2</v>
      </c>
      <c r="G9">
        <v>0.2</v>
      </c>
      <c r="H9">
        <v>0.2</v>
      </c>
      <c r="I9">
        <v>0.2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</row>
    <row r="10" spans="1:31" ht="12.75">
      <c r="A10" t="s">
        <v>3</v>
      </c>
      <c r="B10" t="s">
        <v>17</v>
      </c>
      <c r="C10" t="s">
        <v>19</v>
      </c>
      <c r="F10">
        <f>0.2+0.2</f>
        <v>0.4</v>
      </c>
      <c r="G10">
        <f aca="true" t="shared" si="1" ref="G10:L11">0.2+0.2</f>
        <v>0.4</v>
      </c>
      <c r="H10">
        <f t="shared" si="1"/>
        <v>0.4</v>
      </c>
      <c r="I10">
        <f t="shared" si="1"/>
        <v>0.4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</row>
    <row r="11" spans="1:31" ht="12.75">
      <c r="A11" t="s">
        <v>4</v>
      </c>
      <c r="B11" t="s">
        <v>17</v>
      </c>
      <c r="C11" t="s">
        <v>19</v>
      </c>
      <c r="F11">
        <f>0.2+0.2</f>
        <v>0.4</v>
      </c>
      <c r="G11">
        <f t="shared" si="1"/>
        <v>0.4</v>
      </c>
      <c r="H11">
        <f t="shared" si="1"/>
        <v>0.4</v>
      </c>
      <c r="I11">
        <f t="shared" si="1"/>
        <v>0.4</v>
      </c>
      <c r="J11">
        <f t="shared" si="1"/>
        <v>0.4</v>
      </c>
      <c r="K11">
        <f t="shared" si="1"/>
        <v>0.4</v>
      </c>
      <c r="L11">
        <f t="shared" si="1"/>
        <v>0.4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</row>
    <row r="12" spans="1:31" ht="12.75">
      <c r="A12" t="s">
        <v>5</v>
      </c>
      <c r="B12" t="s">
        <v>17</v>
      </c>
      <c r="C12" t="s">
        <v>91</v>
      </c>
      <c r="F12">
        <f>0.2+0.4</f>
        <v>0.6000000000000001</v>
      </c>
      <c r="G12">
        <f aca="true" t="shared" si="2" ref="G12:L12">0.2+0.4</f>
        <v>0.6000000000000001</v>
      </c>
      <c r="H12">
        <f t="shared" si="2"/>
        <v>0.6000000000000001</v>
      </c>
      <c r="I12">
        <f t="shared" si="2"/>
        <v>0.6000000000000001</v>
      </c>
      <c r="J12">
        <f t="shared" si="2"/>
        <v>0.6000000000000001</v>
      </c>
      <c r="K12">
        <f t="shared" si="2"/>
        <v>0.6000000000000001</v>
      </c>
      <c r="L12">
        <f t="shared" si="2"/>
        <v>0.6000000000000001</v>
      </c>
      <c r="M12">
        <f>0.2+0.35</f>
        <v>0.55</v>
      </c>
      <c r="N12">
        <f>0.2+0.35</f>
        <v>0.55</v>
      </c>
      <c r="O12">
        <f>0.2+0.35</f>
        <v>0.55</v>
      </c>
      <c r="P12">
        <f>0.2+0.25</f>
        <v>0.45</v>
      </c>
      <c r="Q12">
        <f aca="true" t="shared" si="3" ref="Q12:AE12">0.2+0.25</f>
        <v>0.45</v>
      </c>
      <c r="R12">
        <f t="shared" si="3"/>
        <v>0.45</v>
      </c>
      <c r="S12">
        <f t="shared" si="3"/>
        <v>0.45</v>
      </c>
      <c r="T12">
        <f t="shared" si="3"/>
        <v>0.45</v>
      </c>
      <c r="U12">
        <f t="shared" si="3"/>
        <v>0.45</v>
      </c>
      <c r="V12">
        <f t="shared" si="3"/>
        <v>0.45</v>
      </c>
      <c r="W12">
        <f t="shared" si="3"/>
        <v>0.45</v>
      </c>
      <c r="X12">
        <f t="shared" si="3"/>
        <v>0.45</v>
      </c>
      <c r="Y12">
        <f t="shared" si="3"/>
        <v>0.45</v>
      </c>
      <c r="Z12">
        <f t="shared" si="3"/>
        <v>0.45</v>
      </c>
      <c r="AA12">
        <f t="shared" si="3"/>
        <v>0.45</v>
      </c>
      <c r="AB12">
        <f t="shared" si="3"/>
        <v>0.45</v>
      </c>
      <c r="AC12">
        <f t="shared" si="3"/>
        <v>0.45</v>
      </c>
      <c r="AD12">
        <f t="shared" si="3"/>
        <v>0.45</v>
      </c>
      <c r="AE12">
        <f t="shared" si="3"/>
        <v>0.45</v>
      </c>
    </row>
    <row r="13" spans="1:31" ht="12.75">
      <c r="A13" t="s">
        <v>6</v>
      </c>
      <c r="B13" t="s">
        <v>17</v>
      </c>
      <c r="C13" t="s">
        <v>92</v>
      </c>
      <c r="F13">
        <f>0.2+0.5</f>
        <v>0.7</v>
      </c>
      <c r="G13">
        <f aca="true" t="shared" si="4" ref="G13:L13">0.2+0.5</f>
        <v>0.7</v>
      </c>
      <c r="H13">
        <f t="shared" si="4"/>
        <v>0.7</v>
      </c>
      <c r="I13">
        <f t="shared" si="4"/>
        <v>0.7</v>
      </c>
      <c r="J13">
        <f t="shared" si="4"/>
        <v>0.7</v>
      </c>
      <c r="K13">
        <f t="shared" si="4"/>
        <v>0.7</v>
      </c>
      <c r="L13">
        <f t="shared" si="4"/>
        <v>0.7</v>
      </c>
      <c r="M13">
        <f>0.2+0.45</f>
        <v>0.65</v>
      </c>
      <c r="N13">
        <f>0.2+0.45</f>
        <v>0.65</v>
      </c>
      <c r="O13">
        <f>0.2+0.45</f>
        <v>0.65</v>
      </c>
      <c r="P13">
        <f>0.2+0.35</f>
        <v>0.55</v>
      </c>
      <c r="Q13">
        <f aca="true" t="shared" si="5" ref="Q13:AE13">0.2+0.35</f>
        <v>0.55</v>
      </c>
      <c r="R13">
        <f t="shared" si="5"/>
        <v>0.55</v>
      </c>
      <c r="S13">
        <f t="shared" si="5"/>
        <v>0.55</v>
      </c>
      <c r="T13">
        <f t="shared" si="5"/>
        <v>0.55</v>
      </c>
      <c r="U13">
        <f t="shared" si="5"/>
        <v>0.55</v>
      </c>
      <c r="V13">
        <f t="shared" si="5"/>
        <v>0.55</v>
      </c>
      <c r="W13">
        <f t="shared" si="5"/>
        <v>0.55</v>
      </c>
      <c r="X13">
        <f t="shared" si="5"/>
        <v>0.55</v>
      </c>
      <c r="Y13">
        <f t="shared" si="5"/>
        <v>0.55</v>
      </c>
      <c r="Z13">
        <f t="shared" si="5"/>
        <v>0.55</v>
      </c>
      <c r="AA13">
        <f t="shared" si="5"/>
        <v>0.55</v>
      </c>
      <c r="AB13">
        <f t="shared" si="5"/>
        <v>0.55</v>
      </c>
      <c r="AC13">
        <f t="shared" si="5"/>
        <v>0.55</v>
      </c>
      <c r="AD13">
        <f t="shared" si="5"/>
        <v>0.55</v>
      </c>
      <c r="AE13">
        <f t="shared" si="5"/>
        <v>0.55</v>
      </c>
    </row>
    <row r="15" spans="1:31" ht="12.75">
      <c r="A15" t="s">
        <v>23</v>
      </c>
      <c r="B15" t="s">
        <v>17</v>
      </c>
      <c r="C15" t="s">
        <v>96</v>
      </c>
      <c r="E15">
        <v>10.1</v>
      </c>
      <c r="F15">
        <f>0.2+((33.8+(0.5*10))/35)+0.1-0.2+F13+0.12</f>
        <v>2.0285714285714285</v>
      </c>
      <c r="G15">
        <f aca="true" t="shared" si="6" ref="G15:AE15">0.2+((33.8+(0.5*10))/35)+0.1-0.2+G13+0.12</f>
        <v>2.0285714285714285</v>
      </c>
      <c r="H15">
        <f t="shared" si="6"/>
        <v>2.0285714285714285</v>
      </c>
      <c r="I15">
        <f t="shared" si="6"/>
        <v>2.0285714285714285</v>
      </c>
      <c r="J15">
        <f t="shared" si="6"/>
        <v>2.0285714285714285</v>
      </c>
      <c r="K15">
        <f t="shared" si="6"/>
        <v>2.0285714285714285</v>
      </c>
      <c r="L15">
        <f t="shared" si="6"/>
        <v>2.0285714285714285</v>
      </c>
      <c r="M15">
        <f t="shared" si="6"/>
        <v>1.9785714285714286</v>
      </c>
      <c r="N15">
        <f t="shared" si="6"/>
        <v>1.9785714285714286</v>
      </c>
      <c r="O15">
        <f t="shared" si="6"/>
        <v>1.9785714285714286</v>
      </c>
      <c r="P15">
        <f t="shared" si="6"/>
        <v>1.8785714285714286</v>
      </c>
      <c r="Q15">
        <f t="shared" si="6"/>
        <v>1.8785714285714286</v>
      </c>
      <c r="R15">
        <f t="shared" si="6"/>
        <v>1.8785714285714286</v>
      </c>
      <c r="S15">
        <f t="shared" si="6"/>
        <v>1.8785714285714286</v>
      </c>
      <c r="T15">
        <f t="shared" si="6"/>
        <v>1.8785714285714286</v>
      </c>
      <c r="U15">
        <f t="shared" si="6"/>
        <v>1.8785714285714286</v>
      </c>
      <c r="V15">
        <f t="shared" si="6"/>
        <v>1.8785714285714286</v>
      </c>
      <c r="W15">
        <f t="shared" si="6"/>
        <v>1.8785714285714286</v>
      </c>
      <c r="X15">
        <f t="shared" si="6"/>
        <v>1.8785714285714286</v>
      </c>
      <c r="Y15">
        <f t="shared" si="6"/>
        <v>1.8785714285714286</v>
      </c>
      <c r="Z15">
        <f t="shared" si="6"/>
        <v>1.8785714285714286</v>
      </c>
      <c r="AA15">
        <f t="shared" si="6"/>
        <v>1.8785714285714286</v>
      </c>
      <c r="AB15">
        <f t="shared" si="6"/>
        <v>1.8785714285714286</v>
      </c>
      <c r="AC15">
        <f t="shared" si="6"/>
        <v>1.8785714285714286</v>
      </c>
      <c r="AD15">
        <f t="shared" si="6"/>
        <v>1.8785714285714286</v>
      </c>
      <c r="AE15">
        <f t="shared" si="6"/>
        <v>1.8785714285714286</v>
      </c>
    </row>
    <row r="16" spans="1:31" ht="12.75">
      <c r="A16" t="s">
        <v>7</v>
      </c>
      <c r="B16" t="s">
        <v>17</v>
      </c>
      <c r="C16" t="s">
        <v>96</v>
      </c>
      <c r="E16">
        <v>20.2</v>
      </c>
      <c r="F16">
        <f>0.2+((33.8+(0.5*20))/35)+0.1-0.2+F13+0.15</f>
        <v>2.2014285714285715</v>
      </c>
      <c r="G16">
        <f aca="true" t="shared" si="7" ref="G16:AE16">0.2+((33.8+(0.5*20))/35)+0.1-0.2+G13+0.15</f>
        <v>2.2014285714285715</v>
      </c>
      <c r="H16">
        <f t="shared" si="7"/>
        <v>2.2014285714285715</v>
      </c>
      <c r="I16">
        <f t="shared" si="7"/>
        <v>2.2014285714285715</v>
      </c>
      <c r="J16">
        <f t="shared" si="7"/>
        <v>2.2014285714285715</v>
      </c>
      <c r="K16">
        <f t="shared" si="7"/>
        <v>2.2014285714285715</v>
      </c>
      <c r="L16">
        <f t="shared" si="7"/>
        <v>2.2014285714285715</v>
      </c>
      <c r="M16">
        <f t="shared" si="7"/>
        <v>2.1514285714285712</v>
      </c>
      <c r="N16">
        <f t="shared" si="7"/>
        <v>2.1514285714285712</v>
      </c>
      <c r="O16">
        <f t="shared" si="7"/>
        <v>2.1514285714285712</v>
      </c>
      <c r="P16">
        <f t="shared" si="7"/>
        <v>2.0514285714285716</v>
      </c>
      <c r="Q16">
        <f t="shared" si="7"/>
        <v>2.0514285714285716</v>
      </c>
      <c r="R16">
        <f t="shared" si="7"/>
        <v>2.0514285714285716</v>
      </c>
      <c r="S16">
        <f t="shared" si="7"/>
        <v>2.0514285714285716</v>
      </c>
      <c r="T16">
        <f t="shared" si="7"/>
        <v>2.0514285714285716</v>
      </c>
      <c r="U16">
        <f t="shared" si="7"/>
        <v>2.0514285714285716</v>
      </c>
      <c r="V16">
        <f t="shared" si="7"/>
        <v>2.0514285714285716</v>
      </c>
      <c r="W16">
        <f t="shared" si="7"/>
        <v>2.0514285714285716</v>
      </c>
      <c r="X16">
        <f t="shared" si="7"/>
        <v>2.0514285714285716</v>
      </c>
      <c r="Y16">
        <f t="shared" si="7"/>
        <v>2.0514285714285716</v>
      </c>
      <c r="Z16">
        <f t="shared" si="7"/>
        <v>2.0514285714285716</v>
      </c>
      <c r="AA16">
        <f t="shared" si="7"/>
        <v>2.0514285714285716</v>
      </c>
      <c r="AB16">
        <f t="shared" si="7"/>
        <v>2.0514285714285716</v>
      </c>
      <c r="AC16">
        <f t="shared" si="7"/>
        <v>2.0514285714285716</v>
      </c>
      <c r="AD16">
        <f t="shared" si="7"/>
        <v>2.0514285714285716</v>
      </c>
      <c r="AE16">
        <f t="shared" si="7"/>
        <v>2.0514285714285716</v>
      </c>
    </row>
    <row r="17" spans="1:31" ht="12.75">
      <c r="A17" t="s">
        <v>8</v>
      </c>
      <c r="B17" t="s">
        <v>17</v>
      </c>
      <c r="C17" t="s">
        <v>96</v>
      </c>
      <c r="E17">
        <v>49</v>
      </c>
      <c r="F17">
        <f>0.2+((33.8+(0.5*40))/35)+0.1-0.2+F13+0.15</f>
        <v>2.487142857142857</v>
      </c>
      <c r="G17">
        <f aca="true" t="shared" si="8" ref="G17:AE17">0.2+((33.8+(0.5*40))/35)+0.1-0.2+G13+0.15</f>
        <v>2.487142857142857</v>
      </c>
      <c r="H17">
        <f t="shared" si="8"/>
        <v>2.487142857142857</v>
      </c>
      <c r="I17">
        <f t="shared" si="8"/>
        <v>2.487142857142857</v>
      </c>
      <c r="J17">
        <f t="shared" si="8"/>
        <v>2.487142857142857</v>
      </c>
      <c r="K17">
        <f t="shared" si="8"/>
        <v>2.487142857142857</v>
      </c>
      <c r="L17">
        <f t="shared" si="8"/>
        <v>2.487142857142857</v>
      </c>
      <c r="M17">
        <f t="shared" si="8"/>
        <v>2.4371428571428573</v>
      </c>
      <c r="N17">
        <f t="shared" si="8"/>
        <v>2.4371428571428573</v>
      </c>
      <c r="O17">
        <f t="shared" si="8"/>
        <v>2.4371428571428573</v>
      </c>
      <c r="P17">
        <f t="shared" si="8"/>
        <v>2.337142857142857</v>
      </c>
      <c r="Q17">
        <f t="shared" si="8"/>
        <v>2.337142857142857</v>
      </c>
      <c r="R17">
        <f t="shared" si="8"/>
        <v>2.337142857142857</v>
      </c>
      <c r="S17">
        <f t="shared" si="8"/>
        <v>2.337142857142857</v>
      </c>
      <c r="T17">
        <f t="shared" si="8"/>
        <v>2.337142857142857</v>
      </c>
      <c r="U17">
        <f t="shared" si="8"/>
        <v>2.337142857142857</v>
      </c>
      <c r="V17">
        <f t="shared" si="8"/>
        <v>2.337142857142857</v>
      </c>
      <c r="W17">
        <f t="shared" si="8"/>
        <v>2.337142857142857</v>
      </c>
      <c r="X17">
        <f t="shared" si="8"/>
        <v>2.337142857142857</v>
      </c>
      <c r="Y17">
        <f t="shared" si="8"/>
        <v>2.337142857142857</v>
      </c>
      <c r="Z17">
        <f t="shared" si="8"/>
        <v>2.337142857142857</v>
      </c>
      <c r="AA17">
        <f t="shared" si="8"/>
        <v>2.337142857142857</v>
      </c>
      <c r="AB17">
        <f t="shared" si="8"/>
        <v>2.337142857142857</v>
      </c>
      <c r="AC17">
        <f t="shared" si="8"/>
        <v>2.337142857142857</v>
      </c>
      <c r="AD17">
        <f t="shared" si="8"/>
        <v>2.337142857142857</v>
      </c>
      <c r="AE17">
        <f t="shared" si="8"/>
        <v>2.337142857142857</v>
      </c>
    </row>
    <row r="19" spans="1:31" ht="12.75">
      <c r="A19" t="s">
        <v>9</v>
      </c>
      <c r="B19" t="s">
        <v>20</v>
      </c>
      <c r="C19">
        <v>130</v>
      </c>
      <c r="D19" t="s">
        <v>95</v>
      </c>
      <c r="F19">
        <v>0.625</v>
      </c>
      <c r="G19">
        <v>0.15</v>
      </c>
      <c r="H19">
        <v>0.15</v>
      </c>
      <c r="I19">
        <v>0.15</v>
      </c>
      <c r="J19">
        <v>0.15</v>
      </c>
      <c r="K19">
        <v>0.15</v>
      </c>
      <c r="L19">
        <v>0.15</v>
      </c>
      <c r="M19">
        <v>0.15</v>
      </c>
      <c r="N19">
        <v>0.15</v>
      </c>
      <c r="O19">
        <v>0.15</v>
      </c>
      <c r="P19">
        <v>0.15</v>
      </c>
      <c r="Q19">
        <v>0.15</v>
      </c>
      <c r="R19">
        <v>0.15</v>
      </c>
      <c r="S19">
        <v>0.15</v>
      </c>
      <c r="T19">
        <v>0.15</v>
      </c>
      <c r="U19">
        <v>0.15</v>
      </c>
      <c r="V19">
        <v>0.15</v>
      </c>
      <c r="W19">
        <v>0.15</v>
      </c>
      <c r="X19">
        <v>0.15</v>
      </c>
      <c r="Y19">
        <v>0.15</v>
      </c>
      <c r="Z19">
        <v>0.15</v>
      </c>
      <c r="AA19">
        <v>0.15</v>
      </c>
      <c r="AB19">
        <v>0.15</v>
      </c>
      <c r="AC19">
        <v>0.15</v>
      </c>
      <c r="AD19">
        <v>0.15</v>
      </c>
      <c r="AE19">
        <v>0.15</v>
      </c>
    </row>
    <row r="20" spans="1:31" ht="12.75">
      <c r="A20" t="s">
        <v>10</v>
      </c>
      <c r="B20" t="s">
        <v>20</v>
      </c>
      <c r="C20">
        <v>130</v>
      </c>
      <c r="D20">
        <v>50</v>
      </c>
      <c r="E20">
        <v>60</v>
      </c>
      <c r="F20">
        <v>1.5</v>
      </c>
      <c r="G20">
        <v>1.5</v>
      </c>
      <c r="H20">
        <v>1.5</v>
      </c>
      <c r="I20">
        <v>1.5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</row>
    <row r="21" spans="1:31" ht="12.75">
      <c r="A21" t="s">
        <v>11</v>
      </c>
      <c r="B21" t="s">
        <v>20</v>
      </c>
      <c r="C21">
        <v>130</v>
      </c>
      <c r="D21">
        <v>75</v>
      </c>
      <c r="E21">
        <v>75</v>
      </c>
      <c r="F21">
        <v>8</v>
      </c>
      <c r="G21">
        <v>7</v>
      </c>
      <c r="H21">
        <v>7</v>
      </c>
      <c r="I21">
        <v>7</v>
      </c>
      <c r="J21">
        <v>2</v>
      </c>
      <c r="K21">
        <v>2</v>
      </c>
      <c r="L21">
        <v>2</v>
      </c>
      <c r="M21">
        <v>2</v>
      </c>
      <c r="N21">
        <v>2</v>
      </c>
      <c r="O21">
        <v>2</v>
      </c>
      <c r="P21">
        <v>2</v>
      </c>
      <c r="Q21">
        <v>2</v>
      </c>
      <c r="R21">
        <v>2</v>
      </c>
      <c r="S21">
        <v>2</v>
      </c>
      <c r="T21">
        <v>2</v>
      </c>
      <c r="U21">
        <v>2</v>
      </c>
      <c r="V21">
        <v>2</v>
      </c>
      <c r="W21">
        <v>2</v>
      </c>
      <c r="X21">
        <v>2</v>
      </c>
      <c r="Y21">
        <v>2</v>
      </c>
      <c r="Z21">
        <v>2</v>
      </c>
      <c r="AA21">
        <v>2</v>
      </c>
      <c r="AB21">
        <v>2</v>
      </c>
      <c r="AC21">
        <v>2</v>
      </c>
      <c r="AD21">
        <v>2</v>
      </c>
      <c r="AE21">
        <v>2</v>
      </c>
    </row>
    <row r="22" spans="1:31" ht="12.75">
      <c r="A22" t="s">
        <v>12</v>
      </c>
      <c r="B22" t="s">
        <v>20</v>
      </c>
      <c r="C22">
        <v>130</v>
      </c>
      <c r="D22">
        <v>100</v>
      </c>
      <c r="E22">
        <v>85</v>
      </c>
      <c r="F22">
        <v>12</v>
      </c>
      <c r="G22">
        <v>10</v>
      </c>
      <c r="H22">
        <v>10</v>
      </c>
      <c r="I22">
        <v>10</v>
      </c>
      <c r="J22">
        <v>3</v>
      </c>
      <c r="K22">
        <v>3</v>
      </c>
      <c r="L22">
        <v>3</v>
      </c>
      <c r="M22">
        <v>3</v>
      </c>
      <c r="N22">
        <v>3</v>
      </c>
      <c r="O22">
        <v>3</v>
      </c>
      <c r="P22">
        <v>3</v>
      </c>
      <c r="Q22">
        <v>3</v>
      </c>
      <c r="R22">
        <v>3</v>
      </c>
      <c r="S22">
        <v>3</v>
      </c>
      <c r="T22">
        <v>3</v>
      </c>
      <c r="U22">
        <v>3</v>
      </c>
      <c r="V22">
        <v>3</v>
      </c>
      <c r="W22">
        <v>3</v>
      </c>
      <c r="X22">
        <v>3</v>
      </c>
      <c r="Y22">
        <v>3</v>
      </c>
      <c r="Z22">
        <v>3</v>
      </c>
      <c r="AA22">
        <v>3</v>
      </c>
      <c r="AB22">
        <v>3</v>
      </c>
      <c r="AC22">
        <v>3</v>
      </c>
      <c r="AD22">
        <v>3</v>
      </c>
      <c r="AE22">
        <v>3</v>
      </c>
    </row>
    <row r="23" spans="1:31" ht="12.75">
      <c r="A23" t="s">
        <v>13</v>
      </c>
      <c r="B23" t="s">
        <v>20</v>
      </c>
      <c r="C23">
        <v>210</v>
      </c>
      <c r="D23" t="s">
        <v>19</v>
      </c>
      <c r="E23">
        <v>100</v>
      </c>
      <c r="F23">
        <v>40</v>
      </c>
      <c r="G23">
        <v>40</v>
      </c>
      <c r="H23">
        <v>40</v>
      </c>
      <c r="I23">
        <v>40</v>
      </c>
      <c r="J23">
        <v>4</v>
      </c>
      <c r="K23">
        <v>4</v>
      </c>
      <c r="L23">
        <v>4</v>
      </c>
      <c r="M23">
        <v>3</v>
      </c>
      <c r="N23">
        <v>3</v>
      </c>
      <c r="O23">
        <v>3</v>
      </c>
      <c r="P23">
        <v>3</v>
      </c>
      <c r="Q23">
        <v>3</v>
      </c>
      <c r="R23">
        <v>3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</row>
    <row r="27" ht="12.75">
      <c r="A27" t="s">
        <v>21</v>
      </c>
    </row>
    <row r="29" spans="1:31" ht="12.75">
      <c r="A29" t="s">
        <v>0</v>
      </c>
      <c r="B29" t="s">
        <v>15</v>
      </c>
      <c r="F29">
        <v>2005</v>
      </c>
      <c r="G29">
        <f>F29+1</f>
        <v>2006</v>
      </c>
      <c r="H29">
        <f aca="true" t="shared" si="9" ref="H29:AE29">G29+1</f>
        <v>2007</v>
      </c>
      <c r="I29">
        <f t="shared" si="9"/>
        <v>2008</v>
      </c>
      <c r="J29">
        <f t="shared" si="9"/>
        <v>2009</v>
      </c>
      <c r="K29">
        <f t="shared" si="9"/>
        <v>2010</v>
      </c>
      <c r="L29">
        <f t="shared" si="9"/>
        <v>2011</v>
      </c>
      <c r="M29">
        <f t="shared" si="9"/>
        <v>2012</v>
      </c>
      <c r="N29">
        <f t="shared" si="9"/>
        <v>2013</v>
      </c>
      <c r="O29">
        <f t="shared" si="9"/>
        <v>2014</v>
      </c>
      <c r="P29">
        <f t="shared" si="9"/>
        <v>2015</v>
      </c>
      <c r="Q29">
        <f t="shared" si="9"/>
        <v>2016</v>
      </c>
      <c r="R29">
        <f t="shared" si="9"/>
        <v>2017</v>
      </c>
      <c r="S29">
        <f t="shared" si="9"/>
        <v>2018</v>
      </c>
      <c r="T29">
        <f t="shared" si="9"/>
        <v>2019</v>
      </c>
      <c r="U29">
        <f t="shared" si="9"/>
        <v>2020</v>
      </c>
      <c r="V29">
        <f t="shared" si="9"/>
        <v>2021</v>
      </c>
      <c r="W29">
        <f t="shared" si="9"/>
        <v>2022</v>
      </c>
      <c r="X29">
        <f t="shared" si="9"/>
        <v>2023</v>
      </c>
      <c r="Y29">
        <f t="shared" si="9"/>
        <v>2024</v>
      </c>
      <c r="Z29">
        <f t="shared" si="9"/>
        <v>2025</v>
      </c>
      <c r="AA29">
        <f t="shared" si="9"/>
        <v>2026</v>
      </c>
      <c r="AB29">
        <f t="shared" si="9"/>
        <v>2027</v>
      </c>
      <c r="AC29">
        <f t="shared" si="9"/>
        <v>2028</v>
      </c>
      <c r="AD29">
        <f t="shared" si="9"/>
        <v>2029</v>
      </c>
      <c r="AE29">
        <f t="shared" si="9"/>
        <v>2030</v>
      </c>
    </row>
    <row r="31" spans="1:31" ht="12.75">
      <c r="A31" t="s">
        <v>14</v>
      </c>
      <c r="B31" t="s">
        <v>16</v>
      </c>
      <c r="F31">
        <v>1.33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</row>
    <row r="33" spans="1:31" ht="12.75">
      <c r="A33" t="s">
        <v>2</v>
      </c>
      <c r="B33" t="s">
        <v>17</v>
      </c>
      <c r="F33">
        <v>1.33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</row>
    <row r="34" spans="1:31" ht="12.75">
      <c r="A34" t="s">
        <v>3</v>
      </c>
      <c r="B34" t="s">
        <v>17</v>
      </c>
      <c r="F34">
        <v>1.33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</row>
    <row r="35" spans="1:31" ht="12.75">
      <c r="A35" t="s">
        <v>4</v>
      </c>
      <c r="B35" t="s">
        <v>17</v>
      </c>
      <c r="F35">
        <v>1.33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</row>
    <row r="36" spans="1:31" ht="12.75">
      <c r="A36" t="s">
        <v>5</v>
      </c>
      <c r="B36" t="s">
        <v>17</v>
      </c>
      <c r="F36">
        <v>1.33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</row>
    <row r="37" spans="1:31" ht="12.75">
      <c r="A37" t="s">
        <v>6</v>
      </c>
      <c r="B37" t="s">
        <v>17</v>
      </c>
      <c r="F37">
        <v>1.33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</row>
    <row r="39" spans="1:31" ht="12.75">
      <c r="A39" t="s">
        <v>23</v>
      </c>
      <c r="B39" t="s">
        <v>17</v>
      </c>
      <c r="F39">
        <v>6</v>
      </c>
      <c r="G39">
        <v>6</v>
      </c>
      <c r="H39">
        <v>6</v>
      </c>
      <c r="I39">
        <v>6</v>
      </c>
      <c r="J39">
        <v>3</v>
      </c>
      <c r="K39">
        <v>3</v>
      </c>
      <c r="L39">
        <v>3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</row>
    <row r="40" spans="1:31" ht="12.75">
      <c r="A40" t="s">
        <v>7</v>
      </c>
      <c r="B40" t="s">
        <v>17</v>
      </c>
      <c r="F40">
        <v>6</v>
      </c>
      <c r="G40">
        <v>6</v>
      </c>
      <c r="H40">
        <v>6</v>
      </c>
      <c r="I40">
        <v>6</v>
      </c>
      <c r="J40">
        <v>3</v>
      </c>
      <c r="K40">
        <v>3</v>
      </c>
      <c r="L40">
        <v>3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</row>
    <row r="41" spans="1:31" ht="12.75">
      <c r="A41" t="s">
        <v>8</v>
      </c>
      <c r="B41" t="s">
        <v>17</v>
      </c>
      <c r="F41">
        <v>6</v>
      </c>
      <c r="G41">
        <v>6</v>
      </c>
      <c r="H41">
        <v>6</v>
      </c>
      <c r="I41">
        <v>6</v>
      </c>
      <c r="J41">
        <v>3</v>
      </c>
      <c r="K41">
        <v>3</v>
      </c>
      <c r="L41">
        <v>3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</row>
    <row r="43" spans="1:31" ht="12.75">
      <c r="A43" t="s">
        <v>9</v>
      </c>
      <c r="B43" t="s">
        <v>20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</row>
    <row r="44" spans="1:31" ht="12.75">
      <c r="A44" t="s">
        <v>10</v>
      </c>
      <c r="B44" t="s">
        <v>20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</row>
    <row r="45" spans="1:31" ht="12.75">
      <c r="A45" t="s">
        <v>11</v>
      </c>
      <c r="B45" t="s">
        <v>20</v>
      </c>
      <c r="F45">
        <v>1.25</v>
      </c>
      <c r="G45">
        <v>1.25</v>
      </c>
      <c r="H45">
        <v>1.25</v>
      </c>
      <c r="I45">
        <v>1.25</v>
      </c>
      <c r="J45">
        <v>1.25</v>
      </c>
      <c r="K45">
        <v>1.25</v>
      </c>
      <c r="L45">
        <v>1.25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</row>
    <row r="46" spans="1:31" ht="12.75">
      <c r="A46" t="s">
        <v>12</v>
      </c>
      <c r="B46" t="s">
        <v>20</v>
      </c>
      <c r="F46">
        <v>1.25</v>
      </c>
      <c r="G46">
        <v>1.25</v>
      </c>
      <c r="H46">
        <v>1.25</v>
      </c>
      <c r="I46">
        <v>1.25</v>
      </c>
      <c r="J46">
        <v>1.25</v>
      </c>
      <c r="K46">
        <v>1.25</v>
      </c>
      <c r="L46">
        <v>1.25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</row>
    <row r="47" spans="1:31" ht="12.75">
      <c r="A47" t="s">
        <v>13</v>
      </c>
      <c r="B47" t="s">
        <v>20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</row>
    <row r="50" ht="12.75">
      <c r="A50" t="s">
        <v>22</v>
      </c>
    </row>
    <row r="52" spans="1:31" ht="12.75">
      <c r="A52" t="s">
        <v>14</v>
      </c>
      <c r="B52" t="s">
        <v>16</v>
      </c>
      <c r="F52">
        <f>F31*F7</f>
        <v>0.266</v>
      </c>
      <c r="G52">
        <f aca="true" t="shared" si="10" ref="G52:AE52">G31*G7</f>
        <v>0.2</v>
      </c>
      <c r="H52">
        <f t="shared" si="10"/>
        <v>0.2</v>
      </c>
      <c r="I52">
        <f t="shared" si="10"/>
        <v>0.2</v>
      </c>
      <c r="J52">
        <f t="shared" si="10"/>
        <v>0.2</v>
      </c>
      <c r="K52">
        <f t="shared" si="10"/>
        <v>0.2</v>
      </c>
      <c r="L52">
        <f t="shared" si="10"/>
        <v>0.2</v>
      </c>
      <c r="M52">
        <f t="shared" si="10"/>
        <v>0.2</v>
      </c>
      <c r="N52">
        <f t="shared" si="10"/>
        <v>0.2</v>
      </c>
      <c r="O52">
        <f t="shared" si="10"/>
        <v>0.2</v>
      </c>
      <c r="P52">
        <f t="shared" si="10"/>
        <v>0.2</v>
      </c>
      <c r="Q52">
        <f t="shared" si="10"/>
        <v>0.2</v>
      </c>
      <c r="R52">
        <f t="shared" si="10"/>
        <v>0.2</v>
      </c>
      <c r="S52">
        <f t="shared" si="10"/>
        <v>0.2</v>
      </c>
      <c r="T52">
        <f t="shared" si="10"/>
        <v>0.2</v>
      </c>
      <c r="U52">
        <f t="shared" si="10"/>
        <v>0.2</v>
      </c>
      <c r="V52">
        <f t="shared" si="10"/>
        <v>0.2</v>
      </c>
      <c r="W52">
        <f t="shared" si="10"/>
        <v>0.2</v>
      </c>
      <c r="X52">
        <f t="shared" si="10"/>
        <v>0.2</v>
      </c>
      <c r="Y52">
        <f t="shared" si="10"/>
        <v>0.2</v>
      </c>
      <c r="Z52">
        <f t="shared" si="10"/>
        <v>0.2</v>
      </c>
      <c r="AA52">
        <f t="shared" si="10"/>
        <v>0.2</v>
      </c>
      <c r="AB52">
        <f t="shared" si="10"/>
        <v>0.2</v>
      </c>
      <c r="AC52">
        <f t="shared" si="10"/>
        <v>0.2</v>
      </c>
      <c r="AD52">
        <f t="shared" si="10"/>
        <v>0.2</v>
      </c>
      <c r="AE52">
        <f t="shared" si="10"/>
        <v>0.2</v>
      </c>
    </row>
    <row r="54" spans="1:31" ht="12.75">
      <c r="A54" t="s">
        <v>2</v>
      </c>
      <c r="B54" t="s">
        <v>17</v>
      </c>
      <c r="F54">
        <f aca="true" t="shared" si="11" ref="F54:U54">F33*F9</f>
        <v>0.266</v>
      </c>
      <c r="G54">
        <f t="shared" si="11"/>
        <v>0.2</v>
      </c>
      <c r="H54">
        <f t="shared" si="11"/>
        <v>0.2</v>
      </c>
      <c r="I54">
        <f t="shared" si="11"/>
        <v>0.2</v>
      </c>
      <c r="J54">
        <f t="shared" si="11"/>
        <v>0</v>
      </c>
      <c r="K54">
        <f t="shared" si="11"/>
        <v>0</v>
      </c>
      <c r="L54">
        <f t="shared" si="11"/>
        <v>0</v>
      </c>
      <c r="M54">
        <f t="shared" si="11"/>
        <v>0</v>
      </c>
      <c r="N54">
        <f t="shared" si="11"/>
        <v>0</v>
      </c>
      <c r="O54">
        <f t="shared" si="11"/>
        <v>0</v>
      </c>
      <c r="P54">
        <f t="shared" si="11"/>
        <v>0</v>
      </c>
      <c r="Q54">
        <f t="shared" si="11"/>
        <v>0</v>
      </c>
      <c r="R54">
        <f t="shared" si="11"/>
        <v>0</v>
      </c>
      <c r="S54">
        <f t="shared" si="11"/>
        <v>0</v>
      </c>
      <c r="T54">
        <f t="shared" si="11"/>
        <v>0</v>
      </c>
      <c r="U54">
        <f t="shared" si="11"/>
        <v>0</v>
      </c>
      <c r="V54">
        <f aca="true" t="shared" si="12" ref="G54:AE58">V33*V9</f>
        <v>0</v>
      </c>
      <c r="W54">
        <f t="shared" si="12"/>
        <v>0</v>
      </c>
      <c r="X54">
        <f t="shared" si="12"/>
        <v>0</v>
      </c>
      <c r="Y54">
        <f t="shared" si="12"/>
        <v>0</v>
      </c>
      <c r="Z54">
        <f t="shared" si="12"/>
        <v>0</v>
      </c>
      <c r="AA54">
        <f t="shared" si="12"/>
        <v>0</v>
      </c>
      <c r="AB54">
        <f t="shared" si="12"/>
        <v>0</v>
      </c>
      <c r="AC54">
        <f t="shared" si="12"/>
        <v>0</v>
      </c>
      <c r="AD54">
        <f t="shared" si="12"/>
        <v>0</v>
      </c>
      <c r="AE54">
        <f t="shared" si="12"/>
        <v>0</v>
      </c>
    </row>
    <row r="55" spans="1:31" ht="12.75">
      <c r="A55" t="s">
        <v>3</v>
      </c>
      <c r="B55" t="s">
        <v>17</v>
      </c>
      <c r="F55">
        <f>F34*F10</f>
        <v>0.532</v>
      </c>
      <c r="G55">
        <f t="shared" si="12"/>
        <v>0.4</v>
      </c>
      <c r="H55">
        <f t="shared" si="12"/>
        <v>0.4</v>
      </c>
      <c r="I55">
        <f t="shared" si="12"/>
        <v>0.4</v>
      </c>
      <c r="J55">
        <f t="shared" si="12"/>
        <v>0</v>
      </c>
      <c r="K55">
        <f t="shared" si="12"/>
        <v>0</v>
      </c>
      <c r="L55">
        <f t="shared" si="12"/>
        <v>0</v>
      </c>
      <c r="M55">
        <f t="shared" si="12"/>
        <v>0</v>
      </c>
      <c r="N55">
        <f t="shared" si="12"/>
        <v>0</v>
      </c>
      <c r="O55">
        <f t="shared" si="12"/>
        <v>0</v>
      </c>
      <c r="P55">
        <f t="shared" si="12"/>
        <v>0</v>
      </c>
      <c r="Q55">
        <f t="shared" si="12"/>
        <v>0</v>
      </c>
      <c r="R55">
        <f t="shared" si="12"/>
        <v>0</v>
      </c>
      <c r="S55">
        <f t="shared" si="12"/>
        <v>0</v>
      </c>
      <c r="T55">
        <f t="shared" si="12"/>
        <v>0</v>
      </c>
      <c r="U55">
        <f t="shared" si="12"/>
        <v>0</v>
      </c>
      <c r="V55">
        <f t="shared" si="12"/>
        <v>0</v>
      </c>
      <c r="W55">
        <f t="shared" si="12"/>
        <v>0</v>
      </c>
      <c r="X55">
        <f t="shared" si="12"/>
        <v>0</v>
      </c>
      <c r="Y55">
        <f t="shared" si="12"/>
        <v>0</v>
      </c>
      <c r="Z55">
        <f t="shared" si="12"/>
        <v>0</v>
      </c>
      <c r="AA55">
        <f t="shared" si="12"/>
        <v>0</v>
      </c>
      <c r="AB55">
        <f t="shared" si="12"/>
        <v>0</v>
      </c>
      <c r="AC55">
        <f t="shared" si="12"/>
        <v>0</v>
      </c>
      <c r="AD55">
        <f t="shared" si="12"/>
        <v>0</v>
      </c>
      <c r="AE55">
        <f t="shared" si="12"/>
        <v>0</v>
      </c>
    </row>
    <row r="56" spans="1:31" ht="12.75">
      <c r="A56" t="s">
        <v>4</v>
      </c>
      <c r="B56" t="s">
        <v>17</v>
      </c>
      <c r="F56">
        <f>F35*F11</f>
        <v>0.532</v>
      </c>
      <c r="G56">
        <f t="shared" si="12"/>
        <v>0.4</v>
      </c>
      <c r="H56">
        <f t="shared" si="12"/>
        <v>0.4</v>
      </c>
      <c r="I56">
        <f t="shared" si="12"/>
        <v>0.4</v>
      </c>
      <c r="J56">
        <f t="shared" si="12"/>
        <v>0.4</v>
      </c>
      <c r="K56">
        <f t="shared" si="12"/>
        <v>0.4</v>
      </c>
      <c r="L56">
        <f t="shared" si="12"/>
        <v>0.4</v>
      </c>
      <c r="M56">
        <f t="shared" si="12"/>
        <v>0</v>
      </c>
      <c r="N56">
        <f t="shared" si="12"/>
        <v>0</v>
      </c>
      <c r="O56">
        <f t="shared" si="12"/>
        <v>0</v>
      </c>
      <c r="P56">
        <f t="shared" si="12"/>
        <v>0</v>
      </c>
      <c r="Q56">
        <f t="shared" si="12"/>
        <v>0</v>
      </c>
      <c r="R56">
        <f t="shared" si="12"/>
        <v>0</v>
      </c>
      <c r="S56">
        <f t="shared" si="12"/>
        <v>0</v>
      </c>
      <c r="T56">
        <f t="shared" si="12"/>
        <v>0</v>
      </c>
      <c r="U56">
        <f t="shared" si="12"/>
        <v>0</v>
      </c>
      <c r="V56">
        <f t="shared" si="12"/>
        <v>0</v>
      </c>
      <c r="W56">
        <f t="shared" si="12"/>
        <v>0</v>
      </c>
      <c r="X56">
        <f t="shared" si="12"/>
        <v>0</v>
      </c>
      <c r="Y56">
        <f t="shared" si="12"/>
        <v>0</v>
      </c>
      <c r="Z56">
        <f t="shared" si="12"/>
        <v>0</v>
      </c>
      <c r="AA56">
        <f t="shared" si="12"/>
        <v>0</v>
      </c>
      <c r="AB56">
        <f t="shared" si="12"/>
        <v>0</v>
      </c>
      <c r="AC56">
        <f t="shared" si="12"/>
        <v>0</v>
      </c>
      <c r="AD56">
        <f t="shared" si="12"/>
        <v>0</v>
      </c>
      <c r="AE56">
        <f t="shared" si="12"/>
        <v>0</v>
      </c>
    </row>
    <row r="57" spans="1:31" ht="12.75">
      <c r="A57" t="s">
        <v>5</v>
      </c>
      <c r="B57" t="s">
        <v>17</v>
      </c>
      <c r="F57">
        <f>F36*F12</f>
        <v>0.7980000000000002</v>
      </c>
      <c r="G57">
        <f t="shared" si="12"/>
        <v>0.6000000000000001</v>
      </c>
      <c r="H57">
        <f t="shared" si="12"/>
        <v>0.6000000000000001</v>
      </c>
      <c r="I57">
        <f t="shared" si="12"/>
        <v>0.6000000000000001</v>
      </c>
      <c r="J57">
        <f t="shared" si="12"/>
        <v>0.6000000000000001</v>
      </c>
      <c r="K57">
        <f t="shared" si="12"/>
        <v>0.6000000000000001</v>
      </c>
      <c r="L57">
        <f t="shared" si="12"/>
        <v>0.6000000000000001</v>
      </c>
      <c r="M57">
        <f t="shared" si="12"/>
        <v>0.55</v>
      </c>
      <c r="N57">
        <f t="shared" si="12"/>
        <v>0.55</v>
      </c>
      <c r="O57">
        <f t="shared" si="12"/>
        <v>0.55</v>
      </c>
      <c r="P57">
        <f t="shared" si="12"/>
        <v>0.45</v>
      </c>
      <c r="Q57">
        <f t="shared" si="12"/>
        <v>0.45</v>
      </c>
      <c r="R57">
        <f t="shared" si="12"/>
        <v>0.45</v>
      </c>
      <c r="S57">
        <f t="shared" si="12"/>
        <v>0.45</v>
      </c>
      <c r="T57">
        <f t="shared" si="12"/>
        <v>0.45</v>
      </c>
      <c r="U57">
        <f t="shared" si="12"/>
        <v>0.45</v>
      </c>
      <c r="V57">
        <f t="shared" si="12"/>
        <v>0.45</v>
      </c>
      <c r="W57">
        <f t="shared" si="12"/>
        <v>0.45</v>
      </c>
      <c r="X57">
        <f t="shared" si="12"/>
        <v>0.45</v>
      </c>
      <c r="Y57">
        <f t="shared" si="12"/>
        <v>0.45</v>
      </c>
      <c r="Z57">
        <f t="shared" si="12"/>
        <v>0.45</v>
      </c>
      <c r="AA57">
        <f t="shared" si="12"/>
        <v>0.45</v>
      </c>
      <c r="AB57">
        <f t="shared" si="12"/>
        <v>0.45</v>
      </c>
      <c r="AC57">
        <f t="shared" si="12"/>
        <v>0.45</v>
      </c>
      <c r="AD57">
        <f t="shared" si="12"/>
        <v>0.45</v>
      </c>
      <c r="AE57">
        <f t="shared" si="12"/>
        <v>0.45</v>
      </c>
    </row>
    <row r="58" spans="1:31" ht="12.75">
      <c r="A58" t="s">
        <v>6</v>
      </c>
      <c r="B58" t="s">
        <v>17</v>
      </c>
      <c r="F58">
        <f>F37*F13</f>
        <v>0.9309999999999999</v>
      </c>
      <c r="G58">
        <f t="shared" si="12"/>
        <v>0.7</v>
      </c>
      <c r="H58">
        <f t="shared" si="12"/>
        <v>0.7</v>
      </c>
      <c r="I58">
        <f t="shared" si="12"/>
        <v>0.7</v>
      </c>
      <c r="J58">
        <f t="shared" si="12"/>
        <v>0.7</v>
      </c>
      <c r="K58">
        <f t="shared" si="12"/>
        <v>0.7</v>
      </c>
      <c r="L58">
        <f t="shared" si="12"/>
        <v>0.7</v>
      </c>
      <c r="M58">
        <f t="shared" si="12"/>
        <v>0.65</v>
      </c>
      <c r="N58">
        <f t="shared" si="12"/>
        <v>0.65</v>
      </c>
      <c r="O58">
        <f t="shared" si="12"/>
        <v>0.65</v>
      </c>
      <c r="P58">
        <f t="shared" si="12"/>
        <v>0.55</v>
      </c>
      <c r="Q58">
        <f t="shared" si="12"/>
        <v>0.55</v>
      </c>
      <c r="R58">
        <f t="shared" si="12"/>
        <v>0.55</v>
      </c>
      <c r="S58">
        <f t="shared" si="12"/>
        <v>0.55</v>
      </c>
      <c r="T58">
        <f t="shared" si="12"/>
        <v>0.55</v>
      </c>
      <c r="U58">
        <f t="shared" si="12"/>
        <v>0.55</v>
      </c>
      <c r="V58">
        <f t="shared" si="12"/>
        <v>0.55</v>
      </c>
      <c r="W58">
        <f t="shared" si="12"/>
        <v>0.55</v>
      </c>
      <c r="X58">
        <f t="shared" si="12"/>
        <v>0.55</v>
      </c>
      <c r="Y58">
        <f t="shared" si="12"/>
        <v>0.55</v>
      </c>
      <c r="Z58">
        <f t="shared" si="12"/>
        <v>0.55</v>
      </c>
      <c r="AA58">
        <f t="shared" si="12"/>
        <v>0.55</v>
      </c>
      <c r="AB58">
        <f t="shared" si="12"/>
        <v>0.55</v>
      </c>
      <c r="AC58">
        <f t="shared" si="12"/>
        <v>0.55</v>
      </c>
      <c r="AD58">
        <f t="shared" si="12"/>
        <v>0.55</v>
      </c>
      <c r="AE58">
        <f t="shared" si="12"/>
        <v>0.55</v>
      </c>
    </row>
    <row r="60" spans="1:31" ht="12.75">
      <c r="A60" t="s">
        <v>23</v>
      </c>
      <c r="B60" t="s">
        <v>17</v>
      </c>
      <c r="F60">
        <f aca="true" t="shared" si="13" ref="F60:U60">F39*F15</f>
        <v>12.17142857142857</v>
      </c>
      <c r="G60">
        <f t="shared" si="13"/>
        <v>12.17142857142857</v>
      </c>
      <c r="H60">
        <f t="shared" si="13"/>
        <v>12.17142857142857</v>
      </c>
      <c r="I60">
        <f t="shared" si="13"/>
        <v>12.17142857142857</v>
      </c>
      <c r="J60">
        <f t="shared" si="13"/>
        <v>6.085714285714285</v>
      </c>
      <c r="K60">
        <f t="shared" si="13"/>
        <v>6.085714285714285</v>
      </c>
      <c r="L60">
        <f t="shared" si="13"/>
        <v>6.085714285714285</v>
      </c>
      <c r="M60">
        <f t="shared" si="13"/>
        <v>1.9785714285714286</v>
      </c>
      <c r="N60">
        <f t="shared" si="13"/>
        <v>1.9785714285714286</v>
      </c>
      <c r="O60">
        <f t="shared" si="13"/>
        <v>1.9785714285714286</v>
      </c>
      <c r="P60">
        <f t="shared" si="13"/>
        <v>1.8785714285714286</v>
      </c>
      <c r="Q60">
        <f t="shared" si="13"/>
        <v>1.8785714285714286</v>
      </c>
      <c r="R60">
        <f t="shared" si="13"/>
        <v>1.8785714285714286</v>
      </c>
      <c r="S60">
        <f t="shared" si="13"/>
        <v>1.8785714285714286</v>
      </c>
      <c r="T60">
        <f t="shared" si="13"/>
        <v>1.8785714285714286</v>
      </c>
      <c r="U60">
        <f t="shared" si="13"/>
        <v>1.8785714285714286</v>
      </c>
      <c r="V60">
        <f aca="true" t="shared" si="14" ref="G60:AE62">V39*V15</f>
        <v>1.8785714285714286</v>
      </c>
      <c r="W60">
        <f t="shared" si="14"/>
        <v>1.8785714285714286</v>
      </c>
      <c r="X60">
        <f t="shared" si="14"/>
        <v>1.8785714285714286</v>
      </c>
      <c r="Y60">
        <f t="shared" si="14"/>
        <v>1.8785714285714286</v>
      </c>
      <c r="Z60">
        <f t="shared" si="14"/>
        <v>1.8785714285714286</v>
      </c>
      <c r="AA60">
        <f t="shared" si="14"/>
        <v>1.8785714285714286</v>
      </c>
      <c r="AB60">
        <f t="shared" si="14"/>
        <v>1.8785714285714286</v>
      </c>
      <c r="AC60">
        <f t="shared" si="14"/>
        <v>1.8785714285714286</v>
      </c>
      <c r="AD60">
        <f t="shared" si="14"/>
        <v>1.8785714285714286</v>
      </c>
      <c r="AE60">
        <f t="shared" si="14"/>
        <v>1.8785714285714286</v>
      </c>
    </row>
    <row r="61" spans="1:31" ht="12.75">
      <c r="A61" t="s">
        <v>7</v>
      </c>
      <c r="B61" t="s">
        <v>17</v>
      </c>
      <c r="F61">
        <f>F40*F16</f>
        <v>13.208571428571428</v>
      </c>
      <c r="G61">
        <f t="shared" si="14"/>
        <v>13.208571428571428</v>
      </c>
      <c r="H61">
        <f t="shared" si="14"/>
        <v>13.208571428571428</v>
      </c>
      <c r="I61">
        <f t="shared" si="14"/>
        <v>13.208571428571428</v>
      </c>
      <c r="J61">
        <f t="shared" si="14"/>
        <v>6.604285714285714</v>
      </c>
      <c r="K61">
        <f t="shared" si="14"/>
        <v>6.604285714285714</v>
      </c>
      <c r="L61">
        <f t="shared" si="14"/>
        <v>6.604285714285714</v>
      </c>
      <c r="M61">
        <f t="shared" si="14"/>
        <v>2.1514285714285712</v>
      </c>
      <c r="N61">
        <f t="shared" si="14"/>
        <v>2.1514285714285712</v>
      </c>
      <c r="O61">
        <f t="shared" si="14"/>
        <v>2.1514285714285712</v>
      </c>
      <c r="P61">
        <f t="shared" si="14"/>
        <v>2.0514285714285716</v>
      </c>
      <c r="Q61">
        <f t="shared" si="14"/>
        <v>2.0514285714285716</v>
      </c>
      <c r="R61">
        <f t="shared" si="14"/>
        <v>2.0514285714285716</v>
      </c>
      <c r="S61">
        <f t="shared" si="14"/>
        <v>2.0514285714285716</v>
      </c>
      <c r="T61">
        <f t="shared" si="14"/>
        <v>2.0514285714285716</v>
      </c>
      <c r="U61">
        <f t="shared" si="14"/>
        <v>2.0514285714285716</v>
      </c>
      <c r="V61">
        <f t="shared" si="14"/>
        <v>2.0514285714285716</v>
      </c>
      <c r="W61">
        <f t="shared" si="14"/>
        <v>2.0514285714285716</v>
      </c>
      <c r="X61">
        <f t="shared" si="14"/>
        <v>2.0514285714285716</v>
      </c>
      <c r="Y61">
        <f t="shared" si="14"/>
        <v>2.0514285714285716</v>
      </c>
      <c r="Z61">
        <f t="shared" si="14"/>
        <v>2.0514285714285716</v>
      </c>
      <c r="AA61">
        <f t="shared" si="14"/>
        <v>2.0514285714285716</v>
      </c>
      <c r="AB61">
        <f t="shared" si="14"/>
        <v>2.0514285714285716</v>
      </c>
      <c r="AC61">
        <f t="shared" si="14"/>
        <v>2.0514285714285716</v>
      </c>
      <c r="AD61">
        <f t="shared" si="14"/>
        <v>2.0514285714285716</v>
      </c>
      <c r="AE61">
        <f t="shared" si="14"/>
        <v>2.0514285714285716</v>
      </c>
    </row>
    <row r="62" spans="1:31" ht="12.75">
      <c r="A62" t="s">
        <v>8</v>
      </c>
      <c r="B62" t="s">
        <v>17</v>
      </c>
      <c r="F62">
        <f>F41*F17</f>
        <v>14.922857142857143</v>
      </c>
      <c r="G62">
        <f t="shared" si="14"/>
        <v>14.922857142857143</v>
      </c>
      <c r="H62">
        <f t="shared" si="14"/>
        <v>14.922857142857143</v>
      </c>
      <c r="I62">
        <f t="shared" si="14"/>
        <v>14.922857142857143</v>
      </c>
      <c r="J62">
        <f t="shared" si="14"/>
        <v>7.461428571428572</v>
      </c>
      <c r="K62">
        <f t="shared" si="14"/>
        <v>7.461428571428572</v>
      </c>
      <c r="L62">
        <f t="shared" si="14"/>
        <v>7.461428571428572</v>
      </c>
      <c r="M62">
        <f t="shared" si="14"/>
        <v>2.4371428571428573</v>
      </c>
      <c r="N62">
        <f t="shared" si="14"/>
        <v>2.4371428571428573</v>
      </c>
      <c r="O62">
        <f t="shared" si="14"/>
        <v>2.4371428571428573</v>
      </c>
      <c r="P62">
        <f t="shared" si="14"/>
        <v>2.337142857142857</v>
      </c>
      <c r="Q62">
        <f t="shared" si="14"/>
        <v>2.337142857142857</v>
      </c>
      <c r="R62">
        <f t="shared" si="14"/>
        <v>2.337142857142857</v>
      </c>
      <c r="S62">
        <f t="shared" si="14"/>
        <v>2.337142857142857</v>
      </c>
      <c r="T62">
        <f t="shared" si="14"/>
        <v>2.337142857142857</v>
      </c>
      <c r="U62">
        <f t="shared" si="14"/>
        <v>2.337142857142857</v>
      </c>
      <c r="V62">
        <f t="shared" si="14"/>
        <v>2.337142857142857</v>
      </c>
      <c r="W62">
        <f t="shared" si="14"/>
        <v>2.337142857142857</v>
      </c>
      <c r="X62">
        <f t="shared" si="14"/>
        <v>2.337142857142857</v>
      </c>
      <c r="Y62">
        <f t="shared" si="14"/>
        <v>2.337142857142857</v>
      </c>
      <c r="Z62">
        <f t="shared" si="14"/>
        <v>2.337142857142857</v>
      </c>
      <c r="AA62">
        <f t="shared" si="14"/>
        <v>2.337142857142857</v>
      </c>
      <c r="AB62">
        <f t="shared" si="14"/>
        <v>2.337142857142857</v>
      </c>
      <c r="AC62">
        <f t="shared" si="14"/>
        <v>2.337142857142857</v>
      </c>
      <c r="AD62">
        <f t="shared" si="14"/>
        <v>2.337142857142857</v>
      </c>
      <c r="AE62">
        <f t="shared" si="14"/>
        <v>2.337142857142857</v>
      </c>
    </row>
    <row r="64" spans="1:31" ht="12.75">
      <c r="A64" t="s">
        <v>9</v>
      </c>
      <c r="B64" t="s">
        <v>20</v>
      </c>
      <c r="F64">
        <f aca="true" t="shared" si="15" ref="F64:U64">F43*F19</f>
        <v>0.625</v>
      </c>
      <c r="G64">
        <f t="shared" si="15"/>
        <v>0.15</v>
      </c>
      <c r="H64">
        <f t="shared" si="15"/>
        <v>0.15</v>
      </c>
      <c r="I64">
        <f t="shared" si="15"/>
        <v>0.15</v>
      </c>
      <c r="J64">
        <f t="shared" si="15"/>
        <v>0.15</v>
      </c>
      <c r="K64">
        <f t="shared" si="15"/>
        <v>0.15</v>
      </c>
      <c r="L64">
        <f t="shared" si="15"/>
        <v>0.15</v>
      </c>
      <c r="M64">
        <f t="shared" si="15"/>
        <v>0.15</v>
      </c>
      <c r="N64">
        <f t="shared" si="15"/>
        <v>0.15</v>
      </c>
      <c r="O64">
        <f t="shared" si="15"/>
        <v>0.15</v>
      </c>
      <c r="P64">
        <f t="shared" si="15"/>
        <v>0.15</v>
      </c>
      <c r="Q64">
        <f t="shared" si="15"/>
        <v>0.15</v>
      </c>
      <c r="R64">
        <f t="shared" si="15"/>
        <v>0.15</v>
      </c>
      <c r="S64">
        <f t="shared" si="15"/>
        <v>0.15</v>
      </c>
      <c r="T64">
        <f t="shared" si="15"/>
        <v>0.15</v>
      </c>
      <c r="U64">
        <f t="shared" si="15"/>
        <v>0.15</v>
      </c>
      <c r="V64">
        <f aca="true" t="shared" si="16" ref="G64:AE68">V43*V19</f>
        <v>0.15</v>
      </c>
      <c r="W64">
        <f t="shared" si="16"/>
        <v>0.15</v>
      </c>
      <c r="X64">
        <f t="shared" si="16"/>
        <v>0.15</v>
      </c>
      <c r="Y64">
        <f t="shared" si="16"/>
        <v>0.15</v>
      </c>
      <c r="Z64">
        <f t="shared" si="16"/>
        <v>0.15</v>
      </c>
      <c r="AA64">
        <f t="shared" si="16"/>
        <v>0.15</v>
      </c>
      <c r="AB64">
        <f t="shared" si="16"/>
        <v>0.15</v>
      </c>
      <c r="AC64">
        <f t="shared" si="16"/>
        <v>0.15</v>
      </c>
      <c r="AD64">
        <f t="shared" si="16"/>
        <v>0.15</v>
      </c>
      <c r="AE64">
        <f t="shared" si="16"/>
        <v>0.15</v>
      </c>
    </row>
    <row r="65" spans="1:31" ht="12.75">
      <c r="A65" t="s">
        <v>10</v>
      </c>
      <c r="B65" t="s">
        <v>20</v>
      </c>
      <c r="F65">
        <f>F44*F20</f>
        <v>1.5</v>
      </c>
      <c r="G65">
        <f t="shared" si="16"/>
        <v>1.5</v>
      </c>
      <c r="H65">
        <f t="shared" si="16"/>
        <v>1.5</v>
      </c>
      <c r="I65">
        <f t="shared" si="16"/>
        <v>1.5</v>
      </c>
      <c r="J65">
        <f t="shared" si="16"/>
        <v>1</v>
      </c>
      <c r="K65">
        <f t="shared" si="16"/>
        <v>1</v>
      </c>
      <c r="L65">
        <f t="shared" si="16"/>
        <v>1</v>
      </c>
      <c r="M65">
        <f t="shared" si="16"/>
        <v>1</v>
      </c>
      <c r="N65">
        <f t="shared" si="16"/>
        <v>1</v>
      </c>
      <c r="O65">
        <f t="shared" si="16"/>
        <v>1</v>
      </c>
      <c r="P65">
        <f t="shared" si="16"/>
        <v>1</v>
      </c>
      <c r="Q65">
        <f t="shared" si="16"/>
        <v>1</v>
      </c>
      <c r="R65">
        <f t="shared" si="16"/>
        <v>1</v>
      </c>
      <c r="S65">
        <f t="shared" si="16"/>
        <v>1</v>
      </c>
      <c r="T65">
        <f t="shared" si="16"/>
        <v>1</v>
      </c>
      <c r="U65">
        <f t="shared" si="16"/>
        <v>1</v>
      </c>
      <c r="V65">
        <f t="shared" si="16"/>
        <v>1</v>
      </c>
      <c r="W65">
        <f t="shared" si="16"/>
        <v>1</v>
      </c>
      <c r="X65">
        <f t="shared" si="16"/>
        <v>1</v>
      </c>
      <c r="Y65">
        <f t="shared" si="16"/>
        <v>1</v>
      </c>
      <c r="Z65">
        <f t="shared" si="16"/>
        <v>1</v>
      </c>
      <c r="AA65">
        <f t="shared" si="16"/>
        <v>1</v>
      </c>
      <c r="AB65">
        <f t="shared" si="16"/>
        <v>1</v>
      </c>
      <c r="AC65">
        <f t="shared" si="16"/>
        <v>1</v>
      </c>
      <c r="AD65">
        <f t="shared" si="16"/>
        <v>1</v>
      </c>
      <c r="AE65">
        <f t="shared" si="16"/>
        <v>1</v>
      </c>
    </row>
    <row r="66" spans="1:31" ht="12.75">
      <c r="A66" t="s">
        <v>11</v>
      </c>
      <c r="B66" t="s">
        <v>20</v>
      </c>
      <c r="F66">
        <f>F45*F21</f>
        <v>10</v>
      </c>
      <c r="G66">
        <f t="shared" si="16"/>
        <v>8.75</v>
      </c>
      <c r="H66">
        <f t="shared" si="16"/>
        <v>8.75</v>
      </c>
      <c r="I66">
        <f t="shared" si="16"/>
        <v>8.75</v>
      </c>
      <c r="J66">
        <f t="shared" si="16"/>
        <v>2.5</v>
      </c>
      <c r="K66">
        <f t="shared" si="16"/>
        <v>2.5</v>
      </c>
      <c r="L66">
        <f t="shared" si="16"/>
        <v>2.5</v>
      </c>
      <c r="M66">
        <f t="shared" si="16"/>
        <v>2</v>
      </c>
      <c r="N66">
        <f t="shared" si="16"/>
        <v>2</v>
      </c>
      <c r="O66">
        <f t="shared" si="16"/>
        <v>2</v>
      </c>
      <c r="P66">
        <f t="shared" si="16"/>
        <v>2</v>
      </c>
      <c r="Q66">
        <f t="shared" si="16"/>
        <v>2</v>
      </c>
      <c r="R66">
        <f t="shared" si="16"/>
        <v>2</v>
      </c>
      <c r="S66">
        <f t="shared" si="16"/>
        <v>2</v>
      </c>
      <c r="T66">
        <f t="shared" si="16"/>
        <v>2</v>
      </c>
      <c r="U66">
        <f t="shared" si="16"/>
        <v>2</v>
      </c>
      <c r="V66">
        <f t="shared" si="16"/>
        <v>2</v>
      </c>
      <c r="W66">
        <f t="shared" si="16"/>
        <v>2</v>
      </c>
      <c r="X66">
        <f t="shared" si="16"/>
        <v>2</v>
      </c>
      <c r="Y66">
        <f t="shared" si="16"/>
        <v>2</v>
      </c>
      <c r="Z66">
        <f t="shared" si="16"/>
        <v>2</v>
      </c>
      <c r="AA66">
        <f t="shared" si="16"/>
        <v>2</v>
      </c>
      <c r="AB66">
        <f t="shared" si="16"/>
        <v>2</v>
      </c>
      <c r="AC66">
        <f t="shared" si="16"/>
        <v>2</v>
      </c>
      <c r="AD66">
        <f t="shared" si="16"/>
        <v>2</v>
      </c>
      <c r="AE66">
        <f t="shared" si="16"/>
        <v>2</v>
      </c>
    </row>
    <row r="67" spans="1:31" ht="12.75">
      <c r="A67" t="s">
        <v>12</v>
      </c>
      <c r="B67" t="s">
        <v>20</v>
      </c>
      <c r="F67">
        <f>F46*F22</f>
        <v>15</v>
      </c>
      <c r="G67">
        <f t="shared" si="16"/>
        <v>12.5</v>
      </c>
      <c r="H67">
        <f t="shared" si="16"/>
        <v>12.5</v>
      </c>
      <c r="I67">
        <f t="shared" si="16"/>
        <v>12.5</v>
      </c>
      <c r="J67">
        <f t="shared" si="16"/>
        <v>3.75</v>
      </c>
      <c r="K67">
        <f t="shared" si="16"/>
        <v>3.75</v>
      </c>
      <c r="L67">
        <f t="shared" si="16"/>
        <v>3.75</v>
      </c>
      <c r="M67">
        <f t="shared" si="16"/>
        <v>3</v>
      </c>
      <c r="N67">
        <f t="shared" si="16"/>
        <v>3</v>
      </c>
      <c r="O67">
        <f t="shared" si="16"/>
        <v>3</v>
      </c>
      <c r="P67">
        <f t="shared" si="16"/>
        <v>3</v>
      </c>
      <c r="Q67">
        <f t="shared" si="16"/>
        <v>3</v>
      </c>
      <c r="R67">
        <f t="shared" si="16"/>
        <v>3</v>
      </c>
      <c r="S67">
        <f t="shared" si="16"/>
        <v>3</v>
      </c>
      <c r="T67">
        <f t="shared" si="16"/>
        <v>3</v>
      </c>
      <c r="U67">
        <f t="shared" si="16"/>
        <v>3</v>
      </c>
      <c r="V67">
        <f t="shared" si="16"/>
        <v>3</v>
      </c>
      <c r="W67">
        <f t="shared" si="16"/>
        <v>3</v>
      </c>
      <c r="X67">
        <f t="shared" si="16"/>
        <v>3</v>
      </c>
      <c r="Y67">
        <f t="shared" si="16"/>
        <v>3</v>
      </c>
      <c r="Z67">
        <f t="shared" si="16"/>
        <v>3</v>
      </c>
      <c r="AA67">
        <f t="shared" si="16"/>
        <v>3</v>
      </c>
      <c r="AB67">
        <f t="shared" si="16"/>
        <v>3</v>
      </c>
      <c r="AC67">
        <f t="shared" si="16"/>
        <v>3</v>
      </c>
      <c r="AD67">
        <f t="shared" si="16"/>
        <v>3</v>
      </c>
      <c r="AE67">
        <f t="shared" si="16"/>
        <v>3</v>
      </c>
    </row>
    <row r="68" spans="1:31" ht="12.75">
      <c r="A68" t="s">
        <v>13</v>
      </c>
      <c r="B68" t="s">
        <v>20</v>
      </c>
      <c r="F68">
        <f>F47*F23</f>
        <v>40</v>
      </c>
      <c r="G68">
        <f t="shared" si="16"/>
        <v>40</v>
      </c>
      <c r="H68">
        <f t="shared" si="16"/>
        <v>40</v>
      </c>
      <c r="I68">
        <f t="shared" si="16"/>
        <v>40</v>
      </c>
      <c r="J68">
        <f t="shared" si="16"/>
        <v>4</v>
      </c>
      <c r="K68">
        <f t="shared" si="16"/>
        <v>4</v>
      </c>
      <c r="L68">
        <f t="shared" si="16"/>
        <v>4</v>
      </c>
      <c r="M68">
        <f t="shared" si="16"/>
        <v>3</v>
      </c>
      <c r="N68">
        <f t="shared" si="16"/>
        <v>3</v>
      </c>
      <c r="O68">
        <f t="shared" si="16"/>
        <v>3</v>
      </c>
      <c r="P68">
        <f t="shared" si="16"/>
        <v>3</v>
      </c>
      <c r="Q68">
        <f t="shared" si="16"/>
        <v>3</v>
      </c>
      <c r="R68">
        <f t="shared" si="16"/>
        <v>3</v>
      </c>
      <c r="S68">
        <f t="shared" si="16"/>
        <v>3</v>
      </c>
      <c r="T68">
        <f t="shared" si="16"/>
        <v>3</v>
      </c>
      <c r="U68">
        <f t="shared" si="16"/>
        <v>3</v>
      </c>
      <c r="V68">
        <f t="shared" si="16"/>
        <v>3</v>
      </c>
      <c r="W68">
        <f t="shared" si="16"/>
        <v>3</v>
      </c>
      <c r="X68">
        <f t="shared" si="16"/>
        <v>3</v>
      </c>
      <c r="Y68">
        <f t="shared" si="16"/>
        <v>3</v>
      </c>
      <c r="Z68">
        <f t="shared" si="16"/>
        <v>3</v>
      </c>
      <c r="AA68">
        <f t="shared" si="16"/>
        <v>3</v>
      </c>
      <c r="AB68">
        <f t="shared" si="16"/>
        <v>3</v>
      </c>
      <c r="AC68">
        <f t="shared" si="16"/>
        <v>3</v>
      </c>
      <c r="AD68">
        <f t="shared" si="16"/>
        <v>3</v>
      </c>
      <c r="AE68">
        <f t="shared" si="16"/>
        <v>3</v>
      </c>
    </row>
    <row r="71" ht="12.75">
      <c r="A71" t="s">
        <v>43</v>
      </c>
    </row>
    <row r="73" spans="1:31" ht="12.75">
      <c r="A73" t="s">
        <v>14</v>
      </c>
      <c r="B73" t="s">
        <v>16</v>
      </c>
      <c r="F73" s="1">
        <v>350</v>
      </c>
      <c r="G73" s="1">
        <v>350</v>
      </c>
      <c r="H73" s="1">
        <v>350</v>
      </c>
      <c r="I73" s="1">
        <v>350</v>
      </c>
      <c r="J73" s="1">
        <v>350</v>
      </c>
      <c r="K73" s="1">
        <v>350</v>
      </c>
      <c r="L73" s="1">
        <v>350</v>
      </c>
      <c r="M73" s="1">
        <v>350</v>
      </c>
      <c r="N73" s="1">
        <v>350</v>
      </c>
      <c r="O73" s="1">
        <v>350</v>
      </c>
      <c r="P73" s="1">
        <v>350</v>
      </c>
      <c r="Q73" s="1">
        <v>350</v>
      </c>
      <c r="R73" s="1">
        <v>350</v>
      </c>
      <c r="S73" s="1">
        <v>350</v>
      </c>
      <c r="T73" s="1">
        <v>350</v>
      </c>
      <c r="U73" s="1">
        <v>350</v>
      </c>
      <c r="V73" s="1">
        <v>350</v>
      </c>
      <c r="W73" s="1">
        <v>350</v>
      </c>
      <c r="X73" s="1">
        <v>350</v>
      </c>
      <c r="Y73" s="1">
        <v>350</v>
      </c>
      <c r="Z73" s="1">
        <v>350</v>
      </c>
      <c r="AA73" s="1">
        <v>350</v>
      </c>
      <c r="AB73" s="1">
        <v>350</v>
      </c>
      <c r="AC73" s="1">
        <v>350</v>
      </c>
      <c r="AD73" s="1">
        <v>350</v>
      </c>
      <c r="AE73" s="1">
        <v>350</v>
      </c>
    </row>
    <row r="75" spans="1:2" ht="12.75">
      <c r="A75" t="s">
        <v>2</v>
      </c>
      <c r="B75" t="s">
        <v>17</v>
      </c>
    </row>
    <row r="76" spans="1:2" ht="12.75">
      <c r="A76" t="s">
        <v>3</v>
      </c>
      <c r="B76" t="s">
        <v>17</v>
      </c>
    </row>
    <row r="77" spans="1:31" ht="12.75">
      <c r="A77" t="s">
        <v>4</v>
      </c>
      <c r="B77" t="s">
        <v>17</v>
      </c>
      <c r="F77" s="1">
        <v>1800</v>
      </c>
      <c r="G77" s="1">
        <f>F$77</f>
        <v>1800</v>
      </c>
      <c r="H77" s="1">
        <f aca="true" t="shared" si="17" ref="H77:AE77">G$77</f>
        <v>1800</v>
      </c>
      <c r="I77" s="1">
        <f t="shared" si="17"/>
        <v>1800</v>
      </c>
      <c r="J77" s="1">
        <f t="shared" si="17"/>
        <v>1800</v>
      </c>
      <c r="K77" s="1">
        <f t="shared" si="17"/>
        <v>1800</v>
      </c>
      <c r="L77" s="1">
        <f t="shared" si="17"/>
        <v>1800</v>
      </c>
      <c r="M77" s="1">
        <f t="shared" si="17"/>
        <v>1800</v>
      </c>
      <c r="N77" s="1">
        <f t="shared" si="17"/>
        <v>1800</v>
      </c>
      <c r="O77" s="1">
        <f t="shared" si="17"/>
        <v>1800</v>
      </c>
      <c r="P77" s="1">
        <f t="shared" si="17"/>
        <v>1800</v>
      </c>
      <c r="Q77" s="1">
        <f t="shared" si="17"/>
        <v>1800</v>
      </c>
      <c r="R77" s="1">
        <f t="shared" si="17"/>
        <v>1800</v>
      </c>
      <c r="S77" s="1">
        <f t="shared" si="17"/>
        <v>1800</v>
      </c>
      <c r="T77" s="1">
        <f t="shared" si="17"/>
        <v>1800</v>
      </c>
      <c r="U77" s="1">
        <f t="shared" si="17"/>
        <v>1800</v>
      </c>
      <c r="V77" s="1">
        <f t="shared" si="17"/>
        <v>1800</v>
      </c>
      <c r="W77" s="1">
        <f t="shared" si="17"/>
        <v>1800</v>
      </c>
      <c r="X77" s="1">
        <f t="shared" si="17"/>
        <v>1800</v>
      </c>
      <c r="Y77" s="1">
        <f t="shared" si="17"/>
        <v>1800</v>
      </c>
      <c r="Z77" s="1">
        <f t="shared" si="17"/>
        <v>1800</v>
      </c>
      <c r="AA77" s="1">
        <f t="shared" si="17"/>
        <v>1800</v>
      </c>
      <c r="AB77" s="1">
        <f t="shared" si="17"/>
        <v>1800</v>
      </c>
      <c r="AC77" s="1">
        <f t="shared" si="17"/>
        <v>1800</v>
      </c>
      <c r="AD77" s="1">
        <f t="shared" si="17"/>
        <v>1800</v>
      </c>
      <c r="AE77" s="1">
        <f t="shared" si="17"/>
        <v>1800</v>
      </c>
    </row>
    <row r="78" spans="1:31" ht="12.75">
      <c r="A78" t="s">
        <v>5</v>
      </c>
      <c r="B78" t="s">
        <v>17</v>
      </c>
      <c r="F78" s="1">
        <v>2200</v>
      </c>
      <c r="G78" s="1">
        <v>2200</v>
      </c>
      <c r="H78" s="1">
        <v>2200</v>
      </c>
      <c r="I78" s="1">
        <v>2200</v>
      </c>
      <c r="J78" s="1">
        <v>2200</v>
      </c>
      <c r="K78" s="1">
        <v>2200</v>
      </c>
      <c r="L78" s="1">
        <v>2200</v>
      </c>
      <c r="M78" s="1">
        <v>2200</v>
      </c>
      <c r="N78" s="1">
        <v>2200</v>
      </c>
      <c r="O78" s="1">
        <v>2200</v>
      </c>
      <c r="P78" s="1">
        <v>2200</v>
      </c>
      <c r="Q78" s="1">
        <v>2200</v>
      </c>
      <c r="R78" s="1">
        <v>2200</v>
      </c>
      <c r="S78" s="1">
        <v>2200</v>
      </c>
      <c r="T78" s="1">
        <v>2200</v>
      </c>
      <c r="U78" s="1">
        <v>2200</v>
      </c>
      <c r="V78" s="1">
        <v>2200</v>
      </c>
      <c r="W78" s="1">
        <v>2200</v>
      </c>
      <c r="X78" s="1">
        <v>2200</v>
      </c>
      <c r="Y78" s="1">
        <v>2200</v>
      </c>
      <c r="Z78" s="1">
        <v>2200</v>
      </c>
      <c r="AA78" s="1">
        <v>2200</v>
      </c>
      <c r="AB78" s="1">
        <v>2200</v>
      </c>
      <c r="AC78" s="1">
        <v>2200</v>
      </c>
      <c r="AD78" s="1">
        <v>2200</v>
      </c>
      <c r="AE78" s="1">
        <v>2200</v>
      </c>
    </row>
    <row r="79" spans="1:31" ht="12.75">
      <c r="A79" t="s">
        <v>6</v>
      </c>
      <c r="B79" t="s">
        <v>17</v>
      </c>
      <c r="F79" s="1">
        <v>5500</v>
      </c>
      <c r="G79" s="1">
        <v>5500</v>
      </c>
      <c r="H79" s="1">
        <v>5500</v>
      </c>
      <c r="I79" s="1">
        <v>5500</v>
      </c>
      <c r="J79" s="1">
        <v>5500</v>
      </c>
      <c r="K79" s="1">
        <v>5500</v>
      </c>
      <c r="L79" s="1">
        <v>5500</v>
      </c>
      <c r="M79" s="1">
        <v>5500</v>
      </c>
      <c r="N79" s="1">
        <v>5500</v>
      </c>
      <c r="O79" s="1">
        <v>5500</v>
      </c>
      <c r="P79" s="1">
        <v>5500</v>
      </c>
      <c r="Q79" s="1">
        <v>5500</v>
      </c>
      <c r="R79" s="1">
        <v>5500</v>
      </c>
      <c r="S79" s="1">
        <v>5500</v>
      </c>
      <c r="T79" s="1">
        <v>5500</v>
      </c>
      <c r="U79" s="1">
        <v>5500</v>
      </c>
      <c r="V79" s="1">
        <v>5500</v>
      </c>
      <c r="W79" s="1">
        <v>5500</v>
      </c>
      <c r="X79" s="1">
        <v>5500</v>
      </c>
      <c r="Y79" s="1">
        <v>5500</v>
      </c>
      <c r="Z79" s="1">
        <v>5500</v>
      </c>
      <c r="AA79" s="1">
        <v>5500</v>
      </c>
      <c r="AB79" s="1">
        <v>5500</v>
      </c>
      <c r="AC79" s="1">
        <v>5500</v>
      </c>
      <c r="AD79" s="1">
        <v>5500</v>
      </c>
      <c r="AE79" s="1">
        <v>5500</v>
      </c>
    </row>
    <row r="81" spans="1:31" ht="12.75">
      <c r="A81" t="s">
        <v>23</v>
      </c>
      <c r="B81" t="s">
        <v>17</v>
      </c>
      <c r="C81" s="2">
        <f>(0.101*0.9*1*130)+((1-(0.101*0.9*1))*323)</f>
        <v>305.4563</v>
      </c>
      <c r="F81" s="1">
        <f>(((2240+3445)/2)*1.61)+6000</f>
        <v>10576.425</v>
      </c>
      <c r="G81" s="1">
        <f>$F81</f>
        <v>10576.425</v>
      </c>
      <c r="H81" s="1">
        <f aca="true" t="shared" si="18" ref="H81:AE83">$F81</f>
        <v>10576.425</v>
      </c>
      <c r="I81" s="1">
        <f t="shared" si="18"/>
        <v>10576.425</v>
      </c>
      <c r="J81" s="1">
        <f t="shared" si="18"/>
        <v>10576.425</v>
      </c>
      <c r="K81" s="1">
        <f t="shared" si="18"/>
        <v>10576.425</v>
      </c>
      <c r="L81" s="1">
        <f t="shared" si="18"/>
        <v>10576.425</v>
      </c>
      <c r="M81" s="1">
        <f t="shared" si="18"/>
        <v>10576.425</v>
      </c>
      <c r="N81" s="1">
        <f t="shared" si="18"/>
        <v>10576.425</v>
      </c>
      <c r="O81" s="1">
        <f t="shared" si="18"/>
        <v>10576.425</v>
      </c>
      <c r="P81" s="1">
        <f t="shared" si="18"/>
        <v>10576.425</v>
      </c>
      <c r="Q81" s="1">
        <f t="shared" si="18"/>
        <v>10576.425</v>
      </c>
      <c r="R81" s="1">
        <f t="shared" si="18"/>
        <v>10576.425</v>
      </c>
      <c r="S81" s="1">
        <f t="shared" si="18"/>
        <v>10576.425</v>
      </c>
      <c r="T81" s="1">
        <f t="shared" si="18"/>
        <v>10576.425</v>
      </c>
      <c r="U81" s="1">
        <f t="shared" si="18"/>
        <v>10576.425</v>
      </c>
      <c r="V81" s="1">
        <f t="shared" si="18"/>
        <v>10576.425</v>
      </c>
      <c r="W81" s="1">
        <f t="shared" si="18"/>
        <v>10576.425</v>
      </c>
      <c r="X81" s="1">
        <f t="shared" si="18"/>
        <v>10576.425</v>
      </c>
      <c r="Y81" s="1">
        <f t="shared" si="18"/>
        <v>10576.425</v>
      </c>
      <c r="Z81" s="1">
        <f t="shared" si="18"/>
        <v>10576.425</v>
      </c>
      <c r="AA81" s="1">
        <f t="shared" si="18"/>
        <v>10576.425</v>
      </c>
      <c r="AB81" s="1">
        <f t="shared" si="18"/>
        <v>10576.425</v>
      </c>
      <c r="AC81" s="1">
        <f t="shared" si="18"/>
        <v>10576.425</v>
      </c>
      <c r="AD81" s="1">
        <f t="shared" si="18"/>
        <v>10576.425</v>
      </c>
      <c r="AE81" s="1">
        <f t="shared" si="18"/>
        <v>10576.425</v>
      </c>
    </row>
    <row r="82" spans="1:31" ht="12.75">
      <c r="A82" t="s">
        <v>7</v>
      </c>
      <c r="B82" t="s">
        <v>17</v>
      </c>
      <c r="C82" s="2">
        <f>(0.202*0.9*1*130)+((1-(0.202*0.9*1))*323)</f>
        <v>287.91260000000005</v>
      </c>
      <c r="F82" s="1">
        <f>(((2750+4025)/2)*1.61)+6200</f>
        <v>11653.875</v>
      </c>
      <c r="G82" s="1">
        <f aca="true" t="shared" si="19" ref="G82:V83">$F82</f>
        <v>11653.875</v>
      </c>
      <c r="H82" s="1">
        <f t="shared" si="19"/>
        <v>11653.875</v>
      </c>
      <c r="I82" s="1">
        <f t="shared" si="19"/>
        <v>11653.875</v>
      </c>
      <c r="J82" s="1">
        <f t="shared" si="19"/>
        <v>11653.875</v>
      </c>
      <c r="K82" s="1">
        <f t="shared" si="19"/>
        <v>11653.875</v>
      </c>
      <c r="L82" s="1">
        <f t="shared" si="19"/>
        <v>11653.875</v>
      </c>
      <c r="M82" s="1">
        <f t="shared" si="19"/>
        <v>11653.875</v>
      </c>
      <c r="N82" s="1">
        <f t="shared" si="19"/>
        <v>11653.875</v>
      </c>
      <c r="O82" s="1">
        <f t="shared" si="19"/>
        <v>11653.875</v>
      </c>
      <c r="P82" s="1">
        <f t="shared" si="19"/>
        <v>11653.875</v>
      </c>
      <c r="Q82" s="1">
        <f t="shared" si="19"/>
        <v>11653.875</v>
      </c>
      <c r="R82" s="1">
        <f t="shared" si="19"/>
        <v>11653.875</v>
      </c>
      <c r="S82" s="1">
        <f t="shared" si="19"/>
        <v>11653.875</v>
      </c>
      <c r="T82" s="1">
        <f t="shared" si="19"/>
        <v>11653.875</v>
      </c>
      <c r="U82" s="1">
        <f t="shared" si="19"/>
        <v>11653.875</v>
      </c>
      <c r="V82" s="1">
        <f t="shared" si="19"/>
        <v>11653.875</v>
      </c>
      <c r="W82" s="1">
        <f t="shared" si="18"/>
        <v>11653.875</v>
      </c>
      <c r="X82" s="1">
        <f t="shared" si="18"/>
        <v>11653.875</v>
      </c>
      <c r="Y82" s="1">
        <f t="shared" si="18"/>
        <v>11653.875</v>
      </c>
      <c r="Z82" s="1">
        <f t="shared" si="18"/>
        <v>11653.875</v>
      </c>
      <c r="AA82" s="1">
        <f t="shared" si="18"/>
        <v>11653.875</v>
      </c>
      <c r="AB82" s="1">
        <f t="shared" si="18"/>
        <v>11653.875</v>
      </c>
      <c r="AC82" s="1">
        <f t="shared" si="18"/>
        <v>11653.875</v>
      </c>
      <c r="AD82" s="1">
        <f t="shared" si="18"/>
        <v>11653.875</v>
      </c>
      <c r="AE82" s="1">
        <f t="shared" si="18"/>
        <v>11653.875</v>
      </c>
    </row>
    <row r="83" spans="1:31" ht="12.75">
      <c r="A83" t="s">
        <v>8</v>
      </c>
      <c r="B83" t="s">
        <v>17</v>
      </c>
      <c r="C83" s="2">
        <f>(0.49*0.9*1*130)+((1-(0.49*0.9*1))*323)</f>
        <v>237.887</v>
      </c>
      <c r="F83" s="1">
        <f>(17239-10662)+(((4850+5585)/2)*1.61)</f>
        <v>14977.175000000001</v>
      </c>
      <c r="G83" s="1">
        <f t="shared" si="19"/>
        <v>14977.175000000001</v>
      </c>
      <c r="H83" s="1">
        <f t="shared" si="18"/>
        <v>14977.175000000001</v>
      </c>
      <c r="I83" s="1">
        <f t="shared" si="18"/>
        <v>14977.175000000001</v>
      </c>
      <c r="J83" s="1">
        <f t="shared" si="18"/>
        <v>14977.175000000001</v>
      </c>
      <c r="K83" s="1">
        <f t="shared" si="18"/>
        <v>14977.175000000001</v>
      </c>
      <c r="L83" s="1">
        <f t="shared" si="18"/>
        <v>14977.175000000001</v>
      </c>
      <c r="M83" s="1">
        <f t="shared" si="18"/>
        <v>14977.175000000001</v>
      </c>
      <c r="N83" s="1">
        <f t="shared" si="18"/>
        <v>14977.175000000001</v>
      </c>
      <c r="O83" s="1">
        <f t="shared" si="18"/>
        <v>14977.175000000001</v>
      </c>
      <c r="P83" s="1">
        <f t="shared" si="18"/>
        <v>14977.175000000001</v>
      </c>
      <c r="Q83" s="1">
        <f t="shared" si="18"/>
        <v>14977.175000000001</v>
      </c>
      <c r="R83" s="1">
        <f t="shared" si="18"/>
        <v>14977.175000000001</v>
      </c>
      <c r="S83" s="1">
        <f t="shared" si="18"/>
        <v>14977.175000000001</v>
      </c>
      <c r="T83" s="1">
        <f t="shared" si="18"/>
        <v>14977.175000000001</v>
      </c>
      <c r="U83" s="1">
        <f t="shared" si="18"/>
        <v>14977.175000000001</v>
      </c>
      <c r="V83" s="1">
        <f t="shared" si="18"/>
        <v>14977.175000000001</v>
      </c>
      <c r="W83" s="1">
        <f t="shared" si="18"/>
        <v>14977.175000000001</v>
      </c>
      <c r="X83" s="1">
        <f t="shared" si="18"/>
        <v>14977.175000000001</v>
      </c>
      <c r="Y83" s="1">
        <f t="shared" si="18"/>
        <v>14977.175000000001</v>
      </c>
      <c r="Z83" s="1">
        <f t="shared" si="18"/>
        <v>14977.175000000001</v>
      </c>
      <c r="AA83" s="1">
        <f t="shared" si="18"/>
        <v>14977.175000000001</v>
      </c>
      <c r="AB83" s="1">
        <f t="shared" si="18"/>
        <v>14977.175000000001</v>
      </c>
      <c r="AC83" s="1">
        <f t="shared" si="18"/>
        <v>14977.175000000001</v>
      </c>
      <c r="AD83" s="1">
        <f t="shared" si="18"/>
        <v>14977.175000000001</v>
      </c>
      <c r="AE83" s="1">
        <f t="shared" si="18"/>
        <v>14977.175000000001</v>
      </c>
    </row>
    <row r="85" spans="1:31" ht="12.75">
      <c r="A85" t="s">
        <v>9</v>
      </c>
      <c r="B85" t="s">
        <v>20</v>
      </c>
      <c r="F85" s="1">
        <v>8000</v>
      </c>
      <c r="G85" s="1">
        <f>F85</f>
        <v>8000</v>
      </c>
      <c r="H85" s="1">
        <f aca="true" t="shared" si="20" ref="H85:AE85">G85</f>
        <v>8000</v>
      </c>
      <c r="I85" s="1">
        <f t="shared" si="20"/>
        <v>8000</v>
      </c>
      <c r="J85" s="1">
        <f t="shared" si="20"/>
        <v>8000</v>
      </c>
      <c r="K85" s="1">
        <f t="shared" si="20"/>
        <v>8000</v>
      </c>
      <c r="L85" s="1">
        <f t="shared" si="20"/>
        <v>8000</v>
      </c>
      <c r="M85" s="1">
        <f t="shared" si="20"/>
        <v>8000</v>
      </c>
      <c r="N85" s="1">
        <f t="shared" si="20"/>
        <v>8000</v>
      </c>
      <c r="O85" s="1">
        <f t="shared" si="20"/>
        <v>8000</v>
      </c>
      <c r="P85" s="1">
        <f t="shared" si="20"/>
        <v>8000</v>
      </c>
      <c r="Q85" s="1">
        <f t="shared" si="20"/>
        <v>8000</v>
      </c>
      <c r="R85" s="1">
        <f t="shared" si="20"/>
        <v>8000</v>
      </c>
      <c r="S85" s="1">
        <f t="shared" si="20"/>
        <v>8000</v>
      </c>
      <c r="T85" s="1">
        <f t="shared" si="20"/>
        <v>8000</v>
      </c>
      <c r="U85" s="1">
        <f t="shared" si="20"/>
        <v>8000</v>
      </c>
      <c r="V85" s="1">
        <f t="shared" si="20"/>
        <v>8000</v>
      </c>
      <c r="W85" s="1">
        <f t="shared" si="20"/>
        <v>8000</v>
      </c>
      <c r="X85" s="1">
        <f t="shared" si="20"/>
        <v>8000</v>
      </c>
      <c r="Y85" s="1">
        <f t="shared" si="20"/>
        <v>8000</v>
      </c>
      <c r="Z85" s="1">
        <f t="shared" si="20"/>
        <v>8000</v>
      </c>
      <c r="AA85" s="1">
        <f t="shared" si="20"/>
        <v>8000</v>
      </c>
      <c r="AB85" s="1">
        <f t="shared" si="20"/>
        <v>8000</v>
      </c>
      <c r="AC85" s="1">
        <f t="shared" si="20"/>
        <v>8000</v>
      </c>
      <c r="AD85" s="1">
        <f t="shared" si="20"/>
        <v>8000</v>
      </c>
      <c r="AE85" s="1">
        <f t="shared" si="20"/>
        <v>8000</v>
      </c>
    </row>
    <row r="86" spans="1:31" ht="12.75">
      <c r="A86" t="s">
        <v>10</v>
      </c>
      <c r="B86" t="s">
        <v>20</v>
      </c>
      <c r="F86" s="1">
        <f>F87*2/3</f>
        <v>8747.666666666666</v>
      </c>
      <c r="G86" s="1">
        <f>F86</f>
        <v>8747.666666666666</v>
      </c>
      <c r="H86" s="1">
        <f aca="true" t="shared" si="21" ref="H86:AE86">G86</f>
        <v>8747.666666666666</v>
      </c>
      <c r="I86" s="1">
        <f t="shared" si="21"/>
        <v>8747.666666666666</v>
      </c>
      <c r="J86" s="1">
        <f t="shared" si="21"/>
        <v>8747.666666666666</v>
      </c>
      <c r="K86" s="1">
        <f t="shared" si="21"/>
        <v>8747.666666666666</v>
      </c>
      <c r="L86" s="1">
        <f t="shared" si="21"/>
        <v>8747.666666666666</v>
      </c>
      <c r="M86" s="1">
        <f t="shared" si="21"/>
        <v>8747.666666666666</v>
      </c>
      <c r="N86" s="1">
        <f t="shared" si="21"/>
        <v>8747.666666666666</v>
      </c>
      <c r="O86" s="1">
        <f t="shared" si="21"/>
        <v>8747.666666666666</v>
      </c>
      <c r="P86" s="1">
        <f t="shared" si="21"/>
        <v>8747.666666666666</v>
      </c>
      <c r="Q86" s="1">
        <f t="shared" si="21"/>
        <v>8747.666666666666</v>
      </c>
      <c r="R86" s="1">
        <f t="shared" si="21"/>
        <v>8747.666666666666</v>
      </c>
      <c r="S86" s="1">
        <f t="shared" si="21"/>
        <v>8747.666666666666</v>
      </c>
      <c r="T86" s="1">
        <f t="shared" si="21"/>
        <v>8747.666666666666</v>
      </c>
      <c r="U86" s="1">
        <f t="shared" si="21"/>
        <v>8747.666666666666</v>
      </c>
      <c r="V86" s="1">
        <f t="shared" si="21"/>
        <v>8747.666666666666</v>
      </c>
      <c r="W86" s="1">
        <f t="shared" si="21"/>
        <v>8747.666666666666</v>
      </c>
      <c r="X86" s="1">
        <f t="shared" si="21"/>
        <v>8747.666666666666</v>
      </c>
      <c r="Y86" s="1">
        <f t="shared" si="21"/>
        <v>8747.666666666666</v>
      </c>
      <c r="Z86" s="1">
        <f t="shared" si="21"/>
        <v>8747.666666666666</v>
      </c>
      <c r="AA86" s="1">
        <f t="shared" si="21"/>
        <v>8747.666666666666</v>
      </c>
      <c r="AB86" s="1">
        <f t="shared" si="21"/>
        <v>8747.666666666666</v>
      </c>
      <c r="AC86" s="1">
        <f t="shared" si="21"/>
        <v>8747.666666666666</v>
      </c>
      <c r="AD86" s="1">
        <f t="shared" si="21"/>
        <v>8747.666666666666</v>
      </c>
      <c r="AE86" s="1">
        <f t="shared" si="21"/>
        <v>8747.666666666666</v>
      </c>
    </row>
    <row r="87" spans="1:31" ht="12.75">
      <c r="A87" t="s">
        <v>11</v>
      </c>
      <c r="B87" t="s">
        <v>20</v>
      </c>
      <c r="F87" s="1">
        <f>1.61*8150</f>
        <v>13121.5</v>
      </c>
      <c r="G87" s="1">
        <f aca="true" t="shared" si="22" ref="G87:AE87">1.61*8150</f>
        <v>13121.5</v>
      </c>
      <c r="H87" s="1">
        <f t="shared" si="22"/>
        <v>13121.5</v>
      </c>
      <c r="I87" s="1">
        <f t="shared" si="22"/>
        <v>13121.5</v>
      </c>
      <c r="J87" s="1">
        <f t="shared" si="22"/>
        <v>13121.5</v>
      </c>
      <c r="K87" s="1">
        <f t="shared" si="22"/>
        <v>13121.5</v>
      </c>
      <c r="L87" s="1">
        <f t="shared" si="22"/>
        <v>13121.5</v>
      </c>
      <c r="M87" s="1">
        <f t="shared" si="22"/>
        <v>13121.5</v>
      </c>
      <c r="N87" s="1">
        <f t="shared" si="22"/>
        <v>13121.5</v>
      </c>
      <c r="O87" s="1">
        <f t="shared" si="22"/>
        <v>13121.5</v>
      </c>
      <c r="P87" s="1">
        <f t="shared" si="22"/>
        <v>13121.5</v>
      </c>
      <c r="Q87" s="1">
        <f t="shared" si="22"/>
        <v>13121.5</v>
      </c>
      <c r="R87" s="1">
        <f t="shared" si="22"/>
        <v>13121.5</v>
      </c>
      <c r="S87" s="1">
        <f t="shared" si="22"/>
        <v>13121.5</v>
      </c>
      <c r="T87" s="1">
        <f t="shared" si="22"/>
        <v>13121.5</v>
      </c>
      <c r="U87" s="1">
        <f t="shared" si="22"/>
        <v>13121.5</v>
      </c>
      <c r="V87" s="1">
        <f t="shared" si="22"/>
        <v>13121.5</v>
      </c>
      <c r="W87" s="1">
        <f t="shared" si="22"/>
        <v>13121.5</v>
      </c>
      <c r="X87" s="1">
        <f t="shared" si="22"/>
        <v>13121.5</v>
      </c>
      <c r="Y87" s="1">
        <f t="shared" si="22"/>
        <v>13121.5</v>
      </c>
      <c r="Z87" s="1">
        <f t="shared" si="22"/>
        <v>13121.5</v>
      </c>
      <c r="AA87" s="1">
        <f t="shared" si="22"/>
        <v>13121.5</v>
      </c>
      <c r="AB87" s="1">
        <f t="shared" si="22"/>
        <v>13121.5</v>
      </c>
      <c r="AC87" s="1">
        <f t="shared" si="22"/>
        <v>13121.5</v>
      </c>
      <c r="AD87" s="1">
        <f t="shared" si="22"/>
        <v>13121.5</v>
      </c>
      <c r="AE87" s="1">
        <f t="shared" si="22"/>
        <v>13121.5</v>
      </c>
    </row>
    <row r="88" spans="1:31" ht="12.75">
      <c r="A88" t="s">
        <v>12</v>
      </c>
      <c r="B88" t="s">
        <v>20</v>
      </c>
      <c r="F88" s="1">
        <f>(((12240+13680)/2)*1.61)+2500</f>
        <v>23365.600000000002</v>
      </c>
      <c r="G88" s="1">
        <f>F88</f>
        <v>23365.600000000002</v>
      </c>
      <c r="H88" s="1">
        <f aca="true" t="shared" si="23" ref="H88:AE88">G88</f>
        <v>23365.600000000002</v>
      </c>
      <c r="I88" s="1">
        <f t="shared" si="23"/>
        <v>23365.600000000002</v>
      </c>
      <c r="J88" s="1">
        <f t="shared" si="23"/>
        <v>23365.600000000002</v>
      </c>
      <c r="K88" s="1">
        <f t="shared" si="23"/>
        <v>23365.600000000002</v>
      </c>
      <c r="L88" s="1">
        <f t="shared" si="23"/>
        <v>23365.600000000002</v>
      </c>
      <c r="M88" s="1">
        <f t="shared" si="23"/>
        <v>23365.600000000002</v>
      </c>
      <c r="N88" s="1">
        <f>(M88-P88)*0.67+P88</f>
        <v>21176.644</v>
      </c>
      <c r="O88" s="1">
        <f>(M88-Q88)*0.33+Q88</f>
        <v>18921.356</v>
      </c>
      <c r="P88" s="1">
        <f>(((9285+8395)/2)*1.61)+2500</f>
        <v>16732.4</v>
      </c>
      <c r="Q88" s="1">
        <f t="shared" si="23"/>
        <v>16732.4</v>
      </c>
      <c r="R88" s="1">
        <f t="shared" si="23"/>
        <v>16732.4</v>
      </c>
      <c r="S88" s="1">
        <f t="shared" si="23"/>
        <v>16732.4</v>
      </c>
      <c r="T88" s="1">
        <f t="shared" si="23"/>
        <v>16732.4</v>
      </c>
      <c r="U88" s="1">
        <f t="shared" si="23"/>
        <v>16732.4</v>
      </c>
      <c r="V88" s="1">
        <f t="shared" si="23"/>
        <v>16732.4</v>
      </c>
      <c r="W88" s="1">
        <f t="shared" si="23"/>
        <v>16732.4</v>
      </c>
      <c r="X88" s="1">
        <f t="shared" si="23"/>
        <v>16732.4</v>
      </c>
      <c r="Y88" s="1">
        <f t="shared" si="23"/>
        <v>16732.4</v>
      </c>
      <c r="Z88" s="1">
        <f t="shared" si="23"/>
        <v>16732.4</v>
      </c>
      <c r="AA88" s="1">
        <f t="shared" si="23"/>
        <v>16732.4</v>
      </c>
      <c r="AB88" s="1">
        <f t="shared" si="23"/>
        <v>16732.4</v>
      </c>
      <c r="AC88" s="1">
        <f t="shared" si="23"/>
        <v>16732.4</v>
      </c>
      <c r="AD88" s="1">
        <f t="shared" si="23"/>
        <v>16732.4</v>
      </c>
      <c r="AE88" s="1">
        <f t="shared" si="23"/>
        <v>16732.4</v>
      </c>
    </row>
    <row r="89" spans="1:31" ht="12.75">
      <c r="A89" t="s">
        <v>13</v>
      </c>
      <c r="B89" t="s">
        <v>20</v>
      </c>
      <c r="F89" s="1">
        <f>(100*(75+600/2))*1.61</f>
        <v>60375.00000000001</v>
      </c>
      <c r="G89" s="1">
        <f aca="true" t="shared" si="24" ref="G89:L89">(100*(75+600/2))*1.61</f>
        <v>60375.00000000001</v>
      </c>
      <c r="H89" s="1">
        <f t="shared" si="24"/>
        <v>60375.00000000001</v>
      </c>
      <c r="I89" s="1">
        <f t="shared" si="24"/>
        <v>60375.00000000001</v>
      </c>
      <c r="J89" s="1">
        <f t="shared" si="24"/>
        <v>60375.00000000001</v>
      </c>
      <c r="K89" s="1">
        <f t="shared" si="24"/>
        <v>60375.00000000001</v>
      </c>
      <c r="L89" s="1">
        <f t="shared" si="24"/>
        <v>60375.00000000001</v>
      </c>
      <c r="M89" s="1">
        <f>((100*(75+600/2))*1.61)</f>
        <v>60375.00000000001</v>
      </c>
      <c r="N89" s="1">
        <f>(((100*(75+600/2))*1.61)-Q89)*0.67+R89</f>
        <v>44037.52500000001</v>
      </c>
      <c r="O89" s="1">
        <f>(((100*(75+600/2))*1.61)-R89)*0.33+S89</f>
        <v>27204.975000000006</v>
      </c>
      <c r="P89" s="1">
        <f>(100*(30+75/2))*1.61</f>
        <v>10867.5</v>
      </c>
      <c r="Q89" s="1">
        <f aca="true" t="shared" si="25" ref="Q89:AE89">(100*(30+75/2))*1.61</f>
        <v>10867.5</v>
      </c>
      <c r="R89" s="1">
        <f t="shared" si="25"/>
        <v>10867.5</v>
      </c>
      <c r="S89" s="1">
        <f t="shared" si="25"/>
        <v>10867.5</v>
      </c>
      <c r="T89" s="1">
        <f t="shared" si="25"/>
        <v>10867.5</v>
      </c>
      <c r="U89" s="1">
        <f t="shared" si="25"/>
        <v>10867.5</v>
      </c>
      <c r="V89" s="1">
        <f t="shared" si="25"/>
        <v>10867.5</v>
      </c>
      <c r="W89" s="1">
        <f t="shared" si="25"/>
        <v>10867.5</v>
      </c>
      <c r="X89" s="1">
        <f t="shared" si="25"/>
        <v>10867.5</v>
      </c>
      <c r="Y89" s="1">
        <f t="shared" si="25"/>
        <v>10867.5</v>
      </c>
      <c r="Z89" s="1">
        <f t="shared" si="25"/>
        <v>10867.5</v>
      </c>
      <c r="AA89" s="1">
        <f t="shared" si="25"/>
        <v>10867.5</v>
      </c>
      <c r="AB89" s="1">
        <f t="shared" si="25"/>
        <v>10867.5</v>
      </c>
      <c r="AC89" s="1">
        <f t="shared" si="25"/>
        <v>10867.5</v>
      </c>
      <c r="AD89" s="1">
        <f t="shared" si="25"/>
        <v>10867.5</v>
      </c>
      <c r="AE89" s="1">
        <f t="shared" si="25"/>
        <v>10867.5</v>
      </c>
    </row>
    <row r="92" ht="12.75">
      <c r="A92" t="s">
        <v>24</v>
      </c>
    </row>
    <row r="94" spans="1:31" ht="12.75">
      <c r="A94" t="s">
        <v>14</v>
      </c>
      <c r="B94" t="s">
        <v>16</v>
      </c>
      <c r="F94" s="1">
        <f>F73/F52</f>
        <v>1315.7894736842104</v>
      </c>
      <c r="G94" s="1">
        <f aca="true" t="shared" si="26" ref="G94:AE94">G73/G52</f>
        <v>1750</v>
      </c>
      <c r="H94" s="1">
        <f t="shared" si="26"/>
        <v>1750</v>
      </c>
      <c r="I94" s="1">
        <f t="shared" si="26"/>
        <v>1750</v>
      </c>
      <c r="J94" s="1">
        <f t="shared" si="26"/>
        <v>1750</v>
      </c>
      <c r="K94" s="1">
        <f t="shared" si="26"/>
        <v>1750</v>
      </c>
      <c r="L94" s="1">
        <f t="shared" si="26"/>
        <v>1750</v>
      </c>
      <c r="M94" s="1">
        <f t="shared" si="26"/>
        <v>1750</v>
      </c>
      <c r="N94" s="1">
        <f t="shared" si="26"/>
        <v>1750</v>
      </c>
      <c r="O94" s="1">
        <f t="shared" si="26"/>
        <v>1750</v>
      </c>
      <c r="P94" s="1">
        <f t="shared" si="26"/>
        <v>1750</v>
      </c>
      <c r="Q94" s="1">
        <f t="shared" si="26"/>
        <v>1750</v>
      </c>
      <c r="R94" s="1">
        <f t="shared" si="26"/>
        <v>1750</v>
      </c>
      <c r="S94" s="1">
        <f t="shared" si="26"/>
        <v>1750</v>
      </c>
      <c r="T94" s="1">
        <f t="shared" si="26"/>
        <v>1750</v>
      </c>
      <c r="U94" s="1">
        <f t="shared" si="26"/>
        <v>1750</v>
      </c>
      <c r="V94" s="1">
        <f t="shared" si="26"/>
        <v>1750</v>
      </c>
      <c r="W94" s="1">
        <f t="shared" si="26"/>
        <v>1750</v>
      </c>
      <c r="X94" s="1">
        <f t="shared" si="26"/>
        <v>1750</v>
      </c>
      <c r="Y94" s="1">
        <f t="shared" si="26"/>
        <v>1750</v>
      </c>
      <c r="Z94" s="1">
        <f t="shared" si="26"/>
        <v>1750</v>
      </c>
      <c r="AA94" s="1">
        <f t="shared" si="26"/>
        <v>1750</v>
      </c>
      <c r="AB94" s="1">
        <f t="shared" si="26"/>
        <v>1750</v>
      </c>
      <c r="AC94" s="1">
        <f t="shared" si="26"/>
        <v>1750</v>
      </c>
      <c r="AD94" s="1">
        <f t="shared" si="26"/>
        <v>1750</v>
      </c>
      <c r="AE94" s="1">
        <f t="shared" si="26"/>
        <v>1750</v>
      </c>
    </row>
    <row r="95" spans="6:31" ht="12.7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>
      <c r="A96" t="s">
        <v>2</v>
      </c>
      <c r="B96" t="s">
        <v>17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>
      <c r="A97" t="s">
        <v>3</v>
      </c>
      <c r="B97" t="s">
        <v>17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12" ht="12.75">
      <c r="A98" t="s">
        <v>4</v>
      </c>
      <c r="B98" t="s">
        <v>17</v>
      </c>
      <c r="F98" s="1">
        <f aca="true" t="shared" si="27" ref="F98:L98">F77/F56</f>
        <v>3383.458646616541</v>
      </c>
      <c r="G98" s="1">
        <f t="shared" si="27"/>
        <v>4500</v>
      </c>
      <c r="H98" s="1">
        <f t="shared" si="27"/>
        <v>4500</v>
      </c>
      <c r="I98" s="1">
        <f t="shared" si="27"/>
        <v>4500</v>
      </c>
      <c r="J98" s="1">
        <f t="shared" si="27"/>
        <v>4500</v>
      </c>
      <c r="K98" s="1">
        <f t="shared" si="27"/>
        <v>4500</v>
      </c>
      <c r="L98" s="1">
        <f t="shared" si="27"/>
        <v>4500</v>
      </c>
    </row>
    <row r="99" spans="1:31" ht="12.75">
      <c r="A99" t="s">
        <v>5</v>
      </c>
      <c r="B99" t="s">
        <v>17</v>
      </c>
      <c r="F99" s="1">
        <f>F78/F57</f>
        <v>2756.8922305764404</v>
      </c>
      <c r="G99" s="1">
        <f aca="true" t="shared" si="28" ref="G99:AE110">G78/G57</f>
        <v>3666.666666666666</v>
      </c>
      <c r="H99" s="1">
        <f t="shared" si="28"/>
        <v>3666.666666666666</v>
      </c>
      <c r="I99" s="1">
        <f t="shared" si="28"/>
        <v>3666.666666666666</v>
      </c>
      <c r="J99" s="1">
        <f t="shared" si="28"/>
        <v>3666.666666666666</v>
      </c>
      <c r="K99" s="1">
        <f t="shared" si="28"/>
        <v>3666.666666666666</v>
      </c>
      <c r="L99" s="1">
        <f t="shared" si="28"/>
        <v>3666.666666666666</v>
      </c>
      <c r="M99" s="1">
        <f t="shared" si="28"/>
        <v>3999.9999999999995</v>
      </c>
      <c r="N99" s="1">
        <f t="shared" si="28"/>
        <v>3999.9999999999995</v>
      </c>
      <c r="O99" s="1">
        <f t="shared" si="28"/>
        <v>3999.9999999999995</v>
      </c>
      <c r="P99" s="1">
        <f t="shared" si="28"/>
        <v>4888.888888888889</v>
      </c>
      <c r="Q99" s="1">
        <f t="shared" si="28"/>
        <v>4888.888888888889</v>
      </c>
      <c r="R99" s="1">
        <f t="shared" si="28"/>
        <v>4888.888888888889</v>
      </c>
      <c r="S99" s="1">
        <f t="shared" si="28"/>
        <v>4888.888888888889</v>
      </c>
      <c r="T99" s="1">
        <f t="shared" si="28"/>
        <v>4888.888888888889</v>
      </c>
      <c r="U99" s="1">
        <f t="shared" si="28"/>
        <v>4888.888888888889</v>
      </c>
      <c r="V99" s="1">
        <f t="shared" si="28"/>
        <v>4888.888888888889</v>
      </c>
      <c r="W99" s="1">
        <f t="shared" si="28"/>
        <v>4888.888888888889</v>
      </c>
      <c r="X99" s="1">
        <f t="shared" si="28"/>
        <v>4888.888888888889</v>
      </c>
      <c r="Y99" s="1">
        <f t="shared" si="28"/>
        <v>4888.888888888889</v>
      </c>
      <c r="Z99" s="1">
        <f t="shared" si="28"/>
        <v>4888.888888888889</v>
      </c>
      <c r="AA99" s="1">
        <f t="shared" si="28"/>
        <v>4888.888888888889</v>
      </c>
      <c r="AB99" s="1">
        <f t="shared" si="28"/>
        <v>4888.888888888889</v>
      </c>
      <c r="AC99" s="1">
        <f t="shared" si="28"/>
        <v>4888.888888888889</v>
      </c>
      <c r="AD99" s="1">
        <f t="shared" si="28"/>
        <v>4888.888888888889</v>
      </c>
      <c r="AE99" s="1">
        <f t="shared" si="28"/>
        <v>4888.888888888889</v>
      </c>
    </row>
    <row r="100" spans="1:31" ht="12.75">
      <c r="A100" t="s">
        <v>6</v>
      </c>
      <c r="B100" t="s">
        <v>17</v>
      </c>
      <c r="F100" s="1">
        <f>F79/F58</f>
        <v>5907.626208378088</v>
      </c>
      <c r="G100" s="1">
        <f t="shared" si="28"/>
        <v>7857.142857142858</v>
      </c>
      <c r="H100" s="1">
        <f t="shared" si="28"/>
        <v>7857.142857142858</v>
      </c>
      <c r="I100" s="1">
        <f t="shared" si="28"/>
        <v>7857.142857142858</v>
      </c>
      <c r="J100" s="1">
        <f t="shared" si="28"/>
        <v>7857.142857142858</v>
      </c>
      <c r="K100" s="1">
        <f t="shared" si="28"/>
        <v>7857.142857142858</v>
      </c>
      <c r="L100" s="1">
        <f t="shared" si="28"/>
        <v>7857.142857142858</v>
      </c>
      <c r="M100" s="1">
        <f t="shared" si="28"/>
        <v>8461.538461538461</v>
      </c>
      <c r="N100" s="1">
        <f t="shared" si="28"/>
        <v>8461.538461538461</v>
      </c>
      <c r="O100" s="1">
        <f t="shared" si="28"/>
        <v>8461.538461538461</v>
      </c>
      <c r="P100" s="1">
        <f t="shared" si="28"/>
        <v>10000</v>
      </c>
      <c r="Q100" s="1">
        <f t="shared" si="28"/>
        <v>10000</v>
      </c>
      <c r="R100" s="1">
        <f t="shared" si="28"/>
        <v>10000</v>
      </c>
      <c r="S100" s="1">
        <f t="shared" si="28"/>
        <v>10000</v>
      </c>
      <c r="T100" s="1">
        <f t="shared" si="28"/>
        <v>10000</v>
      </c>
      <c r="U100" s="1">
        <f t="shared" si="28"/>
        <v>10000</v>
      </c>
      <c r="V100" s="1">
        <f t="shared" si="28"/>
        <v>10000</v>
      </c>
      <c r="W100" s="1">
        <f t="shared" si="28"/>
        <v>10000</v>
      </c>
      <c r="X100" s="1">
        <f t="shared" si="28"/>
        <v>10000</v>
      </c>
      <c r="Y100" s="1">
        <f t="shared" si="28"/>
        <v>10000</v>
      </c>
      <c r="Z100" s="1">
        <f t="shared" si="28"/>
        <v>10000</v>
      </c>
      <c r="AA100" s="1">
        <f t="shared" si="28"/>
        <v>10000</v>
      </c>
      <c r="AB100" s="1">
        <f t="shared" si="28"/>
        <v>10000</v>
      </c>
      <c r="AC100" s="1">
        <f t="shared" si="28"/>
        <v>10000</v>
      </c>
      <c r="AD100" s="1">
        <f t="shared" si="28"/>
        <v>10000</v>
      </c>
      <c r="AE100" s="1">
        <f t="shared" si="28"/>
        <v>10000</v>
      </c>
    </row>
    <row r="101" spans="6:31" ht="12.75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>
      <c r="A102" t="s">
        <v>23</v>
      </c>
      <c r="B102" t="s">
        <v>17</v>
      </c>
      <c r="F102" s="1">
        <f>F81/F60</f>
        <v>868.9551056338028</v>
      </c>
      <c r="G102" s="1">
        <f t="shared" si="28"/>
        <v>868.9551056338028</v>
      </c>
      <c r="H102" s="1">
        <f t="shared" si="28"/>
        <v>868.9551056338028</v>
      </c>
      <c r="I102" s="1">
        <f t="shared" si="28"/>
        <v>868.9551056338028</v>
      </c>
      <c r="J102" s="1">
        <f t="shared" si="28"/>
        <v>1737.9102112676055</v>
      </c>
      <c r="K102" s="1">
        <f t="shared" si="28"/>
        <v>1737.9102112676055</v>
      </c>
      <c r="L102" s="1">
        <f t="shared" si="28"/>
        <v>1737.9102112676055</v>
      </c>
      <c r="M102" s="1">
        <f t="shared" si="28"/>
        <v>5345.485559566787</v>
      </c>
      <c r="N102" s="1">
        <f t="shared" si="28"/>
        <v>5345.485559566787</v>
      </c>
      <c r="O102" s="1">
        <f t="shared" si="28"/>
        <v>5345.485559566787</v>
      </c>
      <c r="P102" s="1">
        <f t="shared" si="28"/>
        <v>5630.036121673003</v>
      </c>
      <c r="Q102" s="1">
        <f t="shared" si="28"/>
        <v>5630.036121673003</v>
      </c>
      <c r="R102" s="1">
        <f t="shared" si="28"/>
        <v>5630.036121673003</v>
      </c>
      <c r="S102" s="1">
        <f t="shared" si="28"/>
        <v>5630.036121673003</v>
      </c>
      <c r="T102" s="1">
        <f t="shared" si="28"/>
        <v>5630.036121673003</v>
      </c>
      <c r="U102" s="1">
        <f t="shared" si="28"/>
        <v>5630.036121673003</v>
      </c>
      <c r="V102" s="1">
        <f t="shared" si="28"/>
        <v>5630.036121673003</v>
      </c>
      <c r="W102" s="1">
        <f t="shared" si="28"/>
        <v>5630.036121673003</v>
      </c>
      <c r="X102" s="1">
        <f t="shared" si="28"/>
        <v>5630.036121673003</v>
      </c>
      <c r="Y102" s="1">
        <f t="shared" si="28"/>
        <v>5630.036121673003</v>
      </c>
      <c r="Z102" s="1">
        <f t="shared" si="28"/>
        <v>5630.036121673003</v>
      </c>
      <c r="AA102" s="1">
        <f t="shared" si="28"/>
        <v>5630.036121673003</v>
      </c>
      <c r="AB102" s="1">
        <f t="shared" si="28"/>
        <v>5630.036121673003</v>
      </c>
      <c r="AC102" s="1">
        <f t="shared" si="28"/>
        <v>5630.036121673003</v>
      </c>
      <c r="AD102" s="1">
        <f t="shared" si="28"/>
        <v>5630.036121673003</v>
      </c>
      <c r="AE102" s="1">
        <f t="shared" si="28"/>
        <v>5630.036121673003</v>
      </c>
    </row>
    <row r="103" spans="1:31" ht="12.75">
      <c r="A103" t="s">
        <v>7</v>
      </c>
      <c r="B103" t="s">
        <v>17</v>
      </c>
      <c r="F103" s="1">
        <f>F82/F61</f>
        <v>882.2963984425697</v>
      </c>
      <c r="G103" s="1">
        <f t="shared" si="28"/>
        <v>882.2963984425697</v>
      </c>
      <c r="H103" s="1">
        <f t="shared" si="28"/>
        <v>882.2963984425697</v>
      </c>
      <c r="I103" s="1">
        <f t="shared" si="28"/>
        <v>882.2963984425697</v>
      </c>
      <c r="J103" s="1">
        <f t="shared" si="28"/>
        <v>1764.5927968851395</v>
      </c>
      <c r="K103" s="1">
        <f t="shared" si="28"/>
        <v>1764.5927968851395</v>
      </c>
      <c r="L103" s="1">
        <f t="shared" si="28"/>
        <v>1764.5927968851395</v>
      </c>
      <c r="M103" s="1">
        <f t="shared" si="28"/>
        <v>5416.807768924304</v>
      </c>
      <c r="N103" s="1">
        <f t="shared" si="28"/>
        <v>5416.807768924304</v>
      </c>
      <c r="O103" s="1">
        <f t="shared" si="28"/>
        <v>5416.807768924304</v>
      </c>
      <c r="P103" s="1">
        <f t="shared" si="28"/>
        <v>5680.858286908077</v>
      </c>
      <c r="Q103" s="1">
        <f t="shared" si="28"/>
        <v>5680.858286908077</v>
      </c>
      <c r="R103" s="1">
        <f t="shared" si="28"/>
        <v>5680.858286908077</v>
      </c>
      <c r="S103" s="1">
        <f t="shared" si="28"/>
        <v>5680.858286908077</v>
      </c>
      <c r="T103" s="1">
        <f t="shared" si="28"/>
        <v>5680.858286908077</v>
      </c>
      <c r="U103" s="1">
        <f t="shared" si="28"/>
        <v>5680.858286908077</v>
      </c>
      <c r="V103" s="1">
        <f t="shared" si="28"/>
        <v>5680.858286908077</v>
      </c>
      <c r="W103" s="1">
        <f t="shared" si="28"/>
        <v>5680.858286908077</v>
      </c>
      <c r="X103" s="1">
        <f t="shared" si="28"/>
        <v>5680.858286908077</v>
      </c>
      <c r="Y103" s="1">
        <f t="shared" si="28"/>
        <v>5680.858286908077</v>
      </c>
      <c r="Z103" s="1">
        <f t="shared" si="28"/>
        <v>5680.858286908077</v>
      </c>
      <c r="AA103" s="1">
        <f t="shared" si="28"/>
        <v>5680.858286908077</v>
      </c>
      <c r="AB103" s="1">
        <f t="shared" si="28"/>
        <v>5680.858286908077</v>
      </c>
      <c r="AC103" s="1">
        <f t="shared" si="28"/>
        <v>5680.858286908077</v>
      </c>
      <c r="AD103" s="1">
        <f t="shared" si="28"/>
        <v>5680.858286908077</v>
      </c>
      <c r="AE103" s="1">
        <f t="shared" si="28"/>
        <v>5680.858286908077</v>
      </c>
    </row>
    <row r="104" spans="1:31" ht="12.75">
      <c r="A104" t="s">
        <v>8</v>
      </c>
      <c r="B104" t="s">
        <v>17</v>
      </c>
      <c r="F104" s="1">
        <f>F83/F62</f>
        <v>1003.6399100134023</v>
      </c>
      <c r="G104" s="1">
        <f t="shared" si="28"/>
        <v>1003.6399100134023</v>
      </c>
      <c r="H104" s="1">
        <f t="shared" si="28"/>
        <v>1003.6399100134023</v>
      </c>
      <c r="I104" s="1">
        <f t="shared" si="28"/>
        <v>1003.6399100134023</v>
      </c>
      <c r="J104" s="1">
        <f t="shared" si="28"/>
        <v>2007.2798200268046</v>
      </c>
      <c r="K104" s="1">
        <f t="shared" si="28"/>
        <v>2007.2798200268046</v>
      </c>
      <c r="L104" s="1">
        <f t="shared" si="28"/>
        <v>2007.2798200268046</v>
      </c>
      <c r="M104" s="1">
        <f t="shared" si="28"/>
        <v>6145.382473622509</v>
      </c>
      <c r="N104" s="1">
        <f t="shared" si="28"/>
        <v>6145.382473622509</v>
      </c>
      <c r="O104" s="1">
        <f t="shared" si="28"/>
        <v>6145.382473622509</v>
      </c>
      <c r="P104" s="1">
        <f t="shared" si="28"/>
        <v>6408.326711491442</v>
      </c>
      <c r="Q104" s="1">
        <f t="shared" si="28"/>
        <v>6408.326711491442</v>
      </c>
      <c r="R104" s="1">
        <f t="shared" si="28"/>
        <v>6408.326711491442</v>
      </c>
      <c r="S104" s="1">
        <f t="shared" si="28"/>
        <v>6408.326711491442</v>
      </c>
      <c r="T104" s="1">
        <f t="shared" si="28"/>
        <v>6408.326711491442</v>
      </c>
      <c r="U104" s="1">
        <f t="shared" si="28"/>
        <v>6408.326711491442</v>
      </c>
      <c r="V104" s="1">
        <f t="shared" si="28"/>
        <v>6408.326711491442</v>
      </c>
      <c r="W104" s="1">
        <f t="shared" si="28"/>
        <v>6408.326711491442</v>
      </c>
      <c r="X104" s="1">
        <f t="shared" si="28"/>
        <v>6408.326711491442</v>
      </c>
      <c r="Y104" s="1">
        <f t="shared" si="28"/>
        <v>6408.326711491442</v>
      </c>
      <c r="Z104" s="1">
        <f t="shared" si="28"/>
        <v>6408.326711491442</v>
      </c>
      <c r="AA104" s="1">
        <f t="shared" si="28"/>
        <v>6408.326711491442</v>
      </c>
      <c r="AB104" s="1">
        <f t="shared" si="28"/>
        <v>6408.326711491442</v>
      </c>
      <c r="AC104" s="1">
        <f t="shared" si="28"/>
        <v>6408.326711491442</v>
      </c>
      <c r="AD104" s="1">
        <f t="shared" si="28"/>
        <v>6408.326711491442</v>
      </c>
      <c r="AE104" s="1">
        <f t="shared" si="28"/>
        <v>6408.326711491442</v>
      </c>
    </row>
    <row r="105" spans="6:31" ht="12.75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>
      <c r="A106" t="s">
        <v>9</v>
      </c>
      <c r="B106" t="s">
        <v>20</v>
      </c>
      <c r="F106" s="1">
        <f>F85/F64</f>
        <v>12800</v>
      </c>
      <c r="G106" s="1">
        <f t="shared" si="28"/>
        <v>53333.333333333336</v>
      </c>
      <c r="H106" s="1">
        <f t="shared" si="28"/>
        <v>53333.333333333336</v>
      </c>
      <c r="I106" s="1">
        <f t="shared" si="28"/>
        <v>53333.333333333336</v>
      </c>
      <c r="J106" s="1">
        <f t="shared" si="28"/>
        <v>53333.333333333336</v>
      </c>
      <c r="K106" s="1">
        <f t="shared" si="28"/>
        <v>53333.333333333336</v>
      </c>
      <c r="L106" s="1">
        <f t="shared" si="28"/>
        <v>53333.333333333336</v>
      </c>
      <c r="M106" s="1">
        <f t="shared" si="28"/>
        <v>53333.333333333336</v>
      </c>
      <c r="N106" s="1">
        <f t="shared" si="28"/>
        <v>53333.333333333336</v>
      </c>
      <c r="O106" s="1">
        <f t="shared" si="28"/>
        <v>53333.333333333336</v>
      </c>
      <c r="P106" s="1">
        <f t="shared" si="28"/>
        <v>53333.333333333336</v>
      </c>
      <c r="Q106" s="1">
        <f t="shared" si="28"/>
        <v>53333.333333333336</v>
      </c>
      <c r="R106" s="1">
        <f t="shared" si="28"/>
        <v>53333.333333333336</v>
      </c>
      <c r="S106" s="1">
        <f t="shared" si="28"/>
        <v>53333.333333333336</v>
      </c>
      <c r="T106" s="1">
        <f t="shared" si="28"/>
        <v>53333.333333333336</v>
      </c>
      <c r="U106" s="1">
        <f t="shared" si="28"/>
        <v>53333.333333333336</v>
      </c>
      <c r="V106" s="1">
        <f t="shared" si="28"/>
        <v>53333.333333333336</v>
      </c>
      <c r="W106" s="1">
        <f t="shared" si="28"/>
        <v>53333.333333333336</v>
      </c>
      <c r="X106" s="1">
        <f t="shared" si="28"/>
        <v>53333.333333333336</v>
      </c>
      <c r="Y106" s="1">
        <f t="shared" si="28"/>
        <v>53333.333333333336</v>
      </c>
      <c r="Z106" s="1">
        <f t="shared" si="28"/>
        <v>53333.333333333336</v>
      </c>
      <c r="AA106" s="1">
        <f t="shared" si="28"/>
        <v>53333.333333333336</v>
      </c>
      <c r="AB106" s="1">
        <f t="shared" si="28"/>
        <v>53333.333333333336</v>
      </c>
      <c r="AC106" s="1">
        <f t="shared" si="28"/>
        <v>53333.333333333336</v>
      </c>
      <c r="AD106" s="1">
        <f t="shared" si="28"/>
        <v>53333.333333333336</v>
      </c>
      <c r="AE106" s="1">
        <f t="shared" si="28"/>
        <v>53333.333333333336</v>
      </c>
    </row>
    <row r="107" spans="1:31" ht="12.75">
      <c r="A107" t="s">
        <v>10</v>
      </c>
      <c r="B107" t="s">
        <v>20</v>
      </c>
      <c r="F107" s="1">
        <f>F86/F65</f>
        <v>5831.777777777777</v>
      </c>
      <c r="G107" s="1">
        <f t="shared" si="28"/>
        <v>5831.777777777777</v>
      </c>
      <c r="H107" s="1">
        <f t="shared" si="28"/>
        <v>5831.777777777777</v>
      </c>
      <c r="I107" s="1">
        <f t="shared" si="28"/>
        <v>5831.777777777777</v>
      </c>
      <c r="J107" s="1">
        <f t="shared" si="28"/>
        <v>8747.666666666666</v>
      </c>
      <c r="K107" s="1">
        <f t="shared" si="28"/>
        <v>8747.666666666666</v>
      </c>
      <c r="L107" s="1">
        <f t="shared" si="28"/>
        <v>8747.666666666666</v>
      </c>
      <c r="M107" s="1">
        <f t="shared" si="28"/>
        <v>8747.666666666666</v>
      </c>
      <c r="N107" s="1">
        <f t="shared" si="28"/>
        <v>8747.666666666666</v>
      </c>
      <c r="O107" s="1">
        <f t="shared" si="28"/>
        <v>8747.666666666666</v>
      </c>
      <c r="P107" s="1">
        <f t="shared" si="28"/>
        <v>8747.666666666666</v>
      </c>
      <c r="Q107" s="1">
        <f t="shared" si="28"/>
        <v>8747.666666666666</v>
      </c>
      <c r="R107" s="1">
        <f t="shared" si="28"/>
        <v>8747.666666666666</v>
      </c>
      <c r="S107" s="1">
        <f t="shared" si="28"/>
        <v>8747.666666666666</v>
      </c>
      <c r="T107" s="1">
        <f t="shared" si="28"/>
        <v>8747.666666666666</v>
      </c>
      <c r="U107" s="1">
        <f t="shared" si="28"/>
        <v>8747.666666666666</v>
      </c>
      <c r="V107" s="1">
        <f t="shared" si="28"/>
        <v>8747.666666666666</v>
      </c>
      <c r="W107" s="1">
        <f t="shared" si="28"/>
        <v>8747.666666666666</v>
      </c>
      <c r="X107" s="1">
        <f t="shared" si="28"/>
        <v>8747.666666666666</v>
      </c>
      <c r="Y107" s="1">
        <f t="shared" si="28"/>
        <v>8747.666666666666</v>
      </c>
      <c r="Z107" s="1">
        <f t="shared" si="28"/>
        <v>8747.666666666666</v>
      </c>
      <c r="AA107" s="1">
        <f t="shared" si="28"/>
        <v>8747.666666666666</v>
      </c>
      <c r="AB107" s="1">
        <f t="shared" si="28"/>
        <v>8747.666666666666</v>
      </c>
      <c r="AC107" s="1">
        <f t="shared" si="28"/>
        <v>8747.666666666666</v>
      </c>
      <c r="AD107" s="1">
        <f t="shared" si="28"/>
        <v>8747.666666666666</v>
      </c>
      <c r="AE107" s="1">
        <f t="shared" si="28"/>
        <v>8747.666666666666</v>
      </c>
    </row>
    <row r="108" spans="1:31" ht="12.75">
      <c r="A108" t="s">
        <v>11</v>
      </c>
      <c r="B108" t="s">
        <v>20</v>
      </c>
      <c r="F108" s="1">
        <f>F87/F66</f>
        <v>1312.15</v>
      </c>
      <c r="G108" s="1">
        <f t="shared" si="28"/>
        <v>1499.6</v>
      </c>
      <c r="H108" s="1">
        <f t="shared" si="28"/>
        <v>1499.6</v>
      </c>
      <c r="I108" s="1">
        <f t="shared" si="28"/>
        <v>1499.6</v>
      </c>
      <c r="J108" s="1">
        <f t="shared" si="28"/>
        <v>5248.6</v>
      </c>
      <c r="K108" s="1">
        <f t="shared" si="28"/>
        <v>5248.6</v>
      </c>
      <c r="L108" s="1">
        <f t="shared" si="28"/>
        <v>5248.6</v>
      </c>
      <c r="M108" s="1">
        <f t="shared" si="28"/>
        <v>6560.75</v>
      </c>
      <c r="N108" s="1">
        <f t="shared" si="28"/>
        <v>6560.75</v>
      </c>
      <c r="O108" s="1">
        <f t="shared" si="28"/>
        <v>6560.75</v>
      </c>
      <c r="P108" s="1">
        <f t="shared" si="28"/>
        <v>6560.75</v>
      </c>
      <c r="Q108" s="1">
        <f t="shared" si="28"/>
        <v>6560.75</v>
      </c>
      <c r="R108" s="1">
        <f t="shared" si="28"/>
        <v>6560.75</v>
      </c>
      <c r="S108" s="1">
        <f t="shared" si="28"/>
        <v>6560.75</v>
      </c>
      <c r="T108" s="1">
        <f t="shared" si="28"/>
        <v>6560.75</v>
      </c>
      <c r="U108" s="1">
        <f t="shared" si="28"/>
        <v>6560.75</v>
      </c>
      <c r="V108" s="1">
        <f t="shared" si="28"/>
        <v>6560.75</v>
      </c>
      <c r="W108" s="1">
        <f t="shared" si="28"/>
        <v>6560.75</v>
      </c>
      <c r="X108" s="1">
        <f t="shared" si="28"/>
        <v>6560.75</v>
      </c>
      <c r="Y108" s="1">
        <f t="shared" si="28"/>
        <v>6560.75</v>
      </c>
      <c r="Z108" s="1">
        <f t="shared" si="28"/>
        <v>6560.75</v>
      </c>
      <c r="AA108" s="1">
        <f t="shared" si="28"/>
        <v>6560.75</v>
      </c>
      <c r="AB108" s="1">
        <f t="shared" si="28"/>
        <v>6560.75</v>
      </c>
      <c r="AC108" s="1">
        <f t="shared" si="28"/>
        <v>6560.75</v>
      </c>
      <c r="AD108" s="1">
        <f t="shared" si="28"/>
        <v>6560.75</v>
      </c>
      <c r="AE108" s="1">
        <f t="shared" si="28"/>
        <v>6560.75</v>
      </c>
    </row>
    <row r="109" spans="1:31" ht="12.75">
      <c r="A109" t="s">
        <v>12</v>
      </c>
      <c r="B109" t="s">
        <v>20</v>
      </c>
      <c r="F109" s="1">
        <f>F88/F67</f>
        <v>1557.7066666666667</v>
      </c>
      <c r="G109" s="1">
        <f t="shared" si="28"/>
        <v>1869.2480000000003</v>
      </c>
      <c r="H109" s="1">
        <f t="shared" si="28"/>
        <v>1869.2480000000003</v>
      </c>
      <c r="I109" s="1">
        <f t="shared" si="28"/>
        <v>1869.2480000000003</v>
      </c>
      <c r="J109" s="1">
        <f t="shared" si="28"/>
        <v>6230.826666666667</v>
      </c>
      <c r="K109" s="1">
        <f t="shared" si="28"/>
        <v>6230.826666666667</v>
      </c>
      <c r="L109" s="1">
        <f t="shared" si="28"/>
        <v>6230.826666666667</v>
      </c>
      <c r="M109" s="1">
        <f t="shared" si="28"/>
        <v>7788.533333333334</v>
      </c>
      <c r="N109" s="1">
        <f t="shared" si="28"/>
        <v>7058.881333333334</v>
      </c>
      <c r="O109" s="1">
        <f t="shared" si="28"/>
        <v>6307.118666666666</v>
      </c>
      <c r="P109" s="1">
        <f t="shared" si="28"/>
        <v>5577.466666666667</v>
      </c>
      <c r="Q109" s="1">
        <f t="shared" si="28"/>
        <v>5577.466666666667</v>
      </c>
      <c r="R109" s="1">
        <f t="shared" si="28"/>
        <v>5577.466666666667</v>
      </c>
      <c r="S109" s="1">
        <f t="shared" si="28"/>
        <v>5577.466666666667</v>
      </c>
      <c r="T109" s="1">
        <f t="shared" si="28"/>
        <v>5577.466666666667</v>
      </c>
      <c r="U109" s="1">
        <f t="shared" si="28"/>
        <v>5577.466666666667</v>
      </c>
      <c r="V109" s="1">
        <f t="shared" si="28"/>
        <v>5577.466666666667</v>
      </c>
      <c r="W109" s="1">
        <f t="shared" si="28"/>
        <v>5577.466666666667</v>
      </c>
      <c r="X109" s="1">
        <f t="shared" si="28"/>
        <v>5577.466666666667</v>
      </c>
      <c r="Y109" s="1">
        <f t="shared" si="28"/>
        <v>5577.466666666667</v>
      </c>
      <c r="Z109" s="1">
        <f t="shared" si="28"/>
        <v>5577.466666666667</v>
      </c>
      <c r="AA109" s="1">
        <f t="shared" si="28"/>
        <v>5577.466666666667</v>
      </c>
      <c r="AB109" s="1">
        <f t="shared" si="28"/>
        <v>5577.466666666667</v>
      </c>
      <c r="AC109" s="1">
        <f t="shared" si="28"/>
        <v>5577.466666666667</v>
      </c>
      <c r="AD109" s="1">
        <f t="shared" si="28"/>
        <v>5577.466666666667</v>
      </c>
      <c r="AE109" s="1">
        <f t="shared" si="28"/>
        <v>5577.466666666667</v>
      </c>
    </row>
    <row r="110" spans="1:31" ht="12.75">
      <c r="A110" t="s">
        <v>13</v>
      </c>
      <c r="B110" t="s">
        <v>20</v>
      </c>
      <c r="F110" s="1">
        <f>F89/F68</f>
        <v>1509.3750000000002</v>
      </c>
      <c r="G110" s="1">
        <f t="shared" si="28"/>
        <v>1509.3750000000002</v>
      </c>
      <c r="H110" s="1">
        <f t="shared" si="28"/>
        <v>1509.3750000000002</v>
      </c>
      <c r="I110" s="1">
        <f t="shared" si="28"/>
        <v>1509.3750000000002</v>
      </c>
      <c r="J110" s="1">
        <f t="shared" si="28"/>
        <v>15093.750000000002</v>
      </c>
      <c r="K110" s="1">
        <f t="shared" si="28"/>
        <v>15093.750000000002</v>
      </c>
      <c r="L110" s="1">
        <f t="shared" si="28"/>
        <v>15093.750000000002</v>
      </c>
      <c r="M110" s="1">
        <f t="shared" si="28"/>
        <v>20125.000000000004</v>
      </c>
      <c r="N110" s="1">
        <f t="shared" si="28"/>
        <v>14679.175000000003</v>
      </c>
      <c r="O110" s="1">
        <f t="shared" si="28"/>
        <v>9068.325000000003</v>
      </c>
      <c r="P110" s="1">
        <f t="shared" si="28"/>
        <v>3622.5</v>
      </c>
      <c r="Q110" s="1">
        <f t="shared" si="28"/>
        <v>3622.5</v>
      </c>
      <c r="R110" s="1">
        <f t="shared" si="28"/>
        <v>3622.5</v>
      </c>
      <c r="S110" s="1">
        <f t="shared" si="28"/>
        <v>3622.5</v>
      </c>
      <c r="T110" s="1">
        <f t="shared" si="28"/>
        <v>3622.5</v>
      </c>
      <c r="U110" s="1">
        <f t="shared" si="28"/>
        <v>3622.5</v>
      </c>
      <c r="V110" s="1">
        <f t="shared" si="28"/>
        <v>3622.5</v>
      </c>
      <c r="W110" s="1">
        <f t="shared" si="28"/>
        <v>3622.5</v>
      </c>
      <c r="X110" s="1">
        <f t="shared" si="28"/>
        <v>3622.5</v>
      </c>
      <c r="Y110" s="1">
        <f t="shared" si="28"/>
        <v>3622.5</v>
      </c>
      <c r="Z110" s="1">
        <f t="shared" si="28"/>
        <v>3622.5</v>
      </c>
      <c r="AA110" s="1">
        <f>AA89/AA68</f>
        <v>3622.5</v>
      </c>
      <c r="AB110" s="1">
        <f>AB89/AB68</f>
        <v>3622.5</v>
      </c>
      <c r="AC110" s="1">
        <f>AC89/AC68</f>
        <v>3622.5</v>
      </c>
      <c r="AD110" s="1">
        <f>AD89/AD68</f>
        <v>3622.5</v>
      </c>
      <c r="AE110" s="1">
        <f>AE89/AE68</f>
        <v>3622.5</v>
      </c>
    </row>
    <row r="114" ht="12.75">
      <c r="A114" t="s">
        <v>44</v>
      </c>
    </row>
    <row r="116" spans="1:31" ht="12.75">
      <c r="A116" t="s">
        <v>14</v>
      </c>
      <c r="B116" t="s">
        <v>16</v>
      </c>
      <c r="F116" s="1">
        <v>500</v>
      </c>
      <c r="G116" s="1">
        <v>500</v>
      </c>
      <c r="H116" s="1">
        <v>500</v>
      </c>
      <c r="I116" s="1">
        <v>500</v>
      </c>
      <c r="J116" s="1">
        <v>500</v>
      </c>
      <c r="K116" s="1">
        <v>500</v>
      </c>
      <c r="L116" s="1">
        <v>500</v>
      </c>
      <c r="M116" s="1">
        <v>500</v>
      </c>
      <c r="N116" s="1">
        <v>500</v>
      </c>
      <c r="O116" s="1">
        <v>500</v>
      </c>
      <c r="P116" s="1">
        <v>500</v>
      </c>
      <c r="Q116" s="1">
        <v>500</v>
      </c>
      <c r="R116" s="1">
        <v>500</v>
      </c>
      <c r="S116" s="1">
        <v>500</v>
      </c>
      <c r="T116" s="1">
        <v>500</v>
      </c>
      <c r="U116" s="1">
        <v>500</v>
      </c>
      <c r="V116" s="1">
        <v>500</v>
      </c>
      <c r="W116" s="1">
        <v>500</v>
      </c>
      <c r="X116" s="1">
        <v>500</v>
      </c>
      <c r="Y116" s="1">
        <v>500</v>
      </c>
      <c r="Z116" s="1">
        <v>500</v>
      </c>
      <c r="AA116" s="1">
        <v>500</v>
      </c>
      <c r="AB116" s="1">
        <v>500</v>
      </c>
      <c r="AC116" s="1">
        <v>500</v>
      </c>
      <c r="AD116" s="1">
        <v>500</v>
      </c>
      <c r="AE116" s="1">
        <v>500</v>
      </c>
    </row>
    <row r="118" spans="1:2" ht="12.75">
      <c r="A118" t="s">
        <v>2</v>
      </c>
      <c r="B118" t="s">
        <v>17</v>
      </c>
    </row>
    <row r="119" spans="1:2" ht="12.75">
      <c r="A119" t="s">
        <v>3</v>
      </c>
      <c r="B119" t="s">
        <v>17</v>
      </c>
    </row>
    <row r="120" spans="1:31" ht="12.75">
      <c r="A120" t="s">
        <v>4</v>
      </c>
      <c r="B120" t="s">
        <v>17</v>
      </c>
      <c r="F120" s="1">
        <f>F77*$B$2</f>
        <v>2718</v>
      </c>
      <c r="G120" s="1">
        <f aca="true" t="shared" si="29" ref="G120:AE122">G77*$B$2</f>
        <v>2718</v>
      </c>
      <c r="H120" s="1">
        <f t="shared" si="29"/>
        <v>2718</v>
      </c>
      <c r="I120" s="1">
        <f t="shared" si="29"/>
        <v>2718</v>
      </c>
      <c r="J120" s="1">
        <f t="shared" si="29"/>
        <v>2718</v>
      </c>
      <c r="K120" s="1">
        <f t="shared" si="29"/>
        <v>2718</v>
      </c>
      <c r="L120" s="1">
        <f t="shared" si="29"/>
        <v>2718</v>
      </c>
      <c r="M120" s="1">
        <f t="shared" si="29"/>
        <v>2718</v>
      </c>
      <c r="N120" s="1">
        <f t="shared" si="29"/>
        <v>2718</v>
      </c>
      <c r="O120" s="1">
        <f t="shared" si="29"/>
        <v>2718</v>
      </c>
      <c r="P120" s="1">
        <f t="shared" si="29"/>
        <v>2718</v>
      </c>
      <c r="Q120" s="1">
        <f t="shared" si="29"/>
        <v>2718</v>
      </c>
      <c r="R120" s="1">
        <f t="shared" si="29"/>
        <v>2718</v>
      </c>
      <c r="S120" s="1">
        <f t="shared" si="29"/>
        <v>2718</v>
      </c>
      <c r="T120" s="1">
        <f t="shared" si="29"/>
        <v>2718</v>
      </c>
      <c r="U120" s="1">
        <f t="shared" si="29"/>
        <v>2718</v>
      </c>
      <c r="V120" s="1">
        <f t="shared" si="29"/>
        <v>2718</v>
      </c>
      <c r="W120" s="1">
        <f t="shared" si="29"/>
        <v>2718</v>
      </c>
      <c r="X120" s="1">
        <f t="shared" si="29"/>
        <v>2718</v>
      </c>
      <c r="Y120" s="1">
        <f t="shared" si="29"/>
        <v>2718</v>
      </c>
      <c r="Z120" s="1">
        <f t="shared" si="29"/>
        <v>2718</v>
      </c>
      <c r="AA120" s="1">
        <f t="shared" si="29"/>
        <v>2718</v>
      </c>
      <c r="AB120" s="1">
        <f t="shared" si="29"/>
        <v>2718</v>
      </c>
      <c r="AC120" s="1">
        <f t="shared" si="29"/>
        <v>2718</v>
      </c>
      <c r="AD120" s="1">
        <f t="shared" si="29"/>
        <v>2718</v>
      </c>
      <c r="AE120" s="1">
        <f t="shared" si="29"/>
        <v>2718</v>
      </c>
    </row>
    <row r="121" spans="1:31" ht="12.75">
      <c r="A121" t="s">
        <v>5</v>
      </c>
      <c r="B121" t="s">
        <v>17</v>
      </c>
      <c r="F121" s="1">
        <f aca="true" t="shared" si="30" ref="F121:U122">F78*$B$2</f>
        <v>3322</v>
      </c>
      <c r="G121" s="1">
        <f t="shared" si="30"/>
        <v>3322</v>
      </c>
      <c r="H121" s="1">
        <f t="shared" si="30"/>
        <v>3322</v>
      </c>
      <c r="I121" s="1">
        <f t="shared" si="30"/>
        <v>3322</v>
      </c>
      <c r="J121" s="1">
        <f t="shared" si="30"/>
        <v>3322</v>
      </c>
      <c r="K121" s="1">
        <f t="shared" si="30"/>
        <v>3322</v>
      </c>
      <c r="L121" s="1">
        <f t="shared" si="30"/>
        <v>3322</v>
      </c>
      <c r="M121" s="1">
        <f t="shared" si="30"/>
        <v>3322</v>
      </c>
      <c r="N121" s="1">
        <f t="shared" si="30"/>
        <v>3322</v>
      </c>
      <c r="O121" s="1">
        <f t="shared" si="30"/>
        <v>3322</v>
      </c>
      <c r="P121" s="1">
        <f t="shared" si="30"/>
        <v>3322</v>
      </c>
      <c r="Q121" s="1">
        <f t="shared" si="30"/>
        <v>3322</v>
      </c>
      <c r="R121" s="1">
        <f t="shared" si="30"/>
        <v>3322</v>
      </c>
      <c r="S121" s="1">
        <f t="shared" si="30"/>
        <v>3322</v>
      </c>
      <c r="T121" s="1">
        <f t="shared" si="30"/>
        <v>3322</v>
      </c>
      <c r="U121" s="1">
        <f t="shared" si="30"/>
        <v>3322</v>
      </c>
      <c r="V121" s="1">
        <f t="shared" si="29"/>
        <v>3322</v>
      </c>
      <c r="W121" s="1">
        <f t="shared" si="29"/>
        <v>3322</v>
      </c>
      <c r="X121" s="1">
        <f t="shared" si="29"/>
        <v>3322</v>
      </c>
      <c r="Y121" s="1">
        <f t="shared" si="29"/>
        <v>3322</v>
      </c>
      <c r="Z121" s="1">
        <f t="shared" si="29"/>
        <v>3322</v>
      </c>
      <c r="AA121" s="1">
        <f t="shared" si="29"/>
        <v>3322</v>
      </c>
      <c r="AB121" s="1">
        <f t="shared" si="29"/>
        <v>3322</v>
      </c>
      <c r="AC121" s="1">
        <f t="shared" si="29"/>
        <v>3322</v>
      </c>
      <c r="AD121" s="1">
        <f t="shared" si="29"/>
        <v>3322</v>
      </c>
      <c r="AE121" s="1">
        <f t="shared" si="29"/>
        <v>3322</v>
      </c>
    </row>
    <row r="122" spans="1:31" ht="12.75">
      <c r="A122" t="s">
        <v>6</v>
      </c>
      <c r="B122" t="s">
        <v>17</v>
      </c>
      <c r="F122" s="1">
        <f t="shared" si="30"/>
        <v>8305</v>
      </c>
      <c r="G122" s="1">
        <f t="shared" si="29"/>
        <v>8305</v>
      </c>
      <c r="H122" s="1">
        <f t="shared" si="29"/>
        <v>8305</v>
      </c>
      <c r="I122" s="1">
        <f t="shared" si="29"/>
        <v>8305</v>
      </c>
      <c r="J122" s="1">
        <f t="shared" si="29"/>
        <v>8305</v>
      </c>
      <c r="K122" s="1">
        <f t="shared" si="29"/>
        <v>8305</v>
      </c>
      <c r="L122" s="1">
        <f t="shared" si="29"/>
        <v>8305</v>
      </c>
      <c r="M122" s="1">
        <f t="shared" si="29"/>
        <v>8305</v>
      </c>
      <c r="N122" s="1">
        <f t="shared" si="29"/>
        <v>8305</v>
      </c>
      <c r="O122" s="1">
        <f t="shared" si="29"/>
        <v>8305</v>
      </c>
      <c r="P122" s="1">
        <f t="shared" si="29"/>
        <v>8305</v>
      </c>
      <c r="Q122" s="1">
        <f t="shared" si="29"/>
        <v>8305</v>
      </c>
      <c r="R122" s="1">
        <f t="shared" si="29"/>
        <v>8305</v>
      </c>
      <c r="S122" s="1">
        <f t="shared" si="29"/>
        <v>8305</v>
      </c>
      <c r="T122" s="1">
        <f t="shared" si="29"/>
        <v>8305</v>
      </c>
      <c r="U122" s="1">
        <f t="shared" si="29"/>
        <v>8305</v>
      </c>
      <c r="V122" s="1">
        <f t="shared" si="29"/>
        <v>8305</v>
      </c>
      <c r="W122" s="1">
        <f t="shared" si="29"/>
        <v>8305</v>
      </c>
      <c r="X122" s="1">
        <f t="shared" si="29"/>
        <v>8305</v>
      </c>
      <c r="Y122" s="1">
        <f t="shared" si="29"/>
        <v>8305</v>
      </c>
      <c r="Z122" s="1">
        <f t="shared" si="29"/>
        <v>8305</v>
      </c>
      <c r="AA122" s="1">
        <f t="shared" si="29"/>
        <v>8305</v>
      </c>
      <c r="AB122" s="1">
        <f t="shared" si="29"/>
        <v>8305</v>
      </c>
      <c r="AC122" s="1">
        <f t="shared" si="29"/>
        <v>8305</v>
      </c>
      <c r="AD122" s="1">
        <f t="shared" si="29"/>
        <v>8305</v>
      </c>
      <c r="AE122" s="1">
        <f t="shared" si="29"/>
        <v>8305</v>
      </c>
    </row>
    <row r="124" spans="1:31" ht="12.75">
      <c r="A124" t="s">
        <v>23</v>
      </c>
      <c r="B124" t="s">
        <v>17</v>
      </c>
      <c r="C124" s="2">
        <f>(0.101*0.9*1*130)+((1-(0.101*0.9*1))*439)</f>
        <v>410.9119</v>
      </c>
      <c r="F124" s="1">
        <f aca="true" t="shared" si="31" ref="F124:U124">F81*$B$2</f>
        <v>15970.401749999999</v>
      </c>
      <c r="G124" s="1">
        <f t="shared" si="31"/>
        <v>15970.401749999999</v>
      </c>
      <c r="H124" s="1">
        <f t="shared" si="31"/>
        <v>15970.401749999999</v>
      </c>
      <c r="I124" s="1">
        <f t="shared" si="31"/>
        <v>15970.401749999999</v>
      </c>
      <c r="J124" s="1">
        <f t="shared" si="31"/>
        <v>15970.401749999999</v>
      </c>
      <c r="K124" s="1">
        <f t="shared" si="31"/>
        <v>15970.401749999999</v>
      </c>
      <c r="L124" s="1">
        <f t="shared" si="31"/>
        <v>15970.401749999999</v>
      </c>
      <c r="M124" s="1">
        <f t="shared" si="31"/>
        <v>15970.401749999999</v>
      </c>
      <c r="N124" s="1">
        <f t="shared" si="31"/>
        <v>15970.401749999999</v>
      </c>
      <c r="O124" s="1">
        <f t="shared" si="31"/>
        <v>15970.401749999999</v>
      </c>
      <c r="P124" s="1">
        <f t="shared" si="31"/>
        <v>15970.401749999999</v>
      </c>
      <c r="Q124" s="1">
        <f t="shared" si="31"/>
        <v>15970.401749999999</v>
      </c>
      <c r="R124" s="1">
        <f t="shared" si="31"/>
        <v>15970.401749999999</v>
      </c>
      <c r="S124" s="1">
        <f t="shared" si="31"/>
        <v>15970.401749999999</v>
      </c>
      <c r="T124" s="1">
        <f t="shared" si="31"/>
        <v>15970.401749999999</v>
      </c>
      <c r="U124" s="1">
        <f t="shared" si="31"/>
        <v>15970.401749999999</v>
      </c>
      <c r="V124" s="1">
        <f aca="true" t="shared" si="32" ref="G124:AE126">V81*$B$2</f>
        <v>15970.401749999999</v>
      </c>
      <c r="W124" s="1">
        <f t="shared" si="32"/>
        <v>15970.401749999999</v>
      </c>
      <c r="X124" s="1">
        <f t="shared" si="32"/>
        <v>15970.401749999999</v>
      </c>
      <c r="Y124" s="1">
        <f t="shared" si="32"/>
        <v>15970.401749999999</v>
      </c>
      <c r="Z124" s="1">
        <f t="shared" si="32"/>
        <v>15970.401749999999</v>
      </c>
      <c r="AA124" s="1">
        <f t="shared" si="32"/>
        <v>15970.401749999999</v>
      </c>
      <c r="AB124" s="1">
        <f t="shared" si="32"/>
        <v>15970.401749999999</v>
      </c>
      <c r="AC124" s="1">
        <f t="shared" si="32"/>
        <v>15970.401749999999</v>
      </c>
      <c r="AD124" s="1">
        <f t="shared" si="32"/>
        <v>15970.401749999999</v>
      </c>
      <c r="AE124" s="1">
        <f t="shared" si="32"/>
        <v>15970.401749999999</v>
      </c>
    </row>
    <row r="125" spans="1:31" ht="12.75">
      <c r="A125" t="s">
        <v>7</v>
      </c>
      <c r="B125" t="s">
        <v>17</v>
      </c>
      <c r="C125" s="2">
        <f>(0.202*0.9*1*130)+((1-(0.202*0.9*1))*439)</f>
        <v>382.8238</v>
      </c>
      <c r="F125" s="1">
        <f>F82*$B$2</f>
        <v>17597.35125</v>
      </c>
      <c r="G125" s="1">
        <f t="shared" si="32"/>
        <v>17597.35125</v>
      </c>
      <c r="H125" s="1">
        <f t="shared" si="32"/>
        <v>17597.35125</v>
      </c>
      <c r="I125" s="1">
        <f t="shared" si="32"/>
        <v>17597.35125</v>
      </c>
      <c r="J125" s="1">
        <f t="shared" si="32"/>
        <v>17597.35125</v>
      </c>
      <c r="K125" s="1">
        <f t="shared" si="32"/>
        <v>17597.35125</v>
      </c>
      <c r="L125" s="1">
        <f t="shared" si="32"/>
        <v>17597.35125</v>
      </c>
      <c r="M125" s="1">
        <f t="shared" si="32"/>
        <v>17597.35125</v>
      </c>
      <c r="N125" s="1">
        <f t="shared" si="32"/>
        <v>17597.35125</v>
      </c>
      <c r="O125" s="1">
        <f t="shared" si="32"/>
        <v>17597.35125</v>
      </c>
      <c r="P125" s="1">
        <f t="shared" si="32"/>
        <v>17597.35125</v>
      </c>
      <c r="Q125" s="1">
        <f t="shared" si="32"/>
        <v>17597.35125</v>
      </c>
      <c r="R125" s="1">
        <f t="shared" si="32"/>
        <v>17597.35125</v>
      </c>
      <c r="S125" s="1">
        <f t="shared" si="32"/>
        <v>17597.35125</v>
      </c>
      <c r="T125" s="1">
        <f t="shared" si="32"/>
        <v>17597.35125</v>
      </c>
      <c r="U125" s="1">
        <f t="shared" si="32"/>
        <v>17597.35125</v>
      </c>
      <c r="V125" s="1">
        <f t="shared" si="32"/>
        <v>17597.35125</v>
      </c>
      <c r="W125" s="1">
        <f t="shared" si="32"/>
        <v>17597.35125</v>
      </c>
      <c r="X125" s="1">
        <f t="shared" si="32"/>
        <v>17597.35125</v>
      </c>
      <c r="Y125" s="1">
        <f t="shared" si="32"/>
        <v>17597.35125</v>
      </c>
      <c r="Z125" s="1">
        <f t="shared" si="32"/>
        <v>17597.35125</v>
      </c>
      <c r="AA125" s="1">
        <f t="shared" si="32"/>
        <v>17597.35125</v>
      </c>
      <c r="AB125" s="1">
        <f t="shared" si="32"/>
        <v>17597.35125</v>
      </c>
      <c r="AC125" s="1">
        <f t="shared" si="32"/>
        <v>17597.35125</v>
      </c>
      <c r="AD125" s="1">
        <f t="shared" si="32"/>
        <v>17597.35125</v>
      </c>
      <c r="AE125" s="1">
        <f t="shared" si="32"/>
        <v>17597.35125</v>
      </c>
    </row>
    <row r="126" spans="1:31" ht="12.75">
      <c r="A126" t="s">
        <v>8</v>
      </c>
      <c r="B126" t="s">
        <v>17</v>
      </c>
      <c r="C126" s="2">
        <f>(0.49*0.9*1*130)+((1-(0.49*0.9*1))*439)</f>
        <v>302.731</v>
      </c>
      <c r="F126" s="1">
        <f>F83*$B$2</f>
        <v>22615.53425</v>
      </c>
      <c r="G126" s="1">
        <f t="shared" si="32"/>
        <v>22615.53425</v>
      </c>
      <c r="H126" s="1">
        <f t="shared" si="32"/>
        <v>22615.53425</v>
      </c>
      <c r="I126" s="1">
        <f t="shared" si="32"/>
        <v>22615.53425</v>
      </c>
      <c r="J126" s="1">
        <f t="shared" si="32"/>
        <v>22615.53425</v>
      </c>
      <c r="K126" s="1">
        <f t="shared" si="32"/>
        <v>22615.53425</v>
      </c>
      <c r="L126" s="1">
        <f t="shared" si="32"/>
        <v>22615.53425</v>
      </c>
      <c r="M126" s="1">
        <f t="shared" si="32"/>
        <v>22615.53425</v>
      </c>
      <c r="N126" s="1">
        <f t="shared" si="32"/>
        <v>22615.53425</v>
      </c>
      <c r="O126" s="1">
        <f t="shared" si="32"/>
        <v>22615.53425</v>
      </c>
      <c r="P126" s="1">
        <f t="shared" si="32"/>
        <v>22615.53425</v>
      </c>
      <c r="Q126" s="1">
        <f t="shared" si="32"/>
        <v>22615.53425</v>
      </c>
      <c r="R126" s="1">
        <f t="shared" si="32"/>
        <v>22615.53425</v>
      </c>
      <c r="S126" s="1">
        <f t="shared" si="32"/>
        <v>22615.53425</v>
      </c>
      <c r="T126" s="1">
        <f t="shared" si="32"/>
        <v>22615.53425</v>
      </c>
      <c r="U126" s="1">
        <f t="shared" si="32"/>
        <v>22615.53425</v>
      </c>
      <c r="V126" s="1">
        <f t="shared" si="32"/>
        <v>22615.53425</v>
      </c>
      <c r="W126" s="1">
        <f t="shared" si="32"/>
        <v>22615.53425</v>
      </c>
      <c r="X126" s="1">
        <f t="shared" si="32"/>
        <v>22615.53425</v>
      </c>
      <c r="Y126" s="1">
        <f t="shared" si="32"/>
        <v>22615.53425</v>
      </c>
      <c r="Z126" s="1">
        <f t="shared" si="32"/>
        <v>22615.53425</v>
      </c>
      <c r="AA126" s="1">
        <f t="shared" si="32"/>
        <v>22615.53425</v>
      </c>
      <c r="AB126" s="1">
        <f t="shared" si="32"/>
        <v>22615.53425</v>
      </c>
      <c r="AC126" s="1">
        <f t="shared" si="32"/>
        <v>22615.53425</v>
      </c>
      <c r="AD126" s="1">
        <f t="shared" si="32"/>
        <v>22615.53425</v>
      </c>
      <c r="AE126" s="1">
        <f t="shared" si="32"/>
        <v>22615.53425</v>
      </c>
    </row>
    <row r="128" spans="1:31" ht="12.75">
      <c r="A128" t="s">
        <v>9</v>
      </c>
      <c r="B128" t="s">
        <v>20</v>
      </c>
      <c r="F128" s="1">
        <f>F85</f>
        <v>8000</v>
      </c>
      <c r="G128" s="1">
        <f aca="true" t="shared" si="33" ref="G128:AE128">G85</f>
        <v>8000</v>
      </c>
      <c r="H128" s="1">
        <f t="shared" si="33"/>
        <v>8000</v>
      </c>
      <c r="I128" s="1">
        <f t="shared" si="33"/>
        <v>8000</v>
      </c>
      <c r="J128" s="1">
        <f t="shared" si="33"/>
        <v>8000</v>
      </c>
      <c r="K128" s="1">
        <f t="shared" si="33"/>
        <v>8000</v>
      </c>
      <c r="L128" s="1">
        <f t="shared" si="33"/>
        <v>8000</v>
      </c>
      <c r="M128" s="1">
        <f t="shared" si="33"/>
        <v>8000</v>
      </c>
      <c r="N128" s="1">
        <f t="shared" si="33"/>
        <v>8000</v>
      </c>
      <c r="O128" s="1">
        <f t="shared" si="33"/>
        <v>8000</v>
      </c>
      <c r="P128" s="1">
        <f t="shared" si="33"/>
        <v>8000</v>
      </c>
      <c r="Q128" s="1">
        <f t="shared" si="33"/>
        <v>8000</v>
      </c>
      <c r="R128" s="1">
        <f t="shared" si="33"/>
        <v>8000</v>
      </c>
      <c r="S128" s="1">
        <f t="shared" si="33"/>
        <v>8000</v>
      </c>
      <c r="T128" s="1">
        <f t="shared" si="33"/>
        <v>8000</v>
      </c>
      <c r="U128" s="1">
        <f t="shared" si="33"/>
        <v>8000</v>
      </c>
      <c r="V128" s="1">
        <f t="shared" si="33"/>
        <v>8000</v>
      </c>
      <c r="W128" s="1">
        <f t="shared" si="33"/>
        <v>8000</v>
      </c>
      <c r="X128" s="1">
        <f t="shared" si="33"/>
        <v>8000</v>
      </c>
      <c r="Y128" s="1">
        <f t="shared" si="33"/>
        <v>8000</v>
      </c>
      <c r="Z128" s="1">
        <f t="shared" si="33"/>
        <v>8000</v>
      </c>
      <c r="AA128" s="1">
        <f t="shared" si="33"/>
        <v>8000</v>
      </c>
      <c r="AB128" s="1">
        <f t="shared" si="33"/>
        <v>8000</v>
      </c>
      <c r="AC128" s="1">
        <f t="shared" si="33"/>
        <v>8000</v>
      </c>
      <c r="AD128" s="1">
        <f t="shared" si="33"/>
        <v>8000</v>
      </c>
      <c r="AE128" s="1">
        <f t="shared" si="33"/>
        <v>8000</v>
      </c>
    </row>
    <row r="129" spans="1:31" ht="12.75">
      <c r="A129" t="s">
        <v>10</v>
      </c>
      <c r="B129" t="s">
        <v>20</v>
      </c>
      <c r="F129" s="1">
        <f>F86</f>
        <v>8747.666666666666</v>
      </c>
      <c r="G129" s="1">
        <f aca="true" t="shared" si="34" ref="G129:AE129">G86</f>
        <v>8747.666666666666</v>
      </c>
      <c r="H129" s="1">
        <f t="shared" si="34"/>
        <v>8747.666666666666</v>
      </c>
      <c r="I129" s="1">
        <f t="shared" si="34"/>
        <v>8747.666666666666</v>
      </c>
      <c r="J129" s="1">
        <f t="shared" si="34"/>
        <v>8747.666666666666</v>
      </c>
      <c r="K129" s="1">
        <f t="shared" si="34"/>
        <v>8747.666666666666</v>
      </c>
      <c r="L129" s="1">
        <f t="shared" si="34"/>
        <v>8747.666666666666</v>
      </c>
      <c r="M129" s="1">
        <f t="shared" si="34"/>
        <v>8747.666666666666</v>
      </c>
      <c r="N129" s="1">
        <f t="shared" si="34"/>
        <v>8747.666666666666</v>
      </c>
      <c r="O129" s="1">
        <f t="shared" si="34"/>
        <v>8747.666666666666</v>
      </c>
      <c r="P129" s="1">
        <f t="shared" si="34"/>
        <v>8747.666666666666</v>
      </c>
      <c r="Q129" s="1">
        <f t="shared" si="34"/>
        <v>8747.666666666666</v>
      </c>
      <c r="R129" s="1">
        <f t="shared" si="34"/>
        <v>8747.666666666666</v>
      </c>
      <c r="S129" s="1">
        <f t="shared" si="34"/>
        <v>8747.666666666666</v>
      </c>
      <c r="T129" s="1">
        <f t="shared" si="34"/>
        <v>8747.666666666666</v>
      </c>
      <c r="U129" s="1">
        <f t="shared" si="34"/>
        <v>8747.666666666666</v>
      </c>
      <c r="V129" s="1">
        <f t="shared" si="34"/>
        <v>8747.666666666666</v>
      </c>
      <c r="W129" s="1">
        <f t="shared" si="34"/>
        <v>8747.666666666666</v>
      </c>
      <c r="X129" s="1">
        <f t="shared" si="34"/>
        <v>8747.666666666666</v>
      </c>
      <c r="Y129" s="1">
        <f t="shared" si="34"/>
        <v>8747.666666666666</v>
      </c>
      <c r="Z129" s="1">
        <f t="shared" si="34"/>
        <v>8747.666666666666</v>
      </c>
      <c r="AA129" s="1">
        <f t="shared" si="34"/>
        <v>8747.666666666666</v>
      </c>
      <c r="AB129" s="1">
        <f t="shared" si="34"/>
        <v>8747.666666666666</v>
      </c>
      <c r="AC129" s="1">
        <f t="shared" si="34"/>
        <v>8747.666666666666</v>
      </c>
      <c r="AD129" s="1">
        <f t="shared" si="34"/>
        <v>8747.666666666666</v>
      </c>
      <c r="AE129" s="1">
        <f t="shared" si="34"/>
        <v>8747.666666666666</v>
      </c>
    </row>
    <row r="130" spans="1:31" ht="12.75">
      <c r="A130" t="s">
        <v>11</v>
      </c>
      <c r="B130" t="s">
        <v>20</v>
      </c>
      <c r="F130" s="1">
        <f>F87*$B$2</f>
        <v>19813.465</v>
      </c>
      <c r="G130" s="1">
        <f aca="true" t="shared" si="35" ref="G130:AE132">G87*$B$2</f>
        <v>19813.465</v>
      </c>
      <c r="H130" s="1">
        <f t="shared" si="35"/>
        <v>19813.465</v>
      </c>
      <c r="I130" s="1">
        <f t="shared" si="35"/>
        <v>19813.465</v>
      </c>
      <c r="J130" s="1">
        <f t="shared" si="35"/>
        <v>19813.465</v>
      </c>
      <c r="K130" s="1">
        <f t="shared" si="35"/>
        <v>19813.465</v>
      </c>
      <c r="L130" s="1">
        <f t="shared" si="35"/>
        <v>19813.465</v>
      </c>
      <c r="M130" s="1">
        <f t="shared" si="35"/>
        <v>19813.465</v>
      </c>
      <c r="N130" s="1">
        <f t="shared" si="35"/>
        <v>19813.465</v>
      </c>
      <c r="O130" s="1">
        <f t="shared" si="35"/>
        <v>19813.465</v>
      </c>
      <c r="P130" s="1">
        <f t="shared" si="35"/>
        <v>19813.465</v>
      </c>
      <c r="Q130" s="1">
        <f t="shared" si="35"/>
        <v>19813.465</v>
      </c>
      <c r="R130" s="1">
        <f t="shared" si="35"/>
        <v>19813.465</v>
      </c>
      <c r="S130" s="1">
        <f t="shared" si="35"/>
        <v>19813.465</v>
      </c>
      <c r="T130" s="1">
        <f t="shared" si="35"/>
        <v>19813.465</v>
      </c>
      <c r="U130" s="1">
        <f t="shared" si="35"/>
        <v>19813.465</v>
      </c>
      <c r="V130" s="1">
        <f t="shared" si="35"/>
        <v>19813.465</v>
      </c>
      <c r="W130" s="1">
        <f t="shared" si="35"/>
        <v>19813.465</v>
      </c>
      <c r="X130" s="1">
        <f t="shared" si="35"/>
        <v>19813.465</v>
      </c>
      <c r="Y130" s="1">
        <f t="shared" si="35"/>
        <v>19813.465</v>
      </c>
      <c r="Z130" s="1">
        <f t="shared" si="35"/>
        <v>19813.465</v>
      </c>
      <c r="AA130" s="1">
        <f t="shared" si="35"/>
        <v>19813.465</v>
      </c>
      <c r="AB130" s="1">
        <f t="shared" si="35"/>
        <v>19813.465</v>
      </c>
      <c r="AC130" s="1">
        <f t="shared" si="35"/>
        <v>19813.465</v>
      </c>
      <c r="AD130" s="1">
        <f t="shared" si="35"/>
        <v>19813.465</v>
      </c>
      <c r="AE130" s="1">
        <f t="shared" si="35"/>
        <v>19813.465</v>
      </c>
    </row>
    <row r="131" spans="1:31" ht="12.75">
      <c r="A131" t="s">
        <v>12</v>
      </c>
      <c r="B131" t="s">
        <v>20</v>
      </c>
      <c r="F131" s="1">
        <f>F88*$B$2</f>
        <v>35282.056000000004</v>
      </c>
      <c r="G131" s="1">
        <f t="shared" si="35"/>
        <v>35282.056000000004</v>
      </c>
      <c r="H131" s="1">
        <f t="shared" si="35"/>
        <v>35282.056000000004</v>
      </c>
      <c r="I131" s="1">
        <f t="shared" si="35"/>
        <v>35282.056000000004</v>
      </c>
      <c r="J131" s="1">
        <f t="shared" si="35"/>
        <v>35282.056000000004</v>
      </c>
      <c r="K131" s="1">
        <f t="shared" si="35"/>
        <v>35282.056000000004</v>
      </c>
      <c r="L131" s="1">
        <f t="shared" si="35"/>
        <v>35282.056000000004</v>
      </c>
      <c r="M131" s="1">
        <f t="shared" si="35"/>
        <v>35282.056000000004</v>
      </c>
      <c r="N131" s="1">
        <f t="shared" si="35"/>
        <v>31976.73244</v>
      </c>
      <c r="O131" s="1">
        <f t="shared" si="35"/>
        <v>28571.24756</v>
      </c>
      <c r="P131" s="1">
        <f t="shared" si="35"/>
        <v>25265.924000000003</v>
      </c>
      <c r="Q131" s="1">
        <f t="shared" si="35"/>
        <v>25265.924000000003</v>
      </c>
      <c r="R131" s="1">
        <f t="shared" si="35"/>
        <v>25265.924000000003</v>
      </c>
      <c r="S131" s="1">
        <f t="shared" si="35"/>
        <v>25265.924000000003</v>
      </c>
      <c r="T131" s="1">
        <f t="shared" si="35"/>
        <v>25265.924000000003</v>
      </c>
      <c r="U131" s="1">
        <f t="shared" si="35"/>
        <v>25265.924000000003</v>
      </c>
      <c r="V131" s="1">
        <f t="shared" si="35"/>
        <v>25265.924000000003</v>
      </c>
      <c r="W131" s="1">
        <f t="shared" si="35"/>
        <v>25265.924000000003</v>
      </c>
      <c r="X131" s="1">
        <f t="shared" si="35"/>
        <v>25265.924000000003</v>
      </c>
      <c r="Y131" s="1">
        <f t="shared" si="35"/>
        <v>25265.924000000003</v>
      </c>
      <c r="Z131" s="1">
        <f t="shared" si="35"/>
        <v>25265.924000000003</v>
      </c>
      <c r="AA131" s="1">
        <f t="shared" si="35"/>
        <v>25265.924000000003</v>
      </c>
      <c r="AB131" s="1">
        <f t="shared" si="35"/>
        <v>25265.924000000003</v>
      </c>
      <c r="AC131" s="1">
        <f t="shared" si="35"/>
        <v>25265.924000000003</v>
      </c>
      <c r="AD131" s="1">
        <f t="shared" si="35"/>
        <v>25265.924000000003</v>
      </c>
      <c r="AE131" s="1">
        <f t="shared" si="35"/>
        <v>25265.924000000003</v>
      </c>
    </row>
    <row r="132" spans="1:31" ht="12.75">
      <c r="A132" t="s">
        <v>13</v>
      </c>
      <c r="B132" t="s">
        <v>20</v>
      </c>
      <c r="F132" s="1">
        <f>F89*$B$2</f>
        <v>91166.25000000001</v>
      </c>
      <c r="G132" s="1">
        <f t="shared" si="35"/>
        <v>91166.25000000001</v>
      </c>
      <c r="H132" s="1">
        <f t="shared" si="35"/>
        <v>91166.25000000001</v>
      </c>
      <c r="I132" s="1">
        <f t="shared" si="35"/>
        <v>91166.25000000001</v>
      </c>
      <c r="J132" s="1">
        <f t="shared" si="35"/>
        <v>91166.25000000001</v>
      </c>
      <c r="K132" s="1">
        <f t="shared" si="35"/>
        <v>91166.25000000001</v>
      </c>
      <c r="L132" s="1">
        <f t="shared" si="35"/>
        <v>91166.25000000001</v>
      </c>
      <c r="M132" s="1">
        <f t="shared" si="35"/>
        <v>91166.25000000001</v>
      </c>
      <c r="N132" s="1">
        <f t="shared" si="35"/>
        <v>66496.66275000002</v>
      </c>
      <c r="O132" s="1">
        <f t="shared" si="35"/>
        <v>41079.51225000001</v>
      </c>
      <c r="P132" s="1">
        <f t="shared" si="35"/>
        <v>16409.925</v>
      </c>
      <c r="Q132" s="1">
        <f t="shared" si="35"/>
        <v>16409.925</v>
      </c>
      <c r="R132" s="1">
        <f t="shared" si="35"/>
        <v>16409.925</v>
      </c>
      <c r="S132" s="1">
        <f t="shared" si="35"/>
        <v>16409.925</v>
      </c>
      <c r="T132" s="1">
        <f t="shared" si="35"/>
        <v>16409.925</v>
      </c>
      <c r="U132" s="1">
        <f t="shared" si="35"/>
        <v>16409.925</v>
      </c>
      <c r="V132" s="1">
        <f t="shared" si="35"/>
        <v>16409.925</v>
      </c>
      <c r="W132" s="1">
        <f t="shared" si="35"/>
        <v>16409.925</v>
      </c>
      <c r="X132" s="1">
        <f t="shared" si="35"/>
        <v>16409.925</v>
      </c>
      <c r="Y132" s="1">
        <f t="shared" si="35"/>
        <v>16409.925</v>
      </c>
      <c r="Z132" s="1">
        <f t="shared" si="35"/>
        <v>16409.925</v>
      </c>
      <c r="AA132" s="1">
        <f t="shared" si="35"/>
        <v>16409.925</v>
      </c>
      <c r="AB132" s="1">
        <f t="shared" si="35"/>
        <v>16409.925</v>
      </c>
      <c r="AC132" s="1">
        <f t="shared" si="35"/>
        <v>16409.925</v>
      </c>
      <c r="AD132" s="1">
        <f t="shared" si="35"/>
        <v>16409.925</v>
      </c>
      <c r="AE132" s="1">
        <f t="shared" si="35"/>
        <v>16409.925</v>
      </c>
    </row>
    <row r="135" ht="12.75">
      <c r="A135" t="s">
        <v>46</v>
      </c>
    </row>
    <row r="137" spans="1:31" ht="12.75">
      <c r="A137" t="s">
        <v>14</v>
      </c>
      <c r="B137" t="s">
        <v>16</v>
      </c>
      <c r="F137" s="1">
        <f>F116/F52</f>
        <v>1879.6992481203006</v>
      </c>
      <c r="G137" s="1">
        <f aca="true" t="shared" si="36" ref="G137:AE137">G116/G52</f>
        <v>2500</v>
      </c>
      <c r="H137" s="1">
        <f t="shared" si="36"/>
        <v>2500</v>
      </c>
      <c r="I137" s="1">
        <f t="shared" si="36"/>
        <v>2500</v>
      </c>
      <c r="J137" s="1">
        <f t="shared" si="36"/>
        <v>2500</v>
      </c>
      <c r="K137" s="1">
        <f t="shared" si="36"/>
        <v>2500</v>
      </c>
      <c r="L137" s="1">
        <f t="shared" si="36"/>
        <v>2500</v>
      </c>
      <c r="M137" s="1">
        <f t="shared" si="36"/>
        <v>2500</v>
      </c>
      <c r="N137" s="1">
        <f t="shared" si="36"/>
        <v>2500</v>
      </c>
      <c r="O137" s="1">
        <f t="shared" si="36"/>
        <v>2500</v>
      </c>
      <c r="P137" s="1">
        <f t="shared" si="36"/>
        <v>2500</v>
      </c>
      <c r="Q137" s="1">
        <f t="shared" si="36"/>
        <v>2500</v>
      </c>
      <c r="R137" s="1">
        <f t="shared" si="36"/>
        <v>2500</v>
      </c>
      <c r="S137" s="1">
        <f t="shared" si="36"/>
        <v>2500</v>
      </c>
      <c r="T137" s="1">
        <f t="shared" si="36"/>
        <v>2500</v>
      </c>
      <c r="U137" s="1">
        <f t="shared" si="36"/>
        <v>2500</v>
      </c>
      <c r="V137" s="1">
        <f t="shared" si="36"/>
        <v>2500</v>
      </c>
      <c r="W137" s="1">
        <f t="shared" si="36"/>
        <v>2500</v>
      </c>
      <c r="X137" s="1">
        <f t="shared" si="36"/>
        <v>2500</v>
      </c>
      <c r="Y137" s="1">
        <f t="shared" si="36"/>
        <v>2500</v>
      </c>
      <c r="Z137" s="1">
        <f t="shared" si="36"/>
        <v>2500</v>
      </c>
      <c r="AA137" s="1">
        <f t="shared" si="36"/>
        <v>2500</v>
      </c>
      <c r="AB137" s="1">
        <f t="shared" si="36"/>
        <v>2500</v>
      </c>
      <c r="AC137" s="1">
        <f t="shared" si="36"/>
        <v>2500</v>
      </c>
      <c r="AD137" s="1">
        <f t="shared" si="36"/>
        <v>2500</v>
      </c>
      <c r="AE137" s="1">
        <f t="shared" si="36"/>
        <v>2500</v>
      </c>
    </row>
    <row r="138" spans="6:31" ht="12.7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>
      <c r="A139" t="s">
        <v>2</v>
      </c>
      <c r="B139" t="s">
        <v>17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>
      <c r="A140" t="s">
        <v>3</v>
      </c>
      <c r="B140" t="s">
        <v>17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12" ht="12.75">
      <c r="A141" t="s">
        <v>4</v>
      </c>
      <c r="B141" t="s">
        <v>17</v>
      </c>
      <c r="F141" s="1">
        <f aca="true" t="shared" si="37" ref="F141:L141">F120/F56</f>
        <v>5109.022556390977</v>
      </c>
      <c r="G141" s="1">
        <f t="shared" si="37"/>
        <v>6795</v>
      </c>
      <c r="H141" s="1">
        <f t="shared" si="37"/>
        <v>6795</v>
      </c>
      <c r="I141" s="1">
        <f t="shared" si="37"/>
        <v>6795</v>
      </c>
      <c r="J141" s="1">
        <f t="shared" si="37"/>
        <v>6795</v>
      </c>
      <c r="K141" s="1">
        <f t="shared" si="37"/>
        <v>6795</v>
      </c>
      <c r="L141" s="1">
        <f t="shared" si="37"/>
        <v>6795</v>
      </c>
    </row>
    <row r="142" spans="1:31" ht="12.75">
      <c r="A142" t="s">
        <v>5</v>
      </c>
      <c r="B142" t="s">
        <v>17</v>
      </c>
      <c r="F142" s="1">
        <f>F121/F57</f>
        <v>4162.907268170426</v>
      </c>
      <c r="G142" s="1">
        <f aca="true" t="shared" si="38" ref="G142:AE143">G121/G57</f>
        <v>5536.666666666666</v>
      </c>
      <c r="H142" s="1">
        <f t="shared" si="38"/>
        <v>5536.666666666666</v>
      </c>
      <c r="I142" s="1">
        <f t="shared" si="38"/>
        <v>5536.666666666666</v>
      </c>
      <c r="J142" s="1">
        <f t="shared" si="38"/>
        <v>5536.666666666666</v>
      </c>
      <c r="K142" s="1">
        <f t="shared" si="38"/>
        <v>5536.666666666666</v>
      </c>
      <c r="L142" s="1">
        <f t="shared" si="38"/>
        <v>5536.666666666666</v>
      </c>
      <c r="M142" s="1">
        <f t="shared" si="38"/>
        <v>6039.999999999999</v>
      </c>
      <c r="N142" s="1">
        <f t="shared" si="38"/>
        <v>6039.999999999999</v>
      </c>
      <c r="O142" s="1">
        <f t="shared" si="38"/>
        <v>6039.999999999999</v>
      </c>
      <c r="P142" s="1">
        <f t="shared" si="38"/>
        <v>7382.222222222222</v>
      </c>
      <c r="Q142" s="1">
        <f t="shared" si="38"/>
        <v>7382.222222222222</v>
      </c>
      <c r="R142" s="1">
        <f t="shared" si="38"/>
        <v>7382.222222222222</v>
      </c>
      <c r="S142" s="1">
        <f t="shared" si="38"/>
        <v>7382.222222222222</v>
      </c>
      <c r="T142" s="1">
        <f t="shared" si="38"/>
        <v>7382.222222222222</v>
      </c>
      <c r="U142" s="1">
        <f t="shared" si="38"/>
        <v>7382.222222222222</v>
      </c>
      <c r="V142" s="1">
        <f t="shared" si="38"/>
        <v>7382.222222222222</v>
      </c>
      <c r="W142" s="1">
        <f t="shared" si="38"/>
        <v>7382.222222222222</v>
      </c>
      <c r="X142" s="1">
        <f t="shared" si="38"/>
        <v>7382.222222222222</v>
      </c>
      <c r="Y142" s="1">
        <f t="shared" si="38"/>
        <v>7382.222222222222</v>
      </c>
      <c r="Z142" s="1">
        <f t="shared" si="38"/>
        <v>7382.222222222222</v>
      </c>
      <c r="AA142" s="1">
        <f t="shared" si="38"/>
        <v>7382.222222222222</v>
      </c>
      <c r="AB142" s="1">
        <f t="shared" si="38"/>
        <v>7382.222222222222</v>
      </c>
      <c r="AC142" s="1">
        <f t="shared" si="38"/>
        <v>7382.222222222222</v>
      </c>
      <c r="AD142" s="1">
        <f t="shared" si="38"/>
        <v>7382.222222222222</v>
      </c>
      <c r="AE142" s="1">
        <f t="shared" si="38"/>
        <v>7382.222222222222</v>
      </c>
    </row>
    <row r="143" spans="1:31" ht="12.75">
      <c r="A143" t="s">
        <v>6</v>
      </c>
      <c r="B143" t="s">
        <v>17</v>
      </c>
      <c r="F143" s="1">
        <f>F122/F58</f>
        <v>8920.515574650914</v>
      </c>
      <c r="G143" s="1">
        <f t="shared" si="38"/>
        <v>11864.285714285716</v>
      </c>
      <c r="H143" s="1">
        <f t="shared" si="38"/>
        <v>11864.285714285716</v>
      </c>
      <c r="I143" s="1">
        <f t="shared" si="38"/>
        <v>11864.285714285716</v>
      </c>
      <c r="J143" s="1">
        <f t="shared" si="38"/>
        <v>11864.285714285716</v>
      </c>
      <c r="K143" s="1">
        <f t="shared" si="38"/>
        <v>11864.285714285716</v>
      </c>
      <c r="L143" s="1">
        <f t="shared" si="38"/>
        <v>11864.285714285716</v>
      </c>
      <c r="M143" s="1">
        <f t="shared" si="38"/>
        <v>12776.923076923076</v>
      </c>
      <c r="N143" s="1">
        <f t="shared" si="38"/>
        <v>12776.923076923076</v>
      </c>
      <c r="O143" s="1">
        <f t="shared" si="38"/>
        <v>12776.923076923076</v>
      </c>
      <c r="P143" s="1">
        <f t="shared" si="38"/>
        <v>15099.999999999998</v>
      </c>
      <c r="Q143" s="1">
        <f t="shared" si="38"/>
        <v>15099.999999999998</v>
      </c>
      <c r="R143" s="1">
        <f t="shared" si="38"/>
        <v>15099.999999999998</v>
      </c>
      <c r="S143" s="1">
        <f t="shared" si="38"/>
        <v>15099.999999999998</v>
      </c>
      <c r="T143" s="1">
        <f t="shared" si="38"/>
        <v>15099.999999999998</v>
      </c>
      <c r="U143" s="1">
        <f t="shared" si="38"/>
        <v>15099.999999999998</v>
      </c>
      <c r="V143" s="1">
        <f t="shared" si="38"/>
        <v>15099.999999999998</v>
      </c>
      <c r="W143" s="1">
        <f t="shared" si="38"/>
        <v>15099.999999999998</v>
      </c>
      <c r="X143" s="1">
        <f t="shared" si="38"/>
        <v>15099.999999999998</v>
      </c>
      <c r="Y143" s="1">
        <f t="shared" si="38"/>
        <v>15099.999999999998</v>
      </c>
      <c r="Z143" s="1">
        <f t="shared" si="38"/>
        <v>15099.999999999998</v>
      </c>
      <c r="AA143" s="1">
        <f t="shared" si="38"/>
        <v>15099.999999999998</v>
      </c>
      <c r="AB143" s="1">
        <f t="shared" si="38"/>
        <v>15099.999999999998</v>
      </c>
      <c r="AC143" s="1">
        <f t="shared" si="38"/>
        <v>15099.999999999998</v>
      </c>
      <c r="AD143" s="1">
        <f t="shared" si="38"/>
        <v>15099.999999999998</v>
      </c>
      <c r="AE143" s="1">
        <f t="shared" si="38"/>
        <v>15099.999999999998</v>
      </c>
    </row>
    <row r="144" spans="6:31" ht="12.7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>
      <c r="A145" t="s">
        <v>23</v>
      </c>
      <c r="B145" t="s">
        <v>17</v>
      </c>
      <c r="F145" s="1">
        <f aca="true" t="shared" si="39" ref="F145:U145">F124/F60</f>
        <v>1312.1222095070423</v>
      </c>
      <c r="G145" s="1">
        <f t="shared" si="39"/>
        <v>1312.1222095070423</v>
      </c>
      <c r="H145" s="1">
        <f t="shared" si="39"/>
        <v>1312.1222095070423</v>
      </c>
      <c r="I145" s="1">
        <f t="shared" si="39"/>
        <v>1312.1222095070423</v>
      </c>
      <c r="J145" s="1">
        <f t="shared" si="39"/>
        <v>2624.2444190140845</v>
      </c>
      <c r="K145" s="1">
        <f t="shared" si="39"/>
        <v>2624.2444190140845</v>
      </c>
      <c r="L145" s="1">
        <f t="shared" si="39"/>
        <v>2624.2444190140845</v>
      </c>
      <c r="M145" s="1">
        <f t="shared" si="39"/>
        <v>8071.683194945847</v>
      </c>
      <c r="N145" s="1">
        <f t="shared" si="39"/>
        <v>8071.683194945847</v>
      </c>
      <c r="O145" s="1">
        <f t="shared" si="39"/>
        <v>8071.683194945847</v>
      </c>
      <c r="P145" s="1">
        <f t="shared" si="39"/>
        <v>8501.354543726235</v>
      </c>
      <c r="Q145" s="1">
        <f t="shared" si="39"/>
        <v>8501.354543726235</v>
      </c>
      <c r="R145" s="1">
        <f t="shared" si="39"/>
        <v>8501.354543726235</v>
      </c>
      <c r="S145" s="1">
        <f t="shared" si="39"/>
        <v>8501.354543726235</v>
      </c>
      <c r="T145" s="1">
        <f t="shared" si="39"/>
        <v>8501.354543726235</v>
      </c>
      <c r="U145" s="1">
        <f t="shared" si="39"/>
        <v>8501.354543726235</v>
      </c>
      <c r="V145" s="1">
        <f aca="true" t="shared" si="40" ref="G145:AE147">V124/V60</f>
        <v>8501.354543726235</v>
      </c>
      <c r="W145" s="1">
        <f t="shared" si="40"/>
        <v>8501.354543726235</v>
      </c>
      <c r="X145" s="1">
        <f t="shared" si="40"/>
        <v>8501.354543726235</v>
      </c>
      <c r="Y145" s="1">
        <f t="shared" si="40"/>
        <v>8501.354543726235</v>
      </c>
      <c r="Z145" s="1">
        <f t="shared" si="40"/>
        <v>8501.354543726235</v>
      </c>
      <c r="AA145" s="1">
        <f t="shared" si="40"/>
        <v>8501.354543726235</v>
      </c>
      <c r="AB145" s="1">
        <f t="shared" si="40"/>
        <v>8501.354543726235</v>
      </c>
      <c r="AC145" s="1">
        <f t="shared" si="40"/>
        <v>8501.354543726235</v>
      </c>
      <c r="AD145" s="1">
        <f t="shared" si="40"/>
        <v>8501.354543726235</v>
      </c>
      <c r="AE145" s="1">
        <f t="shared" si="40"/>
        <v>8501.354543726235</v>
      </c>
    </row>
    <row r="146" spans="1:31" ht="12.75">
      <c r="A146" t="s">
        <v>7</v>
      </c>
      <c r="B146" t="s">
        <v>17</v>
      </c>
      <c r="F146" s="1">
        <f>F125/F61</f>
        <v>1332.2675616482804</v>
      </c>
      <c r="G146" s="1">
        <f t="shared" si="40"/>
        <v>1332.2675616482804</v>
      </c>
      <c r="H146" s="1">
        <f t="shared" si="40"/>
        <v>1332.2675616482804</v>
      </c>
      <c r="I146" s="1">
        <f t="shared" si="40"/>
        <v>1332.2675616482804</v>
      </c>
      <c r="J146" s="1">
        <f t="shared" si="40"/>
        <v>2664.535123296561</v>
      </c>
      <c r="K146" s="1">
        <f t="shared" si="40"/>
        <v>2664.535123296561</v>
      </c>
      <c r="L146" s="1">
        <f t="shared" si="40"/>
        <v>2664.535123296561</v>
      </c>
      <c r="M146" s="1">
        <f t="shared" si="40"/>
        <v>8179.379731075698</v>
      </c>
      <c r="N146" s="1">
        <f t="shared" si="40"/>
        <v>8179.379731075698</v>
      </c>
      <c r="O146" s="1">
        <f t="shared" si="40"/>
        <v>8179.379731075698</v>
      </c>
      <c r="P146" s="1">
        <f t="shared" si="40"/>
        <v>8578.096013231198</v>
      </c>
      <c r="Q146" s="1">
        <f t="shared" si="40"/>
        <v>8578.096013231198</v>
      </c>
      <c r="R146" s="1">
        <f t="shared" si="40"/>
        <v>8578.096013231198</v>
      </c>
      <c r="S146" s="1">
        <f t="shared" si="40"/>
        <v>8578.096013231198</v>
      </c>
      <c r="T146" s="1">
        <f t="shared" si="40"/>
        <v>8578.096013231198</v>
      </c>
      <c r="U146" s="1">
        <f t="shared" si="40"/>
        <v>8578.096013231198</v>
      </c>
      <c r="V146" s="1">
        <f t="shared" si="40"/>
        <v>8578.096013231198</v>
      </c>
      <c r="W146" s="1">
        <f t="shared" si="40"/>
        <v>8578.096013231198</v>
      </c>
      <c r="X146" s="1">
        <f t="shared" si="40"/>
        <v>8578.096013231198</v>
      </c>
      <c r="Y146" s="1">
        <f t="shared" si="40"/>
        <v>8578.096013231198</v>
      </c>
      <c r="Z146" s="1">
        <f t="shared" si="40"/>
        <v>8578.096013231198</v>
      </c>
      <c r="AA146" s="1">
        <f t="shared" si="40"/>
        <v>8578.096013231198</v>
      </c>
      <c r="AB146" s="1">
        <f t="shared" si="40"/>
        <v>8578.096013231198</v>
      </c>
      <c r="AC146" s="1">
        <f t="shared" si="40"/>
        <v>8578.096013231198</v>
      </c>
      <c r="AD146" s="1">
        <f t="shared" si="40"/>
        <v>8578.096013231198</v>
      </c>
      <c r="AE146" s="1">
        <f t="shared" si="40"/>
        <v>8578.096013231198</v>
      </c>
    </row>
    <row r="147" spans="1:31" ht="12.75">
      <c r="A147" t="s">
        <v>8</v>
      </c>
      <c r="B147" t="s">
        <v>17</v>
      </c>
      <c r="F147" s="1">
        <f>F126/F62</f>
        <v>1515.4962641202374</v>
      </c>
      <c r="G147" s="1">
        <f t="shared" si="40"/>
        <v>1515.4962641202374</v>
      </c>
      <c r="H147" s="1">
        <f t="shared" si="40"/>
        <v>1515.4962641202374</v>
      </c>
      <c r="I147" s="1">
        <f t="shared" si="40"/>
        <v>1515.4962641202374</v>
      </c>
      <c r="J147" s="1">
        <f t="shared" si="40"/>
        <v>3030.9925282404747</v>
      </c>
      <c r="K147" s="1">
        <f t="shared" si="40"/>
        <v>3030.9925282404747</v>
      </c>
      <c r="L147" s="1">
        <f t="shared" si="40"/>
        <v>3030.9925282404747</v>
      </c>
      <c r="M147" s="1">
        <f t="shared" si="40"/>
        <v>9279.527535169987</v>
      </c>
      <c r="N147" s="1">
        <f t="shared" si="40"/>
        <v>9279.527535169987</v>
      </c>
      <c r="O147" s="1">
        <f t="shared" si="40"/>
        <v>9279.527535169987</v>
      </c>
      <c r="P147" s="1">
        <f t="shared" si="40"/>
        <v>9676.573334352079</v>
      </c>
      <c r="Q147" s="1">
        <f t="shared" si="40"/>
        <v>9676.573334352079</v>
      </c>
      <c r="R147" s="1">
        <f t="shared" si="40"/>
        <v>9676.573334352079</v>
      </c>
      <c r="S147" s="1">
        <f t="shared" si="40"/>
        <v>9676.573334352079</v>
      </c>
      <c r="T147" s="1">
        <f t="shared" si="40"/>
        <v>9676.573334352079</v>
      </c>
      <c r="U147" s="1">
        <f t="shared" si="40"/>
        <v>9676.573334352079</v>
      </c>
      <c r="V147" s="1">
        <f t="shared" si="40"/>
        <v>9676.573334352079</v>
      </c>
      <c r="W147" s="1">
        <f t="shared" si="40"/>
        <v>9676.573334352079</v>
      </c>
      <c r="X147" s="1">
        <f t="shared" si="40"/>
        <v>9676.573334352079</v>
      </c>
      <c r="Y147" s="1">
        <f t="shared" si="40"/>
        <v>9676.573334352079</v>
      </c>
      <c r="Z147" s="1">
        <f t="shared" si="40"/>
        <v>9676.573334352079</v>
      </c>
      <c r="AA147" s="1">
        <f t="shared" si="40"/>
        <v>9676.573334352079</v>
      </c>
      <c r="AB147" s="1">
        <f t="shared" si="40"/>
        <v>9676.573334352079</v>
      </c>
      <c r="AC147" s="1">
        <f t="shared" si="40"/>
        <v>9676.573334352079</v>
      </c>
      <c r="AD147" s="1">
        <f t="shared" si="40"/>
        <v>9676.573334352079</v>
      </c>
      <c r="AE147" s="1">
        <f t="shared" si="40"/>
        <v>9676.573334352079</v>
      </c>
    </row>
    <row r="148" spans="6:31" ht="12.7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>
      <c r="A149" t="s">
        <v>9</v>
      </c>
      <c r="B149" t="s">
        <v>20</v>
      </c>
      <c r="F149" s="1">
        <f aca="true" t="shared" si="41" ref="F149:U149">F128/F64</f>
        <v>12800</v>
      </c>
      <c r="G149" s="1">
        <f t="shared" si="41"/>
        <v>53333.333333333336</v>
      </c>
      <c r="H149" s="1">
        <f t="shared" si="41"/>
        <v>53333.333333333336</v>
      </c>
      <c r="I149" s="1">
        <f t="shared" si="41"/>
        <v>53333.333333333336</v>
      </c>
      <c r="J149" s="1">
        <f t="shared" si="41"/>
        <v>53333.333333333336</v>
      </c>
      <c r="K149" s="1">
        <f t="shared" si="41"/>
        <v>53333.333333333336</v>
      </c>
      <c r="L149" s="1">
        <f t="shared" si="41"/>
        <v>53333.333333333336</v>
      </c>
      <c r="M149" s="1">
        <f t="shared" si="41"/>
        <v>53333.333333333336</v>
      </c>
      <c r="N149" s="1">
        <f t="shared" si="41"/>
        <v>53333.333333333336</v>
      </c>
      <c r="O149" s="1">
        <f t="shared" si="41"/>
        <v>53333.333333333336</v>
      </c>
      <c r="P149" s="1">
        <f t="shared" si="41"/>
        <v>53333.333333333336</v>
      </c>
      <c r="Q149" s="1">
        <f t="shared" si="41"/>
        <v>53333.333333333336</v>
      </c>
      <c r="R149" s="1">
        <f t="shared" si="41"/>
        <v>53333.333333333336</v>
      </c>
      <c r="S149" s="1">
        <f t="shared" si="41"/>
        <v>53333.333333333336</v>
      </c>
      <c r="T149" s="1">
        <f t="shared" si="41"/>
        <v>53333.333333333336</v>
      </c>
      <c r="U149" s="1">
        <f t="shared" si="41"/>
        <v>53333.333333333336</v>
      </c>
      <c r="V149" s="1">
        <f aca="true" t="shared" si="42" ref="G149:AE153">V128/V64</f>
        <v>53333.333333333336</v>
      </c>
      <c r="W149" s="1">
        <f t="shared" si="42"/>
        <v>53333.333333333336</v>
      </c>
      <c r="X149" s="1">
        <f t="shared" si="42"/>
        <v>53333.333333333336</v>
      </c>
      <c r="Y149" s="1">
        <f t="shared" si="42"/>
        <v>53333.333333333336</v>
      </c>
      <c r="Z149" s="1">
        <f t="shared" si="42"/>
        <v>53333.333333333336</v>
      </c>
      <c r="AA149" s="1">
        <f t="shared" si="42"/>
        <v>53333.333333333336</v>
      </c>
      <c r="AB149" s="1">
        <f t="shared" si="42"/>
        <v>53333.333333333336</v>
      </c>
      <c r="AC149" s="1">
        <f t="shared" si="42"/>
        <v>53333.333333333336</v>
      </c>
      <c r="AD149" s="1">
        <f t="shared" si="42"/>
        <v>53333.333333333336</v>
      </c>
      <c r="AE149" s="1">
        <f t="shared" si="42"/>
        <v>53333.333333333336</v>
      </c>
    </row>
    <row r="150" spans="1:31" ht="12.75">
      <c r="A150" t="s">
        <v>10</v>
      </c>
      <c r="B150" t="s">
        <v>20</v>
      </c>
      <c r="F150" s="1">
        <f>F129/F65</f>
        <v>5831.777777777777</v>
      </c>
      <c r="G150" s="1">
        <f t="shared" si="42"/>
        <v>5831.777777777777</v>
      </c>
      <c r="H150" s="1">
        <f t="shared" si="42"/>
        <v>5831.777777777777</v>
      </c>
      <c r="I150" s="1">
        <f t="shared" si="42"/>
        <v>5831.777777777777</v>
      </c>
      <c r="J150" s="1">
        <f t="shared" si="42"/>
        <v>8747.666666666666</v>
      </c>
      <c r="K150" s="1">
        <f t="shared" si="42"/>
        <v>8747.666666666666</v>
      </c>
      <c r="L150" s="1">
        <f t="shared" si="42"/>
        <v>8747.666666666666</v>
      </c>
      <c r="M150" s="1">
        <f t="shared" si="42"/>
        <v>8747.666666666666</v>
      </c>
      <c r="N150" s="1">
        <f t="shared" si="42"/>
        <v>8747.666666666666</v>
      </c>
      <c r="O150" s="1">
        <f t="shared" si="42"/>
        <v>8747.666666666666</v>
      </c>
      <c r="P150" s="1">
        <f t="shared" si="42"/>
        <v>8747.666666666666</v>
      </c>
      <c r="Q150" s="1">
        <f t="shared" si="42"/>
        <v>8747.666666666666</v>
      </c>
      <c r="R150" s="1">
        <f t="shared" si="42"/>
        <v>8747.666666666666</v>
      </c>
      <c r="S150" s="1">
        <f t="shared" si="42"/>
        <v>8747.666666666666</v>
      </c>
      <c r="T150" s="1">
        <f t="shared" si="42"/>
        <v>8747.666666666666</v>
      </c>
      <c r="U150" s="1">
        <f t="shared" si="42"/>
        <v>8747.666666666666</v>
      </c>
      <c r="V150" s="1">
        <f t="shared" si="42"/>
        <v>8747.666666666666</v>
      </c>
      <c r="W150" s="1">
        <f t="shared" si="42"/>
        <v>8747.666666666666</v>
      </c>
      <c r="X150" s="1">
        <f t="shared" si="42"/>
        <v>8747.666666666666</v>
      </c>
      <c r="Y150" s="1">
        <f t="shared" si="42"/>
        <v>8747.666666666666</v>
      </c>
      <c r="Z150" s="1">
        <f t="shared" si="42"/>
        <v>8747.666666666666</v>
      </c>
      <c r="AA150" s="1">
        <f t="shared" si="42"/>
        <v>8747.666666666666</v>
      </c>
      <c r="AB150" s="1">
        <f t="shared" si="42"/>
        <v>8747.666666666666</v>
      </c>
      <c r="AC150" s="1">
        <f t="shared" si="42"/>
        <v>8747.666666666666</v>
      </c>
      <c r="AD150" s="1">
        <f t="shared" si="42"/>
        <v>8747.666666666666</v>
      </c>
      <c r="AE150" s="1">
        <f t="shared" si="42"/>
        <v>8747.666666666666</v>
      </c>
    </row>
    <row r="151" spans="1:31" ht="12.75">
      <c r="A151" t="s">
        <v>11</v>
      </c>
      <c r="B151" t="s">
        <v>20</v>
      </c>
      <c r="F151" s="1">
        <f>F130/F66</f>
        <v>1981.3465</v>
      </c>
      <c r="G151" s="1">
        <f t="shared" si="42"/>
        <v>2264.396</v>
      </c>
      <c r="H151" s="1">
        <f t="shared" si="42"/>
        <v>2264.396</v>
      </c>
      <c r="I151" s="1">
        <f t="shared" si="42"/>
        <v>2264.396</v>
      </c>
      <c r="J151" s="1">
        <f t="shared" si="42"/>
        <v>7925.386</v>
      </c>
      <c r="K151" s="1">
        <f t="shared" si="42"/>
        <v>7925.386</v>
      </c>
      <c r="L151" s="1">
        <f t="shared" si="42"/>
        <v>7925.386</v>
      </c>
      <c r="M151" s="1">
        <f t="shared" si="42"/>
        <v>9906.7325</v>
      </c>
      <c r="N151" s="1">
        <f t="shared" si="42"/>
        <v>9906.7325</v>
      </c>
      <c r="O151" s="1">
        <f t="shared" si="42"/>
        <v>9906.7325</v>
      </c>
      <c r="P151" s="1">
        <f t="shared" si="42"/>
        <v>9906.7325</v>
      </c>
      <c r="Q151" s="1">
        <f t="shared" si="42"/>
        <v>9906.7325</v>
      </c>
      <c r="R151" s="1">
        <f t="shared" si="42"/>
        <v>9906.7325</v>
      </c>
      <c r="S151" s="1">
        <f t="shared" si="42"/>
        <v>9906.7325</v>
      </c>
      <c r="T151" s="1">
        <f t="shared" si="42"/>
        <v>9906.7325</v>
      </c>
      <c r="U151" s="1">
        <f t="shared" si="42"/>
        <v>9906.7325</v>
      </c>
      <c r="V151" s="1">
        <f t="shared" si="42"/>
        <v>9906.7325</v>
      </c>
      <c r="W151" s="1">
        <f t="shared" si="42"/>
        <v>9906.7325</v>
      </c>
      <c r="X151" s="1">
        <f t="shared" si="42"/>
        <v>9906.7325</v>
      </c>
      <c r="Y151" s="1">
        <f t="shared" si="42"/>
        <v>9906.7325</v>
      </c>
      <c r="Z151" s="1">
        <f t="shared" si="42"/>
        <v>9906.7325</v>
      </c>
      <c r="AA151" s="1">
        <f t="shared" si="42"/>
        <v>9906.7325</v>
      </c>
      <c r="AB151" s="1">
        <f t="shared" si="42"/>
        <v>9906.7325</v>
      </c>
      <c r="AC151" s="1">
        <f t="shared" si="42"/>
        <v>9906.7325</v>
      </c>
      <c r="AD151" s="1">
        <f t="shared" si="42"/>
        <v>9906.7325</v>
      </c>
      <c r="AE151" s="1">
        <f t="shared" si="42"/>
        <v>9906.7325</v>
      </c>
    </row>
    <row r="152" spans="1:31" ht="12.75">
      <c r="A152" t="s">
        <v>12</v>
      </c>
      <c r="B152" t="s">
        <v>20</v>
      </c>
      <c r="F152" s="1">
        <f>F131/F67</f>
        <v>2352.137066666667</v>
      </c>
      <c r="G152" s="1">
        <f t="shared" si="42"/>
        <v>2822.5644800000005</v>
      </c>
      <c r="H152" s="1">
        <f t="shared" si="42"/>
        <v>2822.5644800000005</v>
      </c>
      <c r="I152" s="1">
        <f t="shared" si="42"/>
        <v>2822.5644800000005</v>
      </c>
      <c r="J152" s="1">
        <f t="shared" si="42"/>
        <v>9408.548266666668</v>
      </c>
      <c r="K152" s="1">
        <f t="shared" si="42"/>
        <v>9408.548266666668</v>
      </c>
      <c r="L152" s="1">
        <f t="shared" si="42"/>
        <v>9408.548266666668</v>
      </c>
      <c r="M152" s="1">
        <f t="shared" si="42"/>
        <v>11760.685333333335</v>
      </c>
      <c r="N152" s="1">
        <f t="shared" si="42"/>
        <v>10658.910813333334</v>
      </c>
      <c r="O152" s="1">
        <f t="shared" si="42"/>
        <v>9523.749186666666</v>
      </c>
      <c r="P152" s="1">
        <f t="shared" si="42"/>
        <v>8421.974666666667</v>
      </c>
      <c r="Q152" s="1">
        <f t="shared" si="42"/>
        <v>8421.974666666667</v>
      </c>
      <c r="R152" s="1">
        <f t="shared" si="42"/>
        <v>8421.974666666667</v>
      </c>
      <c r="S152" s="1">
        <f t="shared" si="42"/>
        <v>8421.974666666667</v>
      </c>
      <c r="T152" s="1">
        <f t="shared" si="42"/>
        <v>8421.974666666667</v>
      </c>
      <c r="U152" s="1">
        <f t="shared" si="42"/>
        <v>8421.974666666667</v>
      </c>
      <c r="V152" s="1">
        <f t="shared" si="42"/>
        <v>8421.974666666667</v>
      </c>
      <c r="W152" s="1">
        <f t="shared" si="42"/>
        <v>8421.974666666667</v>
      </c>
      <c r="X152" s="1">
        <f t="shared" si="42"/>
        <v>8421.974666666667</v>
      </c>
      <c r="Y152" s="1">
        <f t="shared" si="42"/>
        <v>8421.974666666667</v>
      </c>
      <c r="Z152" s="1">
        <f t="shared" si="42"/>
        <v>8421.974666666667</v>
      </c>
      <c r="AA152" s="1">
        <f t="shared" si="42"/>
        <v>8421.974666666667</v>
      </c>
      <c r="AB152" s="1">
        <f t="shared" si="42"/>
        <v>8421.974666666667</v>
      </c>
      <c r="AC152" s="1">
        <f t="shared" si="42"/>
        <v>8421.974666666667</v>
      </c>
      <c r="AD152" s="1">
        <f t="shared" si="42"/>
        <v>8421.974666666667</v>
      </c>
      <c r="AE152" s="1">
        <f t="shared" si="42"/>
        <v>8421.974666666667</v>
      </c>
    </row>
    <row r="153" spans="1:31" ht="12.75">
      <c r="A153" t="s">
        <v>13</v>
      </c>
      <c r="B153" t="s">
        <v>20</v>
      </c>
      <c r="F153" s="1">
        <f>F132/F68</f>
        <v>2279.1562500000005</v>
      </c>
      <c r="G153" s="1">
        <f t="shared" si="42"/>
        <v>2279.1562500000005</v>
      </c>
      <c r="H153" s="1">
        <f t="shared" si="42"/>
        <v>2279.1562500000005</v>
      </c>
      <c r="I153" s="1">
        <f t="shared" si="42"/>
        <v>2279.1562500000005</v>
      </c>
      <c r="J153" s="1">
        <f t="shared" si="42"/>
        <v>22791.562500000004</v>
      </c>
      <c r="K153" s="1">
        <f t="shared" si="42"/>
        <v>22791.562500000004</v>
      </c>
      <c r="L153" s="1">
        <f t="shared" si="42"/>
        <v>22791.562500000004</v>
      </c>
      <c r="M153" s="1">
        <f t="shared" si="42"/>
        <v>30388.750000000004</v>
      </c>
      <c r="N153" s="1">
        <f t="shared" si="42"/>
        <v>22165.554250000005</v>
      </c>
      <c r="O153" s="1">
        <f t="shared" si="42"/>
        <v>13693.170750000003</v>
      </c>
      <c r="P153" s="1">
        <f t="shared" si="42"/>
        <v>5469.974999999999</v>
      </c>
      <c r="Q153" s="1">
        <f t="shared" si="42"/>
        <v>5469.974999999999</v>
      </c>
      <c r="R153" s="1">
        <f t="shared" si="42"/>
        <v>5469.974999999999</v>
      </c>
      <c r="S153" s="1">
        <f t="shared" si="42"/>
        <v>5469.974999999999</v>
      </c>
      <c r="T153" s="1">
        <f t="shared" si="42"/>
        <v>5469.974999999999</v>
      </c>
      <c r="U153" s="1">
        <f t="shared" si="42"/>
        <v>5469.974999999999</v>
      </c>
      <c r="V153" s="1">
        <f t="shared" si="42"/>
        <v>5469.974999999999</v>
      </c>
      <c r="W153" s="1">
        <f t="shared" si="42"/>
        <v>5469.974999999999</v>
      </c>
      <c r="X153" s="1">
        <f t="shared" si="42"/>
        <v>5469.974999999999</v>
      </c>
      <c r="Y153" s="1">
        <f t="shared" si="42"/>
        <v>5469.974999999999</v>
      </c>
      <c r="Z153" s="1">
        <f t="shared" si="42"/>
        <v>5469.974999999999</v>
      </c>
      <c r="AA153" s="1">
        <f t="shared" si="42"/>
        <v>5469.974999999999</v>
      </c>
      <c r="AB153" s="1">
        <f t="shared" si="42"/>
        <v>5469.974999999999</v>
      </c>
      <c r="AC153" s="1">
        <f t="shared" si="42"/>
        <v>5469.974999999999</v>
      </c>
      <c r="AD153" s="1">
        <f t="shared" si="42"/>
        <v>5469.974999999999</v>
      </c>
      <c r="AE153" s="1">
        <f t="shared" si="42"/>
        <v>5469.974999999999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I67"/>
  <sheetViews>
    <sheetView workbookViewId="0" topLeftCell="H44">
      <selection activeCell="J33" sqref="J33"/>
    </sheetView>
  </sheetViews>
  <sheetFormatPr defaultColWidth="9.140625" defaultRowHeight="12.75"/>
  <cols>
    <col min="1" max="1" width="26.57421875" style="0" customWidth="1"/>
    <col min="4" max="5" width="10.140625" style="0" customWidth="1"/>
    <col min="6" max="7" width="11.00390625" style="0" customWidth="1"/>
    <col min="8" max="8" width="14.140625" style="0" customWidth="1"/>
    <col min="9" max="9" width="12.421875" style="0" customWidth="1"/>
    <col min="12" max="12" width="10.57421875" style="0" customWidth="1"/>
    <col min="13" max="13" width="10.7109375" style="0" customWidth="1"/>
    <col min="14" max="14" width="10.140625" style="0" customWidth="1"/>
    <col min="15" max="15" width="9.57421875" style="0" bestFit="1" customWidth="1"/>
    <col min="16" max="16" width="10.7109375" style="0" customWidth="1"/>
    <col min="17" max="17" width="11.00390625" style="0" customWidth="1"/>
    <col min="18" max="18" width="12.28125" style="0" customWidth="1"/>
    <col min="19" max="19" width="10.7109375" style="0" customWidth="1"/>
    <col min="20" max="20" width="10.57421875" style="0" customWidth="1"/>
    <col min="21" max="21" width="11.421875" style="0" customWidth="1"/>
    <col min="22" max="22" width="10.421875" style="0" customWidth="1"/>
    <col min="23" max="24" width="10.8515625" style="0" customWidth="1"/>
    <col min="25" max="25" width="11.140625" style="0" customWidth="1"/>
    <col min="26" max="26" width="9.8515625" style="0" customWidth="1"/>
    <col min="27" max="28" width="10.421875" style="0" customWidth="1"/>
    <col min="29" max="29" width="9.8515625" style="0" customWidth="1"/>
    <col min="30" max="30" width="11.7109375" style="0" customWidth="1"/>
    <col min="31" max="31" width="10.7109375" style="0" customWidth="1"/>
    <col min="32" max="32" width="11.421875" style="0" customWidth="1"/>
    <col min="33" max="33" width="10.421875" style="0" customWidth="1"/>
    <col min="34" max="34" width="10.140625" style="0" customWidth="1"/>
    <col min="35" max="35" width="10.421875" style="0" customWidth="1"/>
  </cols>
  <sheetData>
    <row r="3" ht="12.75">
      <c r="H3" t="s">
        <v>40</v>
      </c>
    </row>
    <row r="4" spans="8:35" ht="12.75">
      <c r="H4" t="s">
        <v>38</v>
      </c>
      <c r="J4">
        <v>2005</v>
      </c>
      <c r="K4">
        <v>2006</v>
      </c>
      <c r="L4">
        <v>2007</v>
      </c>
      <c r="M4">
        <v>2008</v>
      </c>
      <c r="N4">
        <v>2009</v>
      </c>
      <c r="O4">
        <v>2010</v>
      </c>
      <c r="P4">
        <v>2011</v>
      </c>
      <c r="Q4">
        <v>2012</v>
      </c>
      <c r="R4">
        <v>2013</v>
      </c>
      <c r="S4">
        <v>2014</v>
      </c>
      <c r="T4">
        <v>2015</v>
      </c>
      <c r="U4">
        <v>2016</v>
      </c>
      <c r="V4">
        <v>2017</v>
      </c>
      <c r="W4">
        <v>2018</v>
      </c>
      <c r="X4">
        <f>W4+1</f>
        <v>2019</v>
      </c>
      <c r="Y4">
        <f aca="true" t="shared" si="0" ref="Y4:AI4">X4+1</f>
        <v>2020</v>
      </c>
      <c r="Z4">
        <f t="shared" si="0"/>
        <v>2021</v>
      </c>
      <c r="AA4">
        <f t="shared" si="0"/>
        <v>2022</v>
      </c>
      <c r="AB4">
        <f t="shared" si="0"/>
        <v>2023</v>
      </c>
      <c r="AC4">
        <f t="shared" si="0"/>
        <v>2024</v>
      </c>
      <c r="AD4">
        <f t="shared" si="0"/>
        <v>2025</v>
      </c>
      <c r="AE4">
        <f t="shared" si="0"/>
        <v>2026</v>
      </c>
      <c r="AF4">
        <f t="shared" si="0"/>
        <v>2027</v>
      </c>
      <c r="AG4">
        <f t="shared" si="0"/>
        <v>2028</v>
      </c>
      <c r="AH4">
        <f t="shared" si="0"/>
        <v>2029</v>
      </c>
      <c r="AI4">
        <f t="shared" si="0"/>
        <v>2030</v>
      </c>
    </row>
    <row r="5" spans="1:35" ht="12.75">
      <c r="A5" t="s">
        <v>98</v>
      </c>
      <c r="B5">
        <v>0.01</v>
      </c>
      <c r="H5" t="s">
        <v>26</v>
      </c>
      <c r="J5">
        <v>0.1</v>
      </c>
      <c r="K5">
        <v>0.1</v>
      </c>
      <c r="L5">
        <v>0.1</v>
      </c>
      <c r="M5">
        <v>0.1</v>
      </c>
      <c r="N5">
        <v>0.11</v>
      </c>
      <c r="O5">
        <v>0.11</v>
      </c>
      <c r="P5">
        <v>0.11</v>
      </c>
      <c r="Q5">
        <v>0.12</v>
      </c>
      <c r="R5">
        <v>0.12</v>
      </c>
      <c r="S5">
        <v>0.12</v>
      </c>
      <c r="T5">
        <v>0.14</v>
      </c>
      <c r="U5">
        <v>0.14</v>
      </c>
      <c r="V5">
        <v>0.14</v>
      </c>
      <c r="W5">
        <v>0.16</v>
      </c>
      <c r="X5">
        <v>0.16</v>
      </c>
      <c r="Y5">
        <v>0.16</v>
      </c>
      <c r="Z5">
        <v>0.16</v>
      </c>
      <c r="AA5">
        <v>0.16</v>
      </c>
      <c r="AB5">
        <v>0.16</v>
      </c>
      <c r="AC5">
        <v>0.16</v>
      </c>
      <c r="AD5">
        <v>0.16</v>
      </c>
      <c r="AE5">
        <v>0.16</v>
      </c>
      <c r="AF5">
        <v>0.16</v>
      </c>
      <c r="AG5">
        <v>0.16</v>
      </c>
      <c r="AH5">
        <v>0.16</v>
      </c>
      <c r="AI5">
        <v>0.16</v>
      </c>
    </row>
    <row r="6" spans="8:35" ht="12.75">
      <c r="H6" t="s">
        <v>27</v>
      </c>
      <c r="J6">
        <v>0</v>
      </c>
      <c r="K6">
        <v>0</v>
      </c>
      <c r="L6">
        <v>0.017</v>
      </c>
      <c r="M6">
        <v>0.034</v>
      </c>
      <c r="N6">
        <v>0.056100000000000004</v>
      </c>
      <c r="O6">
        <v>0.0748</v>
      </c>
      <c r="P6">
        <v>0.0935</v>
      </c>
      <c r="Q6">
        <v>0.12</v>
      </c>
      <c r="R6">
        <v>0.12</v>
      </c>
      <c r="S6">
        <v>0.12</v>
      </c>
      <c r="T6">
        <v>0.14</v>
      </c>
      <c r="U6">
        <v>0.14</v>
      </c>
      <c r="V6">
        <v>0.14</v>
      </c>
      <c r="W6">
        <v>0.16</v>
      </c>
      <c r="X6">
        <v>0.16</v>
      </c>
      <c r="Y6">
        <v>0.16</v>
      </c>
      <c r="Z6">
        <v>0.16</v>
      </c>
      <c r="AA6">
        <v>0.16</v>
      </c>
      <c r="AB6">
        <v>0.16</v>
      </c>
      <c r="AC6">
        <v>0.16</v>
      </c>
      <c r="AD6">
        <v>0.16</v>
      </c>
      <c r="AE6">
        <v>0.16</v>
      </c>
      <c r="AF6">
        <v>0.16</v>
      </c>
      <c r="AG6">
        <v>0.16</v>
      </c>
      <c r="AH6">
        <v>0.16</v>
      </c>
      <c r="AI6">
        <v>0.16</v>
      </c>
    </row>
    <row r="8" spans="8:35" ht="12.75">
      <c r="H8" t="s">
        <v>80</v>
      </c>
      <c r="J8">
        <f>0.2*J5</f>
        <v>0.020000000000000004</v>
      </c>
      <c r="K8">
        <f>0.2*K5</f>
        <v>0.020000000000000004</v>
      </c>
      <c r="L8">
        <f>0.2*L5</f>
        <v>0.020000000000000004</v>
      </c>
      <c r="M8">
        <f>0.2*M5</f>
        <v>0.020000000000000004</v>
      </c>
      <c r="N8">
        <f>0.5*(N5-N10)</f>
        <v>0.025</v>
      </c>
      <c r="O8">
        <f aca="true" t="shared" si="1" ref="O8:AI8">0.5*(O5-O10)</f>
        <v>0.025</v>
      </c>
      <c r="P8">
        <f t="shared" si="1"/>
        <v>0.025</v>
      </c>
      <c r="Q8">
        <f t="shared" si="1"/>
        <v>0.03</v>
      </c>
      <c r="R8">
        <f t="shared" si="1"/>
        <v>0.03</v>
      </c>
      <c r="S8">
        <f t="shared" si="1"/>
        <v>0.03</v>
      </c>
      <c r="T8">
        <f t="shared" si="1"/>
        <v>0.04000000000000001</v>
      </c>
      <c r="U8">
        <f t="shared" si="1"/>
        <v>0.04000000000000001</v>
      </c>
      <c r="V8">
        <f t="shared" si="1"/>
        <v>0.04000000000000001</v>
      </c>
      <c r="W8">
        <f t="shared" si="1"/>
        <v>0.05</v>
      </c>
      <c r="X8">
        <f t="shared" si="1"/>
        <v>0.05</v>
      </c>
      <c r="Y8">
        <f t="shared" si="1"/>
        <v>0.05</v>
      </c>
      <c r="Z8">
        <f t="shared" si="1"/>
        <v>0.05</v>
      </c>
      <c r="AA8">
        <f t="shared" si="1"/>
        <v>0.05</v>
      </c>
      <c r="AB8">
        <f t="shared" si="1"/>
        <v>0.05</v>
      </c>
      <c r="AC8">
        <f t="shared" si="1"/>
        <v>0.05</v>
      </c>
      <c r="AD8">
        <f t="shared" si="1"/>
        <v>0.05</v>
      </c>
      <c r="AE8">
        <f t="shared" si="1"/>
        <v>0.05</v>
      </c>
      <c r="AF8">
        <f t="shared" si="1"/>
        <v>0.05</v>
      </c>
      <c r="AG8">
        <f t="shared" si="1"/>
        <v>0.05</v>
      </c>
      <c r="AH8">
        <f t="shared" si="1"/>
        <v>0.05</v>
      </c>
      <c r="AI8">
        <f t="shared" si="1"/>
        <v>0.05</v>
      </c>
    </row>
    <row r="9" spans="8:35" ht="12.75">
      <c r="H9" t="s">
        <v>17</v>
      </c>
      <c r="J9">
        <f>0.2*J5</f>
        <v>0.020000000000000004</v>
      </c>
      <c r="K9">
        <f>0.2*K5</f>
        <v>0.020000000000000004</v>
      </c>
      <c r="L9">
        <f>0.2*L5</f>
        <v>0.020000000000000004</v>
      </c>
      <c r="M9">
        <f>0.2*M5</f>
        <v>0.020000000000000004</v>
      </c>
      <c r="N9">
        <f>0.5*(N5-N10)</f>
        <v>0.025</v>
      </c>
      <c r="O9">
        <f aca="true" t="shared" si="2" ref="O9:AI9">0.5*(O5-O10)</f>
        <v>0.025</v>
      </c>
      <c r="P9">
        <f t="shared" si="2"/>
        <v>0.025</v>
      </c>
      <c r="Q9">
        <f t="shared" si="2"/>
        <v>0.03</v>
      </c>
      <c r="R9">
        <f t="shared" si="2"/>
        <v>0.03</v>
      </c>
      <c r="S9">
        <f t="shared" si="2"/>
        <v>0.03</v>
      </c>
      <c r="T9">
        <f t="shared" si="2"/>
        <v>0.04000000000000001</v>
      </c>
      <c r="U9">
        <f t="shared" si="2"/>
        <v>0.04000000000000001</v>
      </c>
      <c r="V9">
        <f t="shared" si="2"/>
        <v>0.04000000000000001</v>
      </c>
      <c r="W9">
        <f t="shared" si="2"/>
        <v>0.05</v>
      </c>
      <c r="X9">
        <f t="shared" si="2"/>
        <v>0.05</v>
      </c>
      <c r="Y9">
        <f t="shared" si="2"/>
        <v>0.05</v>
      </c>
      <c r="Z9">
        <f t="shared" si="2"/>
        <v>0.05</v>
      </c>
      <c r="AA9">
        <f t="shared" si="2"/>
        <v>0.05</v>
      </c>
      <c r="AB9">
        <f t="shared" si="2"/>
        <v>0.05</v>
      </c>
      <c r="AC9">
        <f t="shared" si="2"/>
        <v>0.05</v>
      </c>
      <c r="AD9">
        <f t="shared" si="2"/>
        <v>0.05</v>
      </c>
      <c r="AE9">
        <f t="shared" si="2"/>
        <v>0.05</v>
      </c>
      <c r="AF9">
        <f t="shared" si="2"/>
        <v>0.05</v>
      </c>
      <c r="AG9">
        <f t="shared" si="2"/>
        <v>0.05</v>
      </c>
      <c r="AH9">
        <f t="shared" si="2"/>
        <v>0.05</v>
      </c>
      <c r="AI9">
        <f t="shared" si="2"/>
        <v>0.05</v>
      </c>
    </row>
    <row r="10" spans="8:35" ht="12.75">
      <c r="H10" t="s">
        <v>16</v>
      </c>
      <c r="J10">
        <f>0.6*J5</f>
        <v>0.06</v>
      </c>
      <c r="K10">
        <f>0.6*K5</f>
        <v>0.06</v>
      </c>
      <c r="L10">
        <f>0.6*L5</f>
        <v>0.06</v>
      </c>
      <c r="M10">
        <f>0.6*M5</f>
        <v>0.06</v>
      </c>
      <c r="N10">
        <f>0.06</f>
        <v>0.06</v>
      </c>
      <c r="O10">
        <f aca="true" t="shared" si="3" ref="O10:AI10">0.06</f>
        <v>0.06</v>
      </c>
      <c r="P10">
        <f t="shared" si="3"/>
        <v>0.06</v>
      </c>
      <c r="Q10">
        <f t="shared" si="3"/>
        <v>0.06</v>
      </c>
      <c r="R10">
        <f t="shared" si="3"/>
        <v>0.06</v>
      </c>
      <c r="S10">
        <f t="shared" si="3"/>
        <v>0.06</v>
      </c>
      <c r="T10">
        <f t="shared" si="3"/>
        <v>0.06</v>
      </c>
      <c r="U10">
        <f t="shared" si="3"/>
        <v>0.06</v>
      </c>
      <c r="V10">
        <f t="shared" si="3"/>
        <v>0.06</v>
      </c>
      <c r="W10">
        <f t="shared" si="3"/>
        <v>0.06</v>
      </c>
      <c r="X10">
        <f t="shared" si="3"/>
        <v>0.06</v>
      </c>
      <c r="Y10">
        <f t="shared" si="3"/>
        <v>0.06</v>
      </c>
      <c r="Z10">
        <f t="shared" si="3"/>
        <v>0.06</v>
      </c>
      <c r="AA10">
        <f t="shared" si="3"/>
        <v>0.06</v>
      </c>
      <c r="AB10">
        <f t="shared" si="3"/>
        <v>0.06</v>
      </c>
      <c r="AC10">
        <f t="shared" si="3"/>
        <v>0.06</v>
      </c>
      <c r="AD10">
        <f t="shared" si="3"/>
        <v>0.06</v>
      </c>
      <c r="AE10">
        <f t="shared" si="3"/>
        <v>0.06</v>
      </c>
      <c r="AF10">
        <f t="shared" si="3"/>
        <v>0.06</v>
      </c>
      <c r="AG10">
        <f t="shared" si="3"/>
        <v>0.06</v>
      </c>
      <c r="AH10">
        <f t="shared" si="3"/>
        <v>0.06</v>
      </c>
      <c r="AI10">
        <f t="shared" si="3"/>
        <v>0.06</v>
      </c>
    </row>
    <row r="12" ht="12.75">
      <c r="H12" t="s">
        <v>41</v>
      </c>
    </row>
    <row r="13" spans="8:35" ht="12.75">
      <c r="H13" t="s">
        <v>38</v>
      </c>
      <c r="J13">
        <v>2005</v>
      </c>
      <c r="K13">
        <v>2006</v>
      </c>
      <c r="L13">
        <v>2007</v>
      </c>
      <c r="M13">
        <v>2008</v>
      </c>
      <c r="N13">
        <v>2009</v>
      </c>
      <c r="O13">
        <v>2010</v>
      </c>
      <c r="P13">
        <v>2011</v>
      </c>
      <c r="Q13">
        <v>2012</v>
      </c>
      <c r="R13">
        <v>2013</v>
      </c>
      <c r="S13">
        <v>2014</v>
      </c>
      <c r="T13">
        <v>2015</v>
      </c>
      <c r="U13">
        <v>2016</v>
      </c>
      <c r="V13">
        <v>2017</v>
      </c>
      <c r="W13">
        <v>2018</v>
      </c>
      <c r="X13">
        <f>W13+1</f>
        <v>2019</v>
      </c>
      <c r="Y13">
        <f aca="true" t="shared" si="4" ref="Y13:AI13">X13+1</f>
        <v>2020</v>
      </c>
      <c r="Z13">
        <f t="shared" si="4"/>
        <v>2021</v>
      </c>
      <c r="AA13">
        <f t="shared" si="4"/>
        <v>2022</v>
      </c>
      <c r="AB13">
        <f t="shared" si="4"/>
        <v>2023</v>
      </c>
      <c r="AC13">
        <f t="shared" si="4"/>
        <v>2024</v>
      </c>
      <c r="AD13">
        <f t="shared" si="4"/>
        <v>2025</v>
      </c>
      <c r="AE13">
        <f t="shared" si="4"/>
        <v>2026</v>
      </c>
      <c r="AF13">
        <f t="shared" si="4"/>
        <v>2027</v>
      </c>
      <c r="AG13">
        <f t="shared" si="4"/>
        <v>2028</v>
      </c>
      <c r="AH13">
        <f t="shared" si="4"/>
        <v>2029</v>
      </c>
      <c r="AI13">
        <f t="shared" si="4"/>
        <v>2030</v>
      </c>
    </row>
    <row r="14" spans="8:35" ht="12.75">
      <c r="H14" t="s">
        <v>26</v>
      </c>
      <c r="J14">
        <v>0.049</v>
      </c>
      <c r="K14">
        <v>0.046</v>
      </c>
      <c r="L14">
        <v>0.043</v>
      </c>
      <c r="M14">
        <v>0.04</v>
      </c>
      <c r="N14">
        <v>0.038</v>
      </c>
      <c r="O14">
        <v>0.035</v>
      </c>
      <c r="P14">
        <v>0.035</v>
      </c>
      <c r="Q14">
        <v>0.035</v>
      </c>
      <c r="R14">
        <v>0.035</v>
      </c>
      <c r="S14">
        <v>0.035</v>
      </c>
      <c r="T14">
        <v>0.035</v>
      </c>
      <c r="U14">
        <v>0.035</v>
      </c>
      <c r="V14">
        <v>0.035</v>
      </c>
      <c r="W14">
        <v>0.035</v>
      </c>
      <c r="X14">
        <v>0.035</v>
      </c>
      <c r="Y14">
        <v>0.035</v>
      </c>
      <c r="Z14">
        <v>0.035</v>
      </c>
      <c r="AA14">
        <v>0.035</v>
      </c>
      <c r="AB14">
        <v>0.035</v>
      </c>
      <c r="AC14">
        <v>0.035</v>
      </c>
      <c r="AD14">
        <v>0.035</v>
      </c>
      <c r="AE14">
        <v>0.035</v>
      </c>
      <c r="AF14">
        <v>0.035</v>
      </c>
      <c r="AG14">
        <v>0.035</v>
      </c>
      <c r="AH14">
        <v>0.035</v>
      </c>
      <c r="AI14">
        <v>0.035</v>
      </c>
    </row>
    <row r="15" spans="8:35" ht="12.75">
      <c r="H15" t="s">
        <v>27</v>
      </c>
      <c r="J15">
        <v>0.076</v>
      </c>
      <c r="K15">
        <v>0.062</v>
      </c>
      <c r="L15">
        <v>0.055</v>
      </c>
      <c r="M15">
        <v>0.05</v>
      </c>
      <c r="N15">
        <v>0.047</v>
      </c>
      <c r="O15">
        <v>0.043</v>
      </c>
      <c r="P15">
        <v>0.043</v>
      </c>
      <c r="Q15">
        <v>0.043</v>
      </c>
      <c r="R15">
        <v>0.043</v>
      </c>
      <c r="S15">
        <v>0.043</v>
      </c>
      <c r="T15">
        <v>0.043</v>
      </c>
      <c r="U15">
        <v>0.043</v>
      </c>
      <c r="V15">
        <v>0.043</v>
      </c>
      <c r="W15">
        <v>0.043</v>
      </c>
      <c r="X15">
        <v>0.043</v>
      </c>
      <c r="Y15">
        <v>0.043</v>
      </c>
      <c r="Z15">
        <v>0.043</v>
      </c>
      <c r="AA15">
        <v>0.043</v>
      </c>
      <c r="AB15">
        <v>0.043</v>
      </c>
      <c r="AC15">
        <v>0.043</v>
      </c>
      <c r="AD15">
        <v>0.043</v>
      </c>
      <c r="AE15">
        <v>0.043</v>
      </c>
      <c r="AF15">
        <v>0.043</v>
      </c>
      <c r="AG15">
        <v>0.043</v>
      </c>
      <c r="AH15">
        <v>0.043</v>
      </c>
      <c r="AI15">
        <v>0.043</v>
      </c>
    </row>
    <row r="17" ht="12.75">
      <c r="H17" t="s">
        <v>49</v>
      </c>
    </row>
    <row r="19" spans="8:35" ht="12.75">
      <c r="H19" t="s">
        <v>51</v>
      </c>
      <c r="J19" s="3">
        <f>J5*('Fleet Breakdown'!$B7/100)*'Fleet Breakdown'!$D7*(1+($B$5*(J$4-2003)))</f>
        <v>5503.9902978201435</v>
      </c>
      <c r="K19" s="3">
        <f>K5*('Fleet Breakdown'!$B7/100)*'Fleet Breakdown'!$D7*(1+($B$5*(K$4-2003)))</f>
        <v>5557.950987014458</v>
      </c>
      <c r="L19" s="3">
        <f>L5*('Fleet Breakdown'!$B7/100)*'Fleet Breakdown'!$D7*(1+($B$5*(L$4-2003)))</f>
        <v>5611.911676208773</v>
      </c>
      <c r="M19" s="3">
        <f>M5*('Fleet Breakdown'!$B7/100)*'Fleet Breakdown'!$D7*(1+($B$5*(M$4-2003)))</f>
        <v>5665.872365403088</v>
      </c>
      <c r="N19" s="3">
        <f>N5*('Fleet Breakdown'!$B7/100)*'Fleet Breakdown'!$D7*(1+($B$5*(N$4-2003)))</f>
        <v>6291.816360057144</v>
      </c>
      <c r="O19" s="3">
        <f>O5*('Fleet Breakdown'!$B7/100)*'Fleet Breakdown'!$D7*(1+($B$5*(O$4-2003)))</f>
        <v>6351.17311817089</v>
      </c>
      <c r="P19" s="3">
        <f>P5*('Fleet Breakdown'!$B7/100)*'Fleet Breakdown'!$D7*(1+($B$5*(P$4-2003)))</f>
        <v>6410.529876284637</v>
      </c>
      <c r="Q19" s="3">
        <f>Q5*('Fleet Breakdown'!$B7/100)*'Fleet Breakdown'!$D7*(1+($B$5*(Q$4-2003)))</f>
        <v>7058.058146616418</v>
      </c>
      <c r="R19" s="3">
        <f>R5*('Fleet Breakdown'!$B7/100)*'Fleet Breakdown'!$D7*(1+($B$5*(R$4-2003)))</f>
        <v>7122.810973649595</v>
      </c>
      <c r="S19" s="3">
        <f>S5*('Fleet Breakdown'!$B7/100)*'Fleet Breakdown'!$D7*(1+($B$5*(S$4-2003)))</f>
        <v>7187.563800682774</v>
      </c>
      <c r="T19" s="3">
        <f>T5*('Fleet Breakdown'!$B7/100)*'Fleet Breakdown'!$D7*(1+($B$5*(T$4-2003)))</f>
        <v>8461.036065668613</v>
      </c>
      <c r="U19" s="3">
        <f>U5*('Fleet Breakdown'!$B7/100)*'Fleet Breakdown'!$D7*(1+($B$5*(U$4-2003)))</f>
        <v>8536.581030540652</v>
      </c>
      <c r="V19" s="3">
        <f>V5*('Fleet Breakdown'!$B7/100)*'Fleet Breakdown'!$D7*(1+($B$5*(V$4-2003)))</f>
        <v>8612.125995412696</v>
      </c>
      <c r="W19" s="3">
        <f>W5*('Fleet Breakdown'!$B7/100)*'Fleet Breakdown'!$D7*(1+($B$5*(W$4-2003)))</f>
        <v>9928.766811753982</v>
      </c>
      <c r="X19" s="3">
        <f>X5*('Fleet Breakdown'!$B7/100)*'Fleet Breakdown'!$D7*(1+($B$5*(X$4-2003)))</f>
        <v>10015.103914464886</v>
      </c>
      <c r="Y19" s="3">
        <f>Y5*('Fleet Breakdown'!$B7/100)*'Fleet Breakdown'!$D7*(1+($B$5*(Y$4-2003)))</f>
        <v>10101.44101717579</v>
      </c>
      <c r="Z19" s="3">
        <f>Z5*('Fleet Breakdown'!$B7/100)*'Fleet Breakdown'!$D7*(1+($B$5*(Z$4-2003)))</f>
        <v>10187.778119886696</v>
      </c>
      <c r="AA19" s="3">
        <f>AA5*('Fleet Breakdown'!$B7/100)*'Fleet Breakdown'!$D7*(1+($B$5*(AA$4-2003)))</f>
        <v>10274.1152225976</v>
      </c>
      <c r="AB19" s="3">
        <f>AB5*('Fleet Breakdown'!$B7/100)*'Fleet Breakdown'!$D7*(1+($B$5*(AB$4-2003)))</f>
        <v>10360.452325308504</v>
      </c>
      <c r="AC19" s="3">
        <f>AC5*('Fleet Breakdown'!$B7/100)*'Fleet Breakdown'!$D7*(1+($B$5*(AC$4-2003)))</f>
        <v>10446.789428019409</v>
      </c>
      <c r="AD19" s="3">
        <f>AD5*('Fleet Breakdown'!$B7/100)*'Fleet Breakdown'!$D7*(1+($B$5*(AD$4-2003)))</f>
        <v>10533.126530730313</v>
      </c>
      <c r="AE19" s="3">
        <f>AE5*('Fleet Breakdown'!$B7/100)*'Fleet Breakdown'!$D7*(1+($B$5*(AE$4-2003)))</f>
        <v>10619.463633441217</v>
      </c>
      <c r="AF19" s="3">
        <f>AF5*('Fleet Breakdown'!$B7/100)*'Fleet Breakdown'!$D7*(1+($B$5*(AF$4-2003)))</f>
        <v>10705.800736152121</v>
      </c>
      <c r="AG19" s="3">
        <f>AG5*('Fleet Breakdown'!$B7/100)*'Fleet Breakdown'!$D7*(1+($B$5*(AG$4-2003)))</f>
        <v>10792.137838863026</v>
      </c>
      <c r="AH19" s="3">
        <f>AH5*('Fleet Breakdown'!$B7/100)*'Fleet Breakdown'!$D7*(1+($B$5*(AH$4-2003)))</f>
        <v>10878.47494157393</v>
      </c>
      <c r="AI19" s="3">
        <f>AI5*('Fleet Breakdown'!$B7/100)*'Fleet Breakdown'!$D7*(1+($B$5*(AI$4-2003)))</f>
        <v>10964.812044284834</v>
      </c>
    </row>
    <row r="20" spans="8:35" ht="12.75">
      <c r="H20" t="s">
        <v>55</v>
      </c>
      <c r="J20" s="3">
        <f>J6*('Fleet Breakdown'!$C7/100)*'Fleet Breakdown'!$D7*(1+($B$5*(J$4-2003)))</f>
        <v>0</v>
      </c>
      <c r="K20" s="3">
        <f>K6*('Fleet Breakdown'!$C7/100)*'Fleet Breakdown'!$D7*(1+($B$5*(K$4-2003)))</f>
        <v>0</v>
      </c>
      <c r="L20" s="3">
        <f>L6*('Fleet Breakdown'!$C7/100)*'Fleet Breakdown'!$D7*(1+($B$5*(L$4-2003)))</f>
        <v>297.6477846003882</v>
      </c>
      <c r="M20" s="3">
        <f>M6*('Fleet Breakdown'!$C7/100)*'Fleet Breakdown'!$D7*(1+($B$5*(M$4-2003)))</f>
        <v>601.0195650584762</v>
      </c>
      <c r="N20" s="3">
        <f>N6*('Fleet Breakdown'!$C7/100)*'Fleet Breakdown'!$D7*(1+($B$5*(N$4-2003)))</f>
        <v>1001.1268755116903</v>
      </c>
      <c r="O20" s="3">
        <f>O6*('Fleet Breakdown'!$C7/100)*'Fleet Breakdown'!$D7*(1+($B$5*(O$4-2003)))</f>
        <v>1347.4286249025265</v>
      </c>
      <c r="P20" s="3">
        <f>P6*('Fleet Breakdown'!$C7/100)*'Fleet Breakdown'!$D7*(1+($B$5*(P$4-2003)))</f>
        <v>1700.0267697368326</v>
      </c>
      <c r="Q20" s="3">
        <f>Q6*('Fleet Breakdown'!$C7/100)*'Fleet Breakdown'!$D7*(1+($B$5*(Q$4-2003)))</f>
        <v>2202.054877020971</v>
      </c>
      <c r="R20" s="3">
        <f>R6*('Fleet Breakdown'!$C7/100)*'Fleet Breakdown'!$D7*(1+($B$5*(R$4-2003)))</f>
        <v>2222.2572153422643</v>
      </c>
      <c r="S20" s="3">
        <f>S6*('Fleet Breakdown'!$C7/100)*'Fleet Breakdown'!$D7*(1+($B$5*(S$4-2003)))</f>
        <v>2242.459553663558</v>
      </c>
      <c r="T20" s="3">
        <f>T6*('Fleet Breakdown'!$C7/100)*'Fleet Breakdown'!$D7*(1+($B$5*(T$4-2003)))</f>
        <v>2639.7722073156597</v>
      </c>
      <c r="U20" s="3">
        <f>U6*('Fleet Breakdown'!$C7/100)*'Fleet Breakdown'!$D7*(1+($B$5*(U$4-2003)))</f>
        <v>2663.341602023835</v>
      </c>
      <c r="V20" s="3">
        <f>V6*('Fleet Breakdown'!$C7/100)*'Fleet Breakdown'!$D7*(1+($B$5*(V$4-2003)))</f>
        <v>2686.910996732011</v>
      </c>
      <c r="W20" s="3">
        <f>W6*('Fleet Breakdown'!$C7/100)*'Fleet Breakdown'!$D7*(1+($B$5*(W$4-2003)))</f>
        <v>3097.691875931642</v>
      </c>
      <c r="X20" s="3">
        <f>X6*('Fleet Breakdown'!$C7/100)*'Fleet Breakdown'!$D7*(1+($B$5*(X$4-2003)))</f>
        <v>3124.6283270266995</v>
      </c>
      <c r="Y20" s="3">
        <f>Y6*('Fleet Breakdown'!$C7/100)*'Fleet Breakdown'!$D7*(1+($B$5*(Y$4-2003)))</f>
        <v>3151.564778121757</v>
      </c>
      <c r="Z20" s="3">
        <f>Z6*('Fleet Breakdown'!$C7/100)*'Fleet Breakdown'!$D7*(1+($B$5*(Z$4-2003)))</f>
        <v>3178.501229216815</v>
      </c>
      <c r="AA20" s="3">
        <f>AA6*('Fleet Breakdown'!$C7/100)*'Fleet Breakdown'!$D7*(1+($B$5*(AA$4-2003)))</f>
        <v>3205.4376803118726</v>
      </c>
      <c r="AB20" s="3">
        <f>AB6*('Fleet Breakdown'!$C7/100)*'Fleet Breakdown'!$D7*(1+($B$5*(AB$4-2003)))</f>
        <v>3232.3741314069307</v>
      </c>
      <c r="AC20" s="3">
        <f>AC6*('Fleet Breakdown'!$C7/100)*'Fleet Breakdown'!$D7*(1+($B$5*(AC$4-2003)))</f>
        <v>3259.3105825019884</v>
      </c>
      <c r="AD20" s="3">
        <f>AD6*('Fleet Breakdown'!$C7/100)*'Fleet Breakdown'!$D7*(1+($B$5*(AD$4-2003)))</f>
        <v>3286.247033597046</v>
      </c>
      <c r="AE20" s="3">
        <f>AE6*('Fleet Breakdown'!$C7/100)*'Fleet Breakdown'!$D7*(1+($B$5*(AE$4-2003)))</f>
        <v>3313.183484692104</v>
      </c>
      <c r="AF20" s="3">
        <f>AF6*('Fleet Breakdown'!$C7/100)*'Fleet Breakdown'!$D7*(1+($B$5*(AF$4-2003)))</f>
        <v>3340.1199357871615</v>
      </c>
      <c r="AG20" s="3">
        <f>AG6*('Fleet Breakdown'!$C7/100)*'Fleet Breakdown'!$D7*(1+($B$5*(AG$4-2003)))</f>
        <v>3367.056386882219</v>
      </c>
      <c r="AH20" s="3">
        <f>AH6*('Fleet Breakdown'!$C7/100)*'Fleet Breakdown'!$D7*(1+($B$5*(AH$4-2003)))</f>
        <v>3393.9928379772773</v>
      </c>
      <c r="AI20" s="3">
        <f>AI6*('Fleet Breakdown'!$C7/100)*'Fleet Breakdown'!$D7*(1+($B$5*(AI$4-2003)))</f>
        <v>3420.929289072335</v>
      </c>
    </row>
    <row r="21" spans="7:35" ht="12.75">
      <c r="G21" s="2"/>
      <c r="H21" t="s">
        <v>50</v>
      </c>
      <c r="J21" s="3">
        <f>J19+J20</f>
        <v>5503.9902978201435</v>
      </c>
      <c r="K21" s="3">
        <f aca="true" t="shared" si="5" ref="K21:AI21">K19+K20</f>
        <v>5557.950987014458</v>
      </c>
      <c r="L21" s="3">
        <f t="shared" si="5"/>
        <v>5909.5594608091615</v>
      </c>
      <c r="M21" s="3">
        <f t="shared" si="5"/>
        <v>6266.891930461565</v>
      </c>
      <c r="N21" s="3">
        <f t="shared" si="5"/>
        <v>7292.943235568835</v>
      </c>
      <c r="O21" s="3">
        <f t="shared" si="5"/>
        <v>7698.601743073416</v>
      </c>
      <c r="P21" s="3">
        <f t="shared" si="5"/>
        <v>8110.5566460214695</v>
      </c>
      <c r="Q21" s="3">
        <f t="shared" si="5"/>
        <v>9260.113023637388</v>
      </c>
      <c r="R21" s="3">
        <f t="shared" si="5"/>
        <v>9345.06818899186</v>
      </c>
      <c r="S21" s="3">
        <f t="shared" si="5"/>
        <v>9430.023354346333</v>
      </c>
      <c r="T21" s="3">
        <f t="shared" si="5"/>
        <v>11100.808272984274</v>
      </c>
      <c r="U21" s="3">
        <f t="shared" si="5"/>
        <v>11199.922632564487</v>
      </c>
      <c r="V21" s="3">
        <f t="shared" si="5"/>
        <v>11299.036992144707</v>
      </c>
      <c r="W21" s="3">
        <f t="shared" si="5"/>
        <v>13026.458687685623</v>
      </c>
      <c r="X21" s="3">
        <f t="shared" si="5"/>
        <v>13139.732241491585</v>
      </c>
      <c r="Y21" s="3">
        <f t="shared" si="5"/>
        <v>13253.005795297548</v>
      </c>
      <c r="Z21" s="3">
        <f t="shared" si="5"/>
        <v>13366.279349103512</v>
      </c>
      <c r="AA21" s="3">
        <f t="shared" si="5"/>
        <v>13479.552902909472</v>
      </c>
      <c r="AB21" s="3">
        <f t="shared" si="5"/>
        <v>13592.826456715435</v>
      </c>
      <c r="AC21" s="3">
        <f t="shared" si="5"/>
        <v>13706.100010521397</v>
      </c>
      <c r="AD21" s="3">
        <f t="shared" si="5"/>
        <v>13819.37356432736</v>
      </c>
      <c r="AE21" s="3">
        <f t="shared" si="5"/>
        <v>13932.647118133322</v>
      </c>
      <c r="AF21" s="3">
        <f t="shared" si="5"/>
        <v>14045.920671939282</v>
      </c>
      <c r="AG21" s="3">
        <f t="shared" si="5"/>
        <v>14159.194225745245</v>
      </c>
      <c r="AH21" s="3">
        <f t="shared" si="5"/>
        <v>14272.467779551207</v>
      </c>
      <c r="AI21" s="3">
        <f t="shared" si="5"/>
        <v>14385.74133335717</v>
      </c>
    </row>
    <row r="22" ht="12.75">
      <c r="G22" s="2"/>
    </row>
    <row r="23" spans="7:35" ht="12.75">
      <c r="G23" s="2"/>
      <c r="H23" t="s">
        <v>52</v>
      </c>
      <c r="J23" s="3">
        <f>J$5*('Fleet Breakdown'!$B8/100)*'Fleet Breakdown'!$D8*(1+($B$5*(J$4-2003)))</f>
        <v>10695.578147009826</v>
      </c>
      <c r="K23" s="3">
        <f>K$5*('Fleet Breakdown'!$B8/100)*'Fleet Breakdown'!$D8*(1+($B$5*(K$4-2003)))</f>
        <v>10800.436756294237</v>
      </c>
      <c r="L23" s="3">
        <f>L$5*('Fleet Breakdown'!$B8/100)*'Fleet Breakdown'!$D8*(1+($B$5*(L$4-2003)))</f>
        <v>10905.295365578648</v>
      </c>
      <c r="M23" s="3">
        <f>M$5*('Fleet Breakdown'!$B8/100)*'Fleet Breakdown'!$D8*(1+($B$5*(M$4-2003)))</f>
        <v>11010.153974863058</v>
      </c>
      <c r="N23" s="3">
        <f>N$5*('Fleet Breakdown'!$B8/100)*'Fleet Breakdown'!$D8*(1+($B$5*(N$4-2003)))</f>
        <v>12226.513842562214</v>
      </c>
      <c r="O23" s="3">
        <f>O$5*('Fleet Breakdown'!$B8/100)*'Fleet Breakdown'!$D8*(1+($B$5*(O$4-2003)))</f>
        <v>12341.858312775064</v>
      </c>
      <c r="P23" s="3">
        <f>P$5*('Fleet Breakdown'!$B8/100)*'Fleet Breakdown'!$D8*(1+($B$5*(P$4-2003)))</f>
        <v>12457.202782987915</v>
      </c>
      <c r="Q23" s="3">
        <f>Q$5*('Fleet Breakdown'!$B8/100)*'Fleet Breakdown'!$D8*(1+($B$5*(Q$4-2003)))</f>
        <v>13715.506094400836</v>
      </c>
      <c r="R23" s="3">
        <f>R$5*('Fleet Breakdown'!$B8/100)*'Fleet Breakdown'!$D8*(1+($B$5*(R$4-2003)))</f>
        <v>13841.336425542127</v>
      </c>
      <c r="S23" s="3">
        <f>S$5*('Fleet Breakdown'!$B8/100)*'Fleet Breakdown'!$D8*(1+($B$5*(S$4-2003)))</f>
        <v>13967.16675668342</v>
      </c>
      <c r="T23" s="3">
        <f>T$5*('Fleet Breakdown'!$B8/100)*'Fleet Breakdown'!$D8*(1+($B$5*(T$4-2003)))</f>
        <v>16441.8299357955</v>
      </c>
      <c r="U23" s="3">
        <f>U$5*('Fleet Breakdown'!$B8/100)*'Fleet Breakdown'!$D8*(1+($B$5*(U$4-2003)))</f>
        <v>16588.63198879367</v>
      </c>
      <c r="V23" s="3">
        <f>V$5*('Fleet Breakdown'!$B8/100)*'Fleet Breakdown'!$D8*(1+($B$5*(V$4-2003)))</f>
        <v>16735.43404179185</v>
      </c>
      <c r="W23" s="3">
        <f>W$5*('Fleet Breakdown'!$B8/100)*'Fleet Breakdown'!$D8*(1+($B$5*(W$4-2003)))</f>
        <v>19293.98410833145</v>
      </c>
      <c r="X23" s="3">
        <f>X$5*('Fleet Breakdown'!$B8/100)*'Fleet Breakdown'!$D8*(1+($B$5*(X$4-2003)))</f>
        <v>19461.757883186507</v>
      </c>
      <c r="Y23" s="3">
        <f>Y$5*('Fleet Breakdown'!$B8/100)*'Fleet Breakdown'!$D8*(1+($B$5*(Y$4-2003)))</f>
        <v>19629.531658041564</v>
      </c>
      <c r="Z23" s="3">
        <f>Z$5*('Fleet Breakdown'!$B8/100)*'Fleet Breakdown'!$D8*(1+($B$5*(Z$4-2003)))</f>
        <v>19797.30543289662</v>
      </c>
      <c r="AA23" s="3">
        <f>AA$5*('Fleet Breakdown'!$B8/100)*'Fleet Breakdown'!$D8*(1+($B$5*(AA$4-2003)))</f>
        <v>19965.079207751674</v>
      </c>
      <c r="AB23" s="3">
        <f>AB$5*('Fleet Breakdown'!$B8/100)*'Fleet Breakdown'!$D8*(1+($B$5*(AB$4-2003)))</f>
        <v>20132.85298260673</v>
      </c>
      <c r="AC23" s="3">
        <f>AC$5*('Fleet Breakdown'!$B8/100)*'Fleet Breakdown'!$D8*(1+($B$5*(AC$4-2003)))</f>
        <v>20300.62675746179</v>
      </c>
      <c r="AD23" s="3">
        <f>AD$5*('Fleet Breakdown'!$B8/100)*'Fleet Breakdown'!$D8*(1+($B$5*(AD$4-2003)))</f>
        <v>20468.400532316846</v>
      </c>
      <c r="AE23" s="3">
        <f>AE$5*('Fleet Breakdown'!$B8/100)*'Fleet Breakdown'!$D8*(1+($B$5*(AE$4-2003)))</f>
        <v>20636.1743071719</v>
      </c>
      <c r="AF23" s="3">
        <f>AF$5*('Fleet Breakdown'!$B8/100)*'Fleet Breakdown'!$D8*(1+($B$5*(AF$4-2003)))</f>
        <v>20803.948082026956</v>
      </c>
      <c r="AG23" s="3">
        <f>AG$5*('Fleet Breakdown'!$B8/100)*'Fleet Breakdown'!$D8*(1+($B$5*(AG$4-2003)))</f>
        <v>20971.721856882014</v>
      </c>
      <c r="AH23" s="3">
        <f>AH$5*('Fleet Breakdown'!$B8/100)*'Fleet Breakdown'!$D8*(1+($B$5*(AH$4-2003)))</f>
        <v>21139.49563173707</v>
      </c>
      <c r="AI23" s="3">
        <f>AI$5*('Fleet Breakdown'!$B8/100)*'Fleet Breakdown'!$D8*(1+($B$5*(AI$4-2003)))</f>
        <v>21307.269406592128</v>
      </c>
    </row>
    <row r="24" spans="7:35" ht="12.75">
      <c r="G24" s="2"/>
      <c r="H24" t="s">
        <v>56</v>
      </c>
      <c r="J24" s="3">
        <f>J$6*('Fleet Breakdown'!$C8/100)*'Fleet Breakdown'!$D8*(1+($B$5*(J$4-2003)))</f>
        <v>0</v>
      </c>
      <c r="K24" s="3">
        <f>K$6*('Fleet Breakdown'!$C8/100)*'Fleet Breakdown'!$D8*(1+($B$5*(K$4-2003)))</f>
        <v>0</v>
      </c>
      <c r="L24" s="3">
        <f>L$6*('Fleet Breakdown'!$C8/100)*'Fleet Breakdown'!$D8*(1+($B$5*(L$4-2003)))</f>
        <v>1760.6449470412776</v>
      </c>
      <c r="M24" s="3">
        <f>M$6*('Fleet Breakdown'!$C8/100)*'Fleet Breakdown'!$D8*(1+($B$5*(M$4-2003)))</f>
        <v>3555.148450756426</v>
      </c>
      <c r="N24" s="3">
        <f>N$6*('Fleet Breakdown'!$C8/100)*'Fleet Breakdown'!$D8*(1+($B$5*(N$4-2003)))</f>
        <v>5921.861562259988</v>
      </c>
      <c r="O24" s="3">
        <f>O$6*('Fleet Breakdown'!$C8/100)*'Fleet Breakdown'!$D8*(1+($B$5*(O$4-2003)))</f>
        <v>7970.304241029166</v>
      </c>
      <c r="P24" s="3">
        <f>P$6*('Fleet Breakdown'!$C8/100)*'Fleet Breakdown'!$D8*(1+($B$5*(P$4-2003)))</f>
        <v>10055.991332139602</v>
      </c>
      <c r="Q24" s="3">
        <f>Q$6*('Fleet Breakdown'!$C8/100)*'Fleet Breakdown'!$D8*(1+($B$5*(Q$4-2003)))</f>
        <v>13025.585920418498</v>
      </c>
      <c r="R24" s="3">
        <f>R$6*('Fleet Breakdown'!$C8/100)*'Fleet Breakdown'!$D8*(1+($B$5*(R$4-2003)))</f>
        <v>13145.086708679219</v>
      </c>
      <c r="S24" s="3">
        <f>S$6*('Fleet Breakdown'!$C8/100)*'Fleet Breakdown'!$D8*(1+($B$5*(S$4-2003)))</f>
        <v>13264.58749693994</v>
      </c>
      <c r="T24" s="3">
        <f>T$6*('Fleet Breakdown'!$C8/100)*'Fleet Breakdown'!$D8*(1+($B$5*(T$4-2003)))</f>
        <v>15614.769666067437</v>
      </c>
      <c r="U24" s="3">
        <f>U$6*('Fleet Breakdown'!$C8/100)*'Fleet Breakdown'!$D8*(1+($B$5*(U$4-2003)))</f>
        <v>15754.187252371607</v>
      </c>
      <c r="V24" s="3">
        <f>V$6*('Fleet Breakdown'!$C8/100)*'Fleet Breakdown'!$D8*(1+($B$5*(V$4-2003)))</f>
        <v>15893.604838675785</v>
      </c>
      <c r="W24" s="3">
        <f>W$6*('Fleet Breakdown'!$C8/100)*'Fleet Breakdown'!$D8*(1+($B$5*(W$4-2003)))</f>
        <v>18323.45419997709</v>
      </c>
      <c r="X24" s="3">
        <f>X$6*('Fleet Breakdown'!$C8/100)*'Fleet Breakdown'!$D8*(1+($B$5*(X$4-2003)))</f>
        <v>18482.788584324717</v>
      </c>
      <c r="Y24" s="3">
        <f>Y$6*('Fleet Breakdown'!$C8/100)*'Fleet Breakdown'!$D8*(1+($B$5*(Y$4-2003)))</f>
        <v>18642.122968672345</v>
      </c>
      <c r="Z24" s="3">
        <f>Z$6*('Fleet Breakdown'!$C8/100)*'Fleet Breakdown'!$D8*(1+($B$5*(Z$4-2003)))</f>
        <v>18801.45735301997</v>
      </c>
      <c r="AA24" s="3">
        <f>AA$6*('Fleet Breakdown'!$C8/100)*'Fleet Breakdown'!$D8*(1+($B$5*(AA$4-2003)))</f>
        <v>18960.7917373676</v>
      </c>
      <c r="AB24" s="3">
        <f>AB$6*('Fleet Breakdown'!$C8/100)*'Fleet Breakdown'!$D8*(1+($B$5*(AB$4-2003)))</f>
        <v>19120.126121715228</v>
      </c>
      <c r="AC24" s="3">
        <f>AC$6*('Fleet Breakdown'!$C8/100)*'Fleet Breakdown'!$D8*(1+($B$5*(AC$4-2003)))</f>
        <v>19279.460506062853</v>
      </c>
      <c r="AD24" s="3">
        <f>AD$6*('Fleet Breakdown'!$C8/100)*'Fleet Breakdown'!$D8*(1+($B$5*(AD$4-2003)))</f>
        <v>19438.79489041048</v>
      </c>
      <c r="AE24" s="3">
        <f>AE$6*('Fleet Breakdown'!$C8/100)*'Fleet Breakdown'!$D8*(1+($B$5*(AE$4-2003)))</f>
        <v>19598.129274758106</v>
      </c>
      <c r="AF24" s="3">
        <f>AF$6*('Fleet Breakdown'!$C8/100)*'Fleet Breakdown'!$D8*(1+($B$5*(AF$4-2003)))</f>
        <v>19757.463659105735</v>
      </c>
      <c r="AG24" s="3">
        <f>AG$6*('Fleet Breakdown'!$C8/100)*'Fleet Breakdown'!$D8*(1+($B$5*(AG$4-2003)))</f>
        <v>19916.79804345336</v>
      </c>
      <c r="AH24" s="3">
        <f>AH$6*('Fleet Breakdown'!$C8/100)*'Fleet Breakdown'!$D8*(1+($B$5*(AH$4-2003)))</f>
        <v>20076.13242780099</v>
      </c>
      <c r="AI24" s="3">
        <f>AI$6*('Fleet Breakdown'!$C8/100)*'Fleet Breakdown'!$D8*(1+($B$5*(AI$4-2003)))</f>
        <v>20235.466812148614</v>
      </c>
    </row>
    <row r="25" spans="7:35" ht="12.75">
      <c r="G25" s="2"/>
      <c r="H25" t="s">
        <v>53</v>
      </c>
      <c r="J25" s="3">
        <f>J23+J24</f>
        <v>10695.578147009826</v>
      </c>
      <c r="K25" s="3">
        <f aca="true" t="shared" si="6" ref="K25:AI25">K23+K24</f>
        <v>10800.436756294237</v>
      </c>
      <c r="L25" s="3">
        <f t="shared" si="6"/>
        <v>12665.940312619925</v>
      </c>
      <c r="M25" s="3">
        <f t="shared" si="6"/>
        <v>14565.302425619484</v>
      </c>
      <c r="N25" s="3">
        <f t="shared" si="6"/>
        <v>18148.375404822204</v>
      </c>
      <c r="O25" s="3">
        <f t="shared" si="6"/>
        <v>20312.16255380423</v>
      </c>
      <c r="P25" s="3">
        <f t="shared" si="6"/>
        <v>22513.194115127517</v>
      </c>
      <c r="Q25" s="3">
        <f t="shared" si="6"/>
        <v>26741.092014819333</v>
      </c>
      <c r="R25" s="3">
        <f t="shared" si="6"/>
        <v>26986.423134221346</v>
      </c>
      <c r="S25" s="3">
        <f t="shared" si="6"/>
        <v>27231.75425362336</v>
      </c>
      <c r="T25" s="3">
        <f t="shared" si="6"/>
        <v>32056.599601862938</v>
      </c>
      <c r="U25" s="3">
        <f t="shared" si="6"/>
        <v>32342.819241165278</v>
      </c>
      <c r="V25" s="3">
        <f t="shared" si="6"/>
        <v>32629.038880467633</v>
      </c>
      <c r="W25" s="3">
        <f t="shared" si="6"/>
        <v>37617.43830830854</v>
      </c>
      <c r="X25" s="3">
        <f t="shared" si="6"/>
        <v>37944.54646751122</v>
      </c>
      <c r="Y25" s="3">
        <f t="shared" si="6"/>
        <v>38271.654626713906</v>
      </c>
      <c r="Z25" s="3">
        <f t="shared" si="6"/>
        <v>38598.762785916595</v>
      </c>
      <c r="AA25" s="3">
        <f t="shared" si="6"/>
        <v>38925.87094511927</v>
      </c>
      <c r="AB25" s="3">
        <f t="shared" si="6"/>
        <v>39252.97910432196</v>
      </c>
      <c r="AC25" s="3">
        <f t="shared" si="6"/>
        <v>39580.08726352464</v>
      </c>
      <c r="AD25" s="3">
        <f t="shared" si="6"/>
        <v>39907.19542272732</v>
      </c>
      <c r="AE25" s="3">
        <f t="shared" si="6"/>
        <v>40234.303581930006</v>
      </c>
      <c r="AF25" s="3">
        <f t="shared" si="6"/>
        <v>40561.41174113269</v>
      </c>
      <c r="AG25" s="3">
        <f t="shared" si="6"/>
        <v>40888.51990033538</v>
      </c>
      <c r="AH25" s="3">
        <f t="shared" si="6"/>
        <v>41215.62805953806</v>
      </c>
      <c r="AI25" s="3">
        <f t="shared" si="6"/>
        <v>41542.73621874074</v>
      </c>
    </row>
    <row r="26" ht="12.75">
      <c r="G26" s="2"/>
    </row>
    <row r="27" spans="7:35" ht="12.75">
      <c r="G27" s="2"/>
      <c r="H27" t="s">
        <v>54</v>
      </c>
      <c r="J27" s="3">
        <f>J$5*('Fleet Breakdown'!$B9/100)*'Fleet Breakdown'!$D9*(1+($B$5*(J$4-2003)))</f>
        <v>17513.008679108003</v>
      </c>
      <c r="K27" s="3">
        <f>K$5*('Fleet Breakdown'!$B9/100)*'Fleet Breakdown'!$D9*(1+($B$5*(K$4-2003)))</f>
        <v>17684.70484262867</v>
      </c>
      <c r="L27" s="3">
        <f>L$5*('Fleet Breakdown'!$B9/100)*'Fleet Breakdown'!$D9*(1+($B$5*(L$4-2003)))</f>
        <v>17856.40100614934</v>
      </c>
      <c r="M27" s="3">
        <f>M$5*('Fleet Breakdown'!$B9/100)*'Fleet Breakdown'!$D9*(1+($B$5*(M$4-2003)))</f>
        <v>18028.097169670003</v>
      </c>
      <c r="N27" s="3">
        <f>N$5*('Fleet Breakdown'!$B9/100)*'Fleet Breakdown'!$D9*(1+($B$5*(N$4-2003)))</f>
        <v>20019.772666509736</v>
      </c>
      <c r="O27" s="3">
        <f>O$5*('Fleet Breakdown'!$B9/100)*'Fleet Breakdown'!$D9*(1+($B$5*(O$4-2003)))</f>
        <v>20208.638446382472</v>
      </c>
      <c r="P27" s="3">
        <f>P$5*('Fleet Breakdown'!$B9/100)*'Fleet Breakdown'!$D9*(1+($B$5*(P$4-2003)))</f>
        <v>20397.504226255205</v>
      </c>
      <c r="Q27" s="3">
        <f>Q$5*('Fleet Breakdown'!$B9/100)*'Fleet Breakdown'!$D9*(1+($B$5*(Q$4-2003)))</f>
        <v>22457.858188503204</v>
      </c>
      <c r="R27" s="3">
        <f>R$5*('Fleet Breakdown'!$B9/100)*'Fleet Breakdown'!$D9*(1+($B$5*(R$4-2003)))</f>
        <v>22663.893584728004</v>
      </c>
      <c r="S27" s="3">
        <f>S$5*('Fleet Breakdown'!$B9/100)*'Fleet Breakdown'!$D9*(1+($B$5*(S$4-2003)))</f>
        <v>22869.928980952805</v>
      </c>
      <c r="T27" s="3">
        <f>T$5*('Fleet Breakdown'!$B9/100)*'Fleet Breakdown'!$D9*(1+($B$5*(T$4-2003)))</f>
        <v>26921.95844004054</v>
      </c>
      <c r="U27" s="3">
        <f>U$5*('Fleet Breakdown'!$B9/100)*'Fleet Breakdown'!$D9*(1+($B$5*(U$4-2003)))</f>
        <v>27162.33306896947</v>
      </c>
      <c r="V27" s="3">
        <f>V$5*('Fleet Breakdown'!$B9/100)*'Fleet Breakdown'!$D9*(1+($B$5*(V$4-2003)))</f>
        <v>27402.707697898408</v>
      </c>
      <c r="W27" s="3">
        <f>W$5*('Fleet Breakdown'!$B9/100)*'Fleet Breakdown'!$D9*(1+($B$5*(W$4-2003)))</f>
        <v>31592.094087802667</v>
      </c>
      <c r="X27" s="3">
        <f>X$5*('Fleet Breakdown'!$B9/100)*'Fleet Breakdown'!$D9*(1+($B$5*(X$4-2003)))</f>
        <v>31866.807949435733</v>
      </c>
      <c r="Y27" s="3">
        <f>Y$5*('Fleet Breakdown'!$B9/100)*'Fleet Breakdown'!$D9*(1+($B$5*(Y$4-2003)))</f>
        <v>32141.5218110688</v>
      </c>
      <c r="Z27" s="3">
        <f>Z$5*('Fleet Breakdown'!$B9/100)*'Fleet Breakdown'!$D9*(1+($B$5*(Z$4-2003)))</f>
        <v>32416.23567270187</v>
      </c>
      <c r="AA27" s="3">
        <f>AA$5*('Fleet Breakdown'!$B9/100)*'Fleet Breakdown'!$D9*(1+($B$5*(AA$4-2003)))</f>
        <v>32690.949534334937</v>
      </c>
      <c r="AB27" s="3">
        <f>AB$5*('Fleet Breakdown'!$B9/100)*'Fleet Breakdown'!$D9*(1+($B$5*(AB$4-2003)))</f>
        <v>32965.663395968004</v>
      </c>
      <c r="AC27" s="3">
        <f>AC$5*('Fleet Breakdown'!$B9/100)*'Fleet Breakdown'!$D9*(1+($B$5*(AC$4-2003)))</f>
        <v>33240.37725760107</v>
      </c>
      <c r="AD27" s="3">
        <f>AD$5*('Fleet Breakdown'!$B9/100)*'Fleet Breakdown'!$D9*(1+($B$5*(AD$4-2003)))</f>
        <v>33515.09111923414</v>
      </c>
      <c r="AE27" s="3">
        <f>AE$5*('Fleet Breakdown'!$B9/100)*'Fleet Breakdown'!$D9*(1+($B$5*(AE$4-2003)))</f>
        <v>33789.8049808672</v>
      </c>
      <c r="AF27" s="3">
        <f>AF$5*('Fleet Breakdown'!$B9/100)*'Fleet Breakdown'!$D9*(1+($B$5*(AF$4-2003)))</f>
        <v>34064.51884250027</v>
      </c>
      <c r="AG27" s="3">
        <f>AG$5*('Fleet Breakdown'!$B9/100)*'Fleet Breakdown'!$D9*(1+($B$5*(AG$4-2003)))</f>
        <v>34339.232704133334</v>
      </c>
      <c r="AH27" s="3">
        <f>AH$5*('Fleet Breakdown'!$B9/100)*'Fleet Breakdown'!$D9*(1+($B$5*(AH$4-2003)))</f>
        <v>34613.946565766404</v>
      </c>
      <c r="AI27" s="3">
        <f>AI$5*('Fleet Breakdown'!$B9/100)*'Fleet Breakdown'!$D9*(1+($B$5*(AI$4-2003)))</f>
        <v>34888.660427399474</v>
      </c>
    </row>
    <row r="28" spans="7:35" ht="12.75">
      <c r="G28" s="2"/>
      <c r="H28" t="s">
        <v>58</v>
      </c>
      <c r="J28" s="3">
        <f>J$6*('Fleet Breakdown'!$C9/100)*'Fleet Breakdown'!$D9*(1+($B$5*(J$4-2003)))</f>
        <v>0</v>
      </c>
      <c r="K28" s="3">
        <f>K$6*('Fleet Breakdown'!$C9/100)*'Fleet Breakdown'!$D9*(1+($B$5*(K$4-2003)))</f>
        <v>0</v>
      </c>
      <c r="L28" s="3">
        <f>L$6*('Fleet Breakdown'!$C9/100)*'Fleet Breakdown'!$D9*(1+($B$5*(L$4-2003)))</f>
        <v>3698.1921551422515</v>
      </c>
      <c r="M28" s="3">
        <f>M$6*('Fleet Breakdown'!$C9/100)*'Fleet Breakdown'!$D9*(1+($B$5*(M$4-2003)))</f>
        <v>7467.503390191085</v>
      </c>
      <c r="N28" s="3">
        <f>N$6*('Fleet Breakdown'!$C9/100)*'Fleet Breakdown'!$D9*(1+($B$5*(N$4-2003)))</f>
        <v>12438.727075661149</v>
      </c>
      <c r="O28" s="3">
        <f>O$6*('Fleet Breakdown'!$C9/100)*'Fleet Breakdown'!$D9*(1+($B$5*(O$4-2003)))</f>
        <v>16741.431410009347</v>
      </c>
      <c r="P28" s="3">
        <f>P$6*('Fleet Breakdown'!$C9/100)*'Fleet Breakdown'!$D9*(1+($B$5*(P$4-2003)))</f>
        <v>21122.366732254777</v>
      </c>
      <c r="Q28" s="3">
        <f>Q$6*('Fleet Breakdown'!$C9/100)*'Fleet Breakdown'!$D9*(1+($B$5*(Q$4-2003)))</f>
        <v>27359.928387590866</v>
      </c>
      <c r="R28" s="3">
        <f>R$6*('Fleet Breakdown'!$C9/100)*'Fleet Breakdown'!$D9*(1+($B$5*(R$4-2003)))</f>
        <v>27610.936904908212</v>
      </c>
      <c r="S28" s="3">
        <f>S$6*('Fleet Breakdown'!$C9/100)*'Fleet Breakdown'!$D9*(1+($B$5*(S$4-2003)))</f>
        <v>27861.94542222556</v>
      </c>
      <c r="T28" s="3">
        <f>T$6*('Fleet Breakdown'!$C9/100)*'Fleet Breakdown'!$D9*(1+($B$5*(T$4-2003)))</f>
        <v>32798.446262800055</v>
      </c>
      <c r="U28" s="3">
        <f>U$6*('Fleet Breakdown'!$C9/100)*'Fleet Breakdown'!$D9*(1+($B$5*(U$4-2003)))</f>
        <v>33091.289533003626</v>
      </c>
      <c r="V28" s="3">
        <f>V$6*('Fleet Breakdown'!$C9/100)*'Fleet Breakdown'!$D9*(1+($B$5*(V$4-2003)))</f>
        <v>33384.132803207205</v>
      </c>
      <c r="W28" s="3">
        <f>W$6*('Fleet Breakdown'!$C9/100)*'Fleet Breakdown'!$D9*(1+($B$5*(W$4-2003)))</f>
        <v>38487.972655326594</v>
      </c>
      <c r="X28" s="3">
        <f>X$6*('Fleet Breakdown'!$C9/100)*'Fleet Breakdown'!$D9*(1+($B$5*(X$4-2003)))</f>
        <v>38822.65067841639</v>
      </c>
      <c r="Y28" s="3">
        <f>Y$6*('Fleet Breakdown'!$C9/100)*'Fleet Breakdown'!$D9*(1+($B$5*(Y$4-2003)))</f>
        <v>39157.32870150619</v>
      </c>
      <c r="Z28" s="3">
        <f>Z$6*('Fleet Breakdown'!$C9/100)*'Fleet Breakdown'!$D9*(1+($B$5*(Z$4-2003)))</f>
        <v>39492.00672459598</v>
      </c>
      <c r="AA28" s="3">
        <f>AA$6*('Fleet Breakdown'!$C9/100)*'Fleet Breakdown'!$D9*(1+($B$5*(AA$4-2003)))</f>
        <v>39826.68474768578</v>
      </c>
      <c r="AB28" s="3">
        <f>AB$6*('Fleet Breakdown'!$C9/100)*'Fleet Breakdown'!$D9*(1+($B$5*(AB$4-2003)))</f>
        <v>40161.36277077557</v>
      </c>
      <c r="AC28" s="3">
        <f>AC$6*('Fleet Breakdown'!$C9/100)*'Fleet Breakdown'!$D9*(1+($B$5*(AC$4-2003)))</f>
        <v>40496.04079386537</v>
      </c>
      <c r="AD28" s="3">
        <f>AD$6*('Fleet Breakdown'!$C9/100)*'Fleet Breakdown'!$D9*(1+($B$5*(AD$4-2003)))</f>
        <v>40830.71881695517</v>
      </c>
      <c r="AE28" s="3">
        <f>AE$6*('Fleet Breakdown'!$C9/100)*'Fleet Breakdown'!$D9*(1+($B$5*(AE$4-2003)))</f>
        <v>41165.39684004497</v>
      </c>
      <c r="AF28" s="3">
        <f>AF$6*('Fleet Breakdown'!$C9/100)*'Fleet Breakdown'!$D9*(1+($B$5*(AF$4-2003)))</f>
        <v>41500.07486313476</v>
      </c>
      <c r="AG28" s="3">
        <f>AG$6*('Fleet Breakdown'!$C9/100)*'Fleet Breakdown'!$D9*(1+($B$5*(AG$4-2003)))</f>
        <v>41834.75288622456</v>
      </c>
      <c r="AH28" s="3">
        <f>AH$6*('Fleet Breakdown'!$C9/100)*'Fleet Breakdown'!$D9*(1+($B$5*(AH$4-2003)))</f>
        <v>42169.43090931436</v>
      </c>
      <c r="AI28" s="3">
        <f>AI$6*('Fleet Breakdown'!$C9/100)*'Fleet Breakdown'!$D9*(1+($B$5*(AI$4-2003)))</f>
        <v>42504.10893240415</v>
      </c>
    </row>
    <row r="29" spans="7:35" ht="12.75">
      <c r="G29" s="2"/>
      <c r="H29" t="s">
        <v>57</v>
      </c>
      <c r="J29" s="3">
        <f>J27+J28</f>
        <v>17513.008679108003</v>
      </c>
      <c r="K29" s="3">
        <f aca="true" t="shared" si="7" ref="K29:AI29">K27+K28</f>
        <v>17684.70484262867</v>
      </c>
      <c r="L29" s="3">
        <f t="shared" si="7"/>
        <v>21554.593161291592</v>
      </c>
      <c r="M29" s="3">
        <f t="shared" si="7"/>
        <v>25495.600559861086</v>
      </c>
      <c r="N29" s="3">
        <f t="shared" si="7"/>
        <v>32458.499742170883</v>
      </c>
      <c r="O29" s="3">
        <f t="shared" si="7"/>
        <v>36950.06985639182</v>
      </c>
      <c r="P29" s="3">
        <f t="shared" si="7"/>
        <v>41519.870958509986</v>
      </c>
      <c r="Q29" s="3">
        <f t="shared" si="7"/>
        <v>49817.78657609407</v>
      </c>
      <c r="R29" s="3">
        <f t="shared" si="7"/>
        <v>50274.83048963622</v>
      </c>
      <c r="S29" s="3">
        <f t="shared" si="7"/>
        <v>50731.874403178364</v>
      </c>
      <c r="T29" s="3">
        <f t="shared" si="7"/>
        <v>59720.40470284059</v>
      </c>
      <c r="U29" s="3">
        <f t="shared" si="7"/>
        <v>60253.6226019731</v>
      </c>
      <c r="V29" s="3">
        <f t="shared" si="7"/>
        <v>60786.84050110562</v>
      </c>
      <c r="W29" s="3">
        <f t="shared" si="7"/>
        <v>70080.06674312925</v>
      </c>
      <c r="X29" s="3">
        <f t="shared" si="7"/>
        <v>70689.45862785212</v>
      </c>
      <c r="Y29" s="3">
        <f t="shared" si="7"/>
        <v>71298.85051257498</v>
      </c>
      <c r="Z29" s="3">
        <f t="shared" si="7"/>
        <v>71908.24239729784</v>
      </c>
      <c r="AA29" s="3">
        <f t="shared" si="7"/>
        <v>72517.63428202072</v>
      </c>
      <c r="AB29" s="3">
        <f t="shared" si="7"/>
        <v>73127.02616674357</v>
      </c>
      <c r="AC29" s="3">
        <f t="shared" si="7"/>
        <v>73736.41805146643</v>
      </c>
      <c r="AD29" s="3">
        <f t="shared" si="7"/>
        <v>74345.8099361893</v>
      </c>
      <c r="AE29" s="3">
        <f t="shared" si="7"/>
        <v>74955.20182091216</v>
      </c>
      <c r="AF29" s="3">
        <f t="shared" si="7"/>
        <v>75564.59370563502</v>
      </c>
      <c r="AG29" s="3">
        <f t="shared" si="7"/>
        <v>76173.98559035789</v>
      </c>
      <c r="AH29" s="3">
        <f t="shared" si="7"/>
        <v>76783.37747508076</v>
      </c>
      <c r="AI29" s="3">
        <f t="shared" si="7"/>
        <v>77392.76935980363</v>
      </c>
    </row>
    <row r="31" spans="8:35" ht="12.75">
      <c r="H31" t="s">
        <v>59</v>
      </c>
      <c r="J31" s="3">
        <f>J$5*('Fleet Breakdown'!$B10/100)*'Fleet Breakdown'!$D10*(1+($B$5*(J$4-2003)))</f>
        <v>17962.66059266335</v>
      </c>
      <c r="K31" s="3">
        <f>K$5*('Fleet Breakdown'!$B10/100)*'Fleet Breakdown'!$D10*(1+($B$5*(K$4-2003)))</f>
        <v>18138.765108277697</v>
      </c>
      <c r="L31" s="3">
        <f>L$5*('Fleet Breakdown'!$B10/100)*'Fleet Breakdown'!$D10*(1+($B$5*(L$4-2003)))</f>
        <v>18314.869623892042</v>
      </c>
      <c r="M31" s="3">
        <f>M$5*('Fleet Breakdown'!$B10/100)*'Fleet Breakdown'!$D10*(1+($B$5*(M$4-2003)))</f>
        <v>18490.97413950639</v>
      </c>
      <c r="N31" s="3">
        <f>N$5*('Fleet Breakdown'!$B10/100)*'Fleet Breakdown'!$D10*(1+($B$5*(N$4-2003)))</f>
        <v>20533.786520632813</v>
      </c>
      <c r="O31" s="3">
        <f>O$5*('Fleet Breakdown'!$B10/100)*'Fleet Breakdown'!$D10*(1+($B$5*(O$4-2003)))</f>
        <v>20727.501487808593</v>
      </c>
      <c r="P31" s="3">
        <f>P$5*('Fleet Breakdown'!$B10/100)*'Fleet Breakdown'!$D10*(1+($B$5*(P$4-2003)))</f>
        <v>20921.216454984376</v>
      </c>
      <c r="Q31" s="3">
        <f>Q$5*('Fleet Breakdown'!$B10/100)*'Fleet Breakdown'!$D10*(1+($B$5*(Q$4-2003)))</f>
        <v>23034.470642356533</v>
      </c>
      <c r="R31" s="3">
        <f>R$5*('Fleet Breakdown'!$B10/100)*'Fleet Breakdown'!$D10*(1+($B$5*(R$4-2003)))</f>
        <v>23245.796061093748</v>
      </c>
      <c r="S31" s="3">
        <f>S$5*('Fleet Breakdown'!$B10/100)*'Fleet Breakdown'!$D10*(1+($B$5*(S$4-2003)))</f>
        <v>23457.121479830963</v>
      </c>
      <c r="T31" s="3">
        <f>T$5*('Fleet Breakdown'!$B10/100)*'Fleet Breakdown'!$D10*(1+($B$5*(T$4-2003)))</f>
        <v>27613.188048329546</v>
      </c>
      <c r="U31" s="3">
        <f>U$5*('Fleet Breakdown'!$B10/100)*'Fleet Breakdown'!$D10*(1+($B$5*(U$4-2003)))</f>
        <v>27859.734370189628</v>
      </c>
      <c r="V31" s="3">
        <f>V$5*('Fleet Breakdown'!$B10/100)*'Fleet Breakdown'!$D10*(1+($B$5*(V$4-2003)))</f>
        <v>28106.28069204972</v>
      </c>
      <c r="W31" s="3">
        <f>W$5*('Fleet Breakdown'!$B10/100)*'Fleet Breakdown'!$D10*(1+($B$5*(W$4-2003)))</f>
        <v>32403.230873039767</v>
      </c>
      <c r="X31" s="3">
        <f>X$5*('Fleet Breakdown'!$B10/100)*'Fleet Breakdown'!$D10*(1+($B$5*(X$4-2003)))</f>
        <v>32684.99809802272</v>
      </c>
      <c r="Y31" s="3">
        <f>Y$5*('Fleet Breakdown'!$B10/100)*'Fleet Breakdown'!$D10*(1+($B$5*(Y$4-2003)))</f>
        <v>32966.765323005675</v>
      </c>
      <c r="Z31" s="3">
        <f>Z$5*('Fleet Breakdown'!$B10/100)*'Fleet Breakdown'!$D10*(1+($B$5*(Z$4-2003)))</f>
        <v>33248.53254798863</v>
      </c>
      <c r="AA31" s="3">
        <f>AA$5*('Fleet Breakdown'!$B10/100)*'Fleet Breakdown'!$D10*(1+($B$5*(AA$4-2003)))</f>
        <v>33530.299772971586</v>
      </c>
      <c r="AB31" s="3">
        <f>AB$5*('Fleet Breakdown'!$B10/100)*'Fleet Breakdown'!$D10*(1+($B$5*(AB$4-2003)))</f>
        <v>33812.06699795454</v>
      </c>
      <c r="AC31" s="3">
        <f>AC$5*('Fleet Breakdown'!$B10/100)*'Fleet Breakdown'!$D10*(1+($B$5*(AC$4-2003)))</f>
        <v>34093.8342229375</v>
      </c>
      <c r="AD31" s="3">
        <f>AD$5*('Fleet Breakdown'!$B10/100)*'Fleet Breakdown'!$D10*(1+($B$5*(AD$4-2003)))</f>
        <v>34375.601447920446</v>
      </c>
      <c r="AE31" s="3">
        <f>AE$5*('Fleet Breakdown'!$B10/100)*'Fleet Breakdown'!$D10*(1+($B$5*(AE$4-2003)))</f>
        <v>34657.3686729034</v>
      </c>
      <c r="AF31" s="3">
        <f>AF$5*('Fleet Breakdown'!$B10/100)*'Fleet Breakdown'!$D10*(1+($B$5*(AF$4-2003)))</f>
        <v>34939.13589788636</v>
      </c>
      <c r="AG31" s="3">
        <f>AG$5*('Fleet Breakdown'!$B10/100)*'Fleet Breakdown'!$D10*(1+($B$5*(AG$4-2003)))</f>
        <v>35220.90312286931</v>
      </c>
      <c r="AH31" s="3">
        <f>AH$5*('Fleet Breakdown'!$B10/100)*'Fleet Breakdown'!$D10*(1+($B$5*(AH$4-2003)))</f>
        <v>35502.67034785227</v>
      </c>
      <c r="AI31" s="3">
        <f>AI$5*('Fleet Breakdown'!$B10/100)*'Fleet Breakdown'!$D10*(1+($B$5*(AI$4-2003)))</f>
        <v>35784.437572835224</v>
      </c>
    </row>
    <row r="32" spans="8:35" ht="12.75">
      <c r="H32" t="s">
        <v>60</v>
      </c>
      <c r="J32" s="3">
        <f>J$6*('Fleet Breakdown'!$C10/100)*'Fleet Breakdown'!$D10*(1+($B$5*(J$4-2003)))</f>
        <v>0</v>
      </c>
      <c r="K32" s="3">
        <f>K$6*('Fleet Breakdown'!$C10/100)*'Fleet Breakdown'!$D10*(1+($B$5*(K$4-2003)))</f>
        <v>0</v>
      </c>
      <c r="L32" s="3">
        <f>L$6*('Fleet Breakdown'!$C10/100)*'Fleet Breakdown'!$D10*(1+($B$5*(L$4-2003)))</f>
        <v>4555.259937489209</v>
      </c>
      <c r="M32" s="3">
        <f>M$6*('Fleet Breakdown'!$C10/100)*'Fleet Breakdown'!$D10*(1+($B$5*(M$4-2003)))</f>
        <v>9198.121027622441</v>
      </c>
      <c r="N32" s="3">
        <f>N$6*('Fleet Breakdown'!$C10/100)*'Fleet Breakdown'!$D10*(1+($B$5*(N$4-2003)))</f>
        <v>15321.441597439663</v>
      </c>
      <c r="O32" s="3">
        <f>O$6*('Fleet Breakdown'!$C10/100)*'Fleet Breakdown'!$D10*(1+($B$5*(O$4-2003)))</f>
        <v>20621.31133240307</v>
      </c>
      <c r="P32" s="3">
        <f>P$6*('Fleet Breakdown'!$C10/100)*'Fleet Breakdown'!$D10*(1+($B$5*(P$4-2003)))</f>
        <v>26017.542335274902</v>
      </c>
      <c r="Q32" s="3">
        <f>Q$6*('Fleet Breakdown'!$C10/100)*'Fleet Breakdown'!$D10*(1+($B$5*(Q$4-2003)))</f>
        <v>33700.67872305364</v>
      </c>
      <c r="R32" s="3">
        <f>R$6*('Fleet Breakdown'!$C10/100)*'Fleet Breakdown'!$D10*(1+($B$5*(R$4-2003)))</f>
        <v>34009.85926179725</v>
      </c>
      <c r="S32" s="3">
        <f>S$6*('Fleet Breakdown'!$C10/100)*'Fleet Breakdown'!$D10*(1+($B$5*(S$4-2003)))</f>
        <v>34319.039800540864</v>
      </c>
      <c r="T32" s="3">
        <f>T$6*('Fleet Breakdown'!$C10/100)*'Fleet Breakdown'!$D10*(1+($B$5*(T$4-2003)))</f>
        <v>40399.59039583189</v>
      </c>
      <c r="U32" s="3">
        <f>U$6*('Fleet Breakdown'!$C10/100)*'Fleet Breakdown'!$D10*(1+($B$5*(U$4-2003)))</f>
        <v>40760.30102436609</v>
      </c>
      <c r="V32" s="3">
        <f>V$6*('Fleet Breakdown'!$C10/100)*'Fleet Breakdown'!$D10*(1+($B$5*(V$4-2003)))</f>
        <v>41121.01165290031</v>
      </c>
      <c r="W32" s="3">
        <f>W$6*('Fleet Breakdown'!$C10/100)*'Fleet Breakdown'!$D10*(1+($B$5*(W$4-2003)))</f>
        <v>47407.68260735374</v>
      </c>
      <c r="X32" s="3">
        <f>X$6*('Fleet Breakdown'!$C10/100)*'Fleet Breakdown'!$D10*(1+($B$5*(X$4-2003)))</f>
        <v>47819.92332567856</v>
      </c>
      <c r="Y32" s="3">
        <f>Y$6*('Fleet Breakdown'!$C10/100)*'Fleet Breakdown'!$D10*(1+($B$5*(Y$4-2003)))</f>
        <v>48232.16404400337</v>
      </c>
      <c r="Z32" s="3">
        <f>Z$6*('Fleet Breakdown'!$C10/100)*'Fleet Breakdown'!$D10*(1+($B$5*(Z$4-2003)))</f>
        <v>48644.40476232819</v>
      </c>
      <c r="AA32" s="3">
        <f>AA$6*('Fleet Breakdown'!$C10/100)*'Fleet Breakdown'!$D10*(1+($B$5*(AA$4-2003)))</f>
        <v>49056.645480653</v>
      </c>
      <c r="AB32" s="3">
        <f>AB$6*('Fleet Breakdown'!$C10/100)*'Fleet Breakdown'!$D10*(1+($B$5*(AB$4-2003)))</f>
        <v>49468.886198977816</v>
      </c>
      <c r="AC32" s="3">
        <f>AC$6*('Fleet Breakdown'!$C10/100)*'Fleet Breakdown'!$D10*(1+($B$5*(AC$4-2003)))</f>
        <v>49881.12691730264</v>
      </c>
      <c r="AD32" s="3">
        <f>AD$6*('Fleet Breakdown'!$C10/100)*'Fleet Breakdown'!$D10*(1+($B$5*(AD$4-2003)))</f>
        <v>50293.36763562745</v>
      </c>
      <c r="AE32" s="3">
        <f>AE$6*('Fleet Breakdown'!$C10/100)*'Fleet Breakdown'!$D10*(1+($B$5*(AE$4-2003)))</f>
        <v>50705.608353952266</v>
      </c>
      <c r="AF32" s="3">
        <f>AF$6*('Fleet Breakdown'!$C10/100)*'Fleet Breakdown'!$D10*(1+($B$5*(AF$4-2003)))</f>
        <v>51117.84907227708</v>
      </c>
      <c r="AG32" s="3">
        <f>AG$6*('Fleet Breakdown'!$C10/100)*'Fleet Breakdown'!$D10*(1+($B$5*(AG$4-2003)))</f>
        <v>51530.089790601894</v>
      </c>
      <c r="AH32" s="3">
        <f>AH$6*('Fleet Breakdown'!$C10/100)*'Fleet Breakdown'!$D10*(1+($B$5*(AH$4-2003)))</f>
        <v>51942.33050892671</v>
      </c>
      <c r="AI32" s="3">
        <f>AI$6*('Fleet Breakdown'!$C10/100)*'Fleet Breakdown'!$D10*(1+($B$5*(AI$4-2003)))</f>
        <v>52354.57122725153</v>
      </c>
    </row>
    <row r="33" spans="8:35" ht="12.75">
      <c r="H33" t="s">
        <v>61</v>
      </c>
      <c r="J33" s="3">
        <f>J31+J32</f>
        <v>17962.66059266335</v>
      </c>
      <c r="K33" s="3">
        <f aca="true" t="shared" si="8" ref="K33:AI33">K31+K32</f>
        <v>18138.765108277697</v>
      </c>
      <c r="L33" s="3">
        <f t="shared" si="8"/>
        <v>22870.12956138125</v>
      </c>
      <c r="M33" s="3">
        <f t="shared" si="8"/>
        <v>27689.09516712883</v>
      </c>
      <c r="N33" s="3">
        <f t="shared" si="8"/>
        <v>35855.228118072475</v>
      </c>
      <c r="O33" s="3">
        <f t="shared" si="8"/>
        <v>41348.812820211664</v>
      </c>
      <c r="P33" s="3">
        <f t="shared" si="8"/>
        <v>46938.75879025928</v>
      </c>
      <c r="Q33" s="3">
        <f t="shared" si="8"/>
        <v>56735.14936541018</v>
      </c>
      <c r="R33" s="3">
        <f t="shared" si="8"/>
        <v>57255.655322891005</v>
      </c>
      <c r="S33" s="3">
        <f t="shared" si="8"/>
        <v>57776.16128037183</v>
      </c>
      <c r="T33" s="3">
        <f t="shared" si="8"/>
        <v>68012.77844416143</v>
      </c>
      <c r="U33" s="3">
        <f t="shared" si="8"/>
        <v>68620.03539455571</v>
      </c>
      <c r="V33" s="3">
        <f t="shared" si="8"/>
        <v>69227.29234495004</v>
      </c>
      <c r="W33" s="3">
        <f t="shared" si="8"/>
        <v>79810.9134803935</v>
      </c>
      <c r="X33" s="3">
        <f t="shared" si="8"/>
        <v>80504.92142370128</v>
      </c>
      <c r="Y33" s="3">
        <f t="shared" si="8"/>
        <v>81198.92936700906</v>
      </c>
      <c r="Z33" s="3">
        <f t="shared" si="8"/>
        <v>81892.93731031682</v>
      </c>
      <c r="AA33" s="3">
        <f t="shared" si="8"/>
        <v>82586.94525362458</v>
      </c>
      <c r="AB33" s="3">
        <f t="shared" si="8"/>
        <v>83280.95319693236</v>
      </c>
      <c r="AC33" s="3">
        <f t="shared" si="8"/>
        <v>83974.96114024014</v>
      </c>
      <c r="AD33" s="3">
        <f t="shared" si="8"/>
        <v>84668.9690835479</v>
      </c>
      <c r="AE33" s="3">
        <f t="shared" si="8"/>
        <v>85362.97702685566</v>
      </c>
      <c r="AF33" s="3">
        <f t="shared" si="8"/>
        <v>86056.98497016344</v>
      </c>
      <c r="AG33" s="3">
        <f t="shared" si="8"/>
        <v>86750.99291347121</v>
      </c>
      <c r="AH33" s="3">
        <f t="shared" si="8"/>
        <v>87445.00085677898</v>
      </c>
      <c r="AI33" s="3">
        <f t="shared" si="8"/>
        <v>88139.00880008675</v>
      </c>
    </row>
    <row r="35" spans="8:35" ht="12.75">
      <c r="H35" t="s">
        <v>62</v>
      </c>
      <c r="J35" s="3">
        <f>J$5*('Fleet Breakdown'!$B11/100)*'Fleet Breakdown'!$D11*(1+($B$5*(J$4-2003)))</f>
        <v>15402.039057644692</v>
      </c>
      <c r="K35" s="3">
        <f>K$5*('Fleet Breakdown'!$B11/100)*'Fleet Breakdown'!$D11*(1+($B$5*(K$4-2003)))</f>
        <v>15553.039440562778</v>
      </c>
      <c r="L35" s="3">
        <f>L$5*('Fleet Breakdown'!$B11/100)*'Fleet Breakdown'!$D11*(1+($B$5*(L$4-2003)))</f>
        <v>15704.039823480864</v>
      </c>
      <c r="M35" s="3">
        <f>M$5*('Fleet Breakdown'!$B11/100)*'Fleet Breakdown'!$D11*(1+($B$5*(M$4-2003)))</f>
        <v>15855.040206398948</v>
      </c>
      <c r="N35" s="3">
        <f>N$5*('Fleet Breakdown'!$B11/100)*'Fleet Breakdown'!$D11*(1+($B$5*(N$4-2003)))</f>
        <v>17606.644648248734</v>
      </c>
      <c r="O35" s="3">
        <f>O$5*('Fleet Breakdown'!$B11/100)*'Fleet Breakdown'!$D11*(1+($B$5*(O$4-2003)))</f>
        <v>17772.74506945863</v>
      </c>
      <c r="P35" s="3">
        <f>P$5*('Fleet Breakdown'!$B11/100)*'Fleet Breakdown'!$D11*(1+($B$5*(P$4-2003)))</f>
        <v>17938.845490668522</v>
      </c>
      <c r="Q35" s="3">
        <f>Q$5*('Fleet Breakdown'!$B11/100)*'Fleet Breakdown'!$D11*(1+($B$5*(Q$4-2003)))</f>
        <v>19750.850085685546</v>
      </c>
      <c r="R35" s="3">
        <f>R$5*('Fleet Breakdown'!$B11/100)*'Fleet Breakdown'!$D11*(1+($B$5*(R$4-2003)))</f>
        <v>19932.05054518725</v>
      </c>
      <c r="S35" s="3">
        <f>S$5*('Fleet Breakdown'!$B11/100)*'Fleet Breakdown'!$D11*(1+($B$5*(S$4-2003)))</f>
        <v>20113.25100468895</v>
      </c>
      <c r="T35" s="3">
        <f>T$5*('Fleet Breakdown'!$B11/100)*'Fleet Breakdown'!$D11*(1+($B$5*(T$4-2003)))</f>
        <v>23676.860041555763</v>
      </c>
      <c r="U35" s="3">
        <f>U$5*('Fleet Breakdown'!$B11/100)*'Fleet Breakdown'!$D11*(1+($B$5*(U$4-2003)))</f>
        <v>23888.26057764108</v>
      </c>
      <c r="V35" s="3">
        <f>V$5*('Fleet Breakdown'!$B11/100)*'Fleet Breakdown'!$D11*(1+($B$5*(V$4-2003)))</f>
        <v>24099.6611137264</v>
      </c>
      <c r="W35" s="3">
        <f>W$5*('Fleet Breakdown'!$B11/100)*'Fleet Breakdown'!$D11*(1+($B$5*(W$4-2003)))</f>
        <v>27784.070456927675</v>
      </c>
      <c r="X35" s="3">
        <f>X$5*('Fleet Breakdown'!$B11/100)*'Fleet Breakdown'!$D11*(1+($B$5*(X$4-2003)))</f>
        <v>28025.671069596614</v>
      </c>
      <c r="Y35" s="3">
        <f>Y$5*('Fleet Breakdown'!$B11/100)*'Fleet Breakdown'!$D11*(1+($B$5*(Y$4-2003)))</f>
        <v>28267.27168226555</v>
      </c>
      <c r="Z35" s="3">
        <f>Z$5*('Fleet Breakdown'!$B11/100)*'Fleet Breakdown'!$D11*(1+($B$5*(Z$4-2003)))</f>
        <v>28508.872294934485</v>
      </c>
      <c r="AA35" s="3">
        <f>AA$5*('Fleet Breakdown'!$B11/100)*'Fleet Breakdown'!$D11*(1+($B$5*(AA$4-2003)))</f>
        <v>28750.472907603424</v>
      </c>
      <c r="AB35" s="3">
        <f>AB$5*('Fleet Breakdown'!$B11/100)*'Fleet Breakdown'!$D11*(1+($B$5*(AB$4-2003)))</f>
        <v>28992.07352027236</v>
      </c>
      <c r="AC35" s="3">
        <f>AC$5*('Fleet Breakdown'!$B11/100)*'Fleet Breakdown'!$D11*(1+($B$5*(AC$4-2003)))</f>
        <v>29233.674132941294</v>
      </c>
      <c r="AD35" s="3">
        <f>AD$5*('Fleet Breakdown'!$B11/100)*'Fleet Breakdown'!$D11*(1+($B$5*(AD$4-2003)))</f>
        <v>29475.274745610233</v>
      </c>
      <c r="AE35" s="3">
        <f>AE$5*('Fleet Breakdown'!$B11/100)*'Fleet Breakdown'!$D11*(1+($B$5*(AE$4-2003)))</f>
        <v>29716.87535827917</v>
      </c>
      <c r="AF35" s="3">
        <f>AF$5*('Fleet Breakdown'!$B11/100)*'Fleet Breakdown'!$D11*(1+($B$5*(AF$4-2003)))</f>
        <v>29958.475970948104</v>
      </c>
      <c r="AG35" s="3">
        <f>AG$5*('Fleet Breakdown'!$B11/100)*'Fleet Breakdown'!$D11*(1+($B$5*(AG$4-2003)))</f>
        <v>30200.076583617043</v>
      </c>
      <c r="AH35" s="3">
        <f>AH$5*('Fleet Breakdown'!$B11/100)*'Fleet Breakdown'!$D11*(1+($B$5*(AH$4-2003)))</f>
        <v>30441.67719628598</v>
      </c>
      <c r="AI35" s="3">
        <f>AI$5*('Fleet Breakdown'!$B11/100)*'Fleet Breakdown'!$D11*(1+($B$5*(AI$4-2003)))</f>
        <v>30683.277808954914</v>
      </c>
    </row>
    <row r="36" spans="8:35" ht="12.75">
      <c r="H36" t="s">
        <v>63</v>
      </c>
      <c r="J36" s="3">
        <f>J$6*('Fleet Breakdown'!$C11/100)*'Fleet Breakdown'!$D11*(1+($B$5*(J$4-2003)))</f>
        <v>0</v>
      </c>
      <c r="K36" s="3">
        <f>K$6*('Fleet Breakdown'!$C11/100)*'Fleet Breakdown'!$D11*(1+($B$5*(K$4-2003)))</f>
        <v>0</v>
      </c>
      <c r="L36" s="3">
        <f>L$6*('Fleet Breakdown'!$C11/100)*'Fleet Breakdown'!$D11*(1+($B$5*(L$4-2003)))</f>
        <v>1623.1043057306313</v>
      </c>
      <c r="M36" s="3">
        <f>M$6*('Fleet Breakdown'!$C11/100)*'Fleet Breakdown'!$D11*(1+($B$5*(M$4-2003)))</f>
        <v>3277.4221558022364</v>
      </c>
      <c r="N36" s="3">
        <f>N$6*('Fleet Breakdown'!$C11/100)*'Fleet Breakdown'!$D11*(1+($B$5*(N$4-2003)))</f>
        <v>5459.248905236296</v>
      </c>
      <c r="O36" s="3">
        <f>O$6*('Fleet Breakdown'!$C11/100)*'Fleet Breakdown'!$D11*(1+($B$5*(O$4-2003)))</f>
        <v>7347.668337865204</v>
      </c>
      <c r="P36" s="3">
        <f>P$6*('Fleet Breakdown'!$C11/100)*'Fleet Breakdown'!$D11*(1+($B$5*(P$4-2003)))</f>
        <v>9270.422669269183</v>
      </c>
      <c r="Q36" s="3">
        <f>Q$6*('Fleet Breakdown'!$C11/100)*'Fleet Breakdown'!$D11*(1+($B$5*(Q$4-2003)))</f>
        <v>12008.03411705693</v>
      </c>
      <c r="R36" s="3">
        <f>R$6*('Fleet Breakdown'!$C11/100)*'Fleet Breakdown'!$D11*(1+($B$5*(R$4-2003)))</f>
        <v>12118.199567672133</v>
      </c>
      <c r="S36" s="3">
        <f>S$6*('Fleet Breakdown'!$C11/100)*'Fleet Breakdown'!$D11*(1+($B$5*(S$4-2003)))</f>
        <v>12228.365018287333</v>
      </c>
      <c r="T36" s="3">
        <f>T$6*('Fleet Breakdown'!$C11/100)*'Fleet Breakdown'!$D11*(1+($B$5*(T$4-2003)))</f>
        <v>14394.952213719627</v>
      </c>
      <c r="U36" s="3">
        <f>U$6*('Fleet Breakdown'!$C11/100)*'Fleet Breakdown'!$D11*(1+($B$5*(U$4-2003)))</f>
        <v>14523.478572770691</v>
      </c>
      <c r="V36" s="3">
        <f>V$6*('Fleet Breakdown'!$C11/100)*'Fleet Breakdown'!$D11*(1+($B$5*(V$4-2003)))</f>
        <v>14652.004931821763</v>
      </c>
      <c r="W36" s="3">
        <f>W$6*('Fleet Breakdown'!$C11/100)*'Fleet Breakdown'!$D11*(1+($B$5*(W$4-2003)))</f>
        <v>16892.035760997518</v>
      </c>
      <c r="X36" s="3">
        <f>X$6*('Fleet Breakdown'!$C11/100)*'Fleet Breakdown'!$D11*(1+($B$5*(X$4-2003)))</f>
        <v>17038.923028484453</v>
      </c>
      <c r="Y36" s="3">
        <f>Y$6*('Fleet Breakdown'!$C11/100)*'Fleet Breakdown'!$D11*(1+($B$5*(Y$4-2003)))</f>
        <v>17185.810295971387</v>
      </c>
      <c r="Z36" s="3">
        <f>Z$6*('Fleet Breakdown'!$C11/100)*'Fleet Breakdown'!$D11*(1+($B$5*(Z$4-2003)))</f>
        <v>17332.69756345832</v>
      </c>
      <c r="AA36" s="3">
        <f>AA$6*('Fleet Breakdown'!$C11/100)*'Fleet Breakdown'!$D11*(1+($B$5*(AA$4-2003)))</f>
        <v>17479.584830945256</v>
      </c>
      <c r="AB36" s="3">
        <f>AB$6*('Fleet Breakdown'!$C11/100)*'Fleet Breakdown'!$D11*(1+($B$5*(AB$4-2003)))</f>
        <v>17626.472098432194</v>
      </c>
      <c r="AC36" s="3">
        <f>AC$6*('Fleet Breakdown'!$C11/100)*'Fleet Breakdown'!$D11*(1+($B$5*(AC$4-2003)))</f>
        <v>17773.35936591913</v>
      </c>
      <c r="AD36" s="3">
        <f>AD$6*('Fleet Breakdown'!$C11/100)*'Fleet Breakdown'!$D11*(1+($B$5*(AD$4-2003)))</f>
        <v>17920.246633406063</v>
      </c>
      <c r="AE36" s="3">
        <f>AE$6*('Fleet Breakdown'!$C11/100)*'Fleet Breakdown'!$D11*(1+($B$5*(AE$4-2003)))</f>
        <v>18067.133900892997</v>
      </c>
      <c r="AF36" s="3">
        <f>AF$6*('Fleet Breakdown'!$C11/100)*'Fleet Breakdown'!$D11*(1+($B$5*(AF$4-2003)))</f>
        <v>18214.02116837993</v>
      </c>
      <c r="AG36" s="3">
        <f>AG$6*('Fleet Breakdown'!$C11/100)*'Fleet Breakdown'!$D11*(1+($B$5*(AG$4-2003)))</f>
        <v>18360.90843586687</v>
      </c>
      <c r="AH36" s="3">
        <f>AH$6*('Fleet Breakdown'!$C11/100)*'Fleet Breakdown'!$D11*(1+($B$5*(AH$4-2003)))</f>
        <v>18507.795703353804</v>
      </c>
      <c r="AI36" s="3">
        <f>AI$6*('Fleet Breakdown'!$C11/100)*'Fleet Breakdown'!$D11*(1+($B$5*(AI$4-2003)))</f>
        <v>18654.68297084074</v>
      </c>
    </row>
    <row r="37" spans="8:35" ht="12.75">
      <c r="H37" t="s">
        <v>64</v>
      </c>
      <c r="J37" s="3">
        <f>J35+J36</f>
        <v>15402.039057644692</v>
      </c>
      <c r="K37" s="3">
        <f aca="true" t="shared" si="9" ref="K37:AI37">K35+K36</f>
        <v>15553.039440562778</v>
      </c>
      <c r="L37" s="3">
        <f t="shared" si="9"/>
        <v>17327.144129211494</v>
      </c>
      <c r="M37" s="3">
        <f t="shared" si="9"/>
        <v>19132.462362201186</v>
      </c>
      <c r="N37" s="3">
        <f t="shared" si="9"/>
        <v>23065.89355348503</v>
      </c>
      <c r="O37" s="3">
        <f t="shared" si="9"/>
        <v>25120.413407323835</v>
      </c>
      <c r="P37" s="3">
        <f t="shared" si="9"/>
        <v>27209.268159937703</v>
      </c>
      <c r="Q37" s="3">
        <f t="shared" si="9"/>
        <v>31758.884202742476</v>
      </c>
      <c r="R37" s="3">
        <f t="shared" si="9"/>
        <v>32050.25011285938</v>
      </c>
      <c r="S37" s="3">
        <f t="shared" si="9"/>
        <v>32341.616022976283</v>
      </c>
      <c r="T37" s="3">
        <f t="shared" si="9"/>
        <v>38071.81225527539</v>
      </c>
      <c r="U37" s="3">
        <f t="shared" si="9"/>
        <v>38411.73915041177</v>
      </c>
      <c r="V37" s="3">
        <f t="shared" si="9"/>
        <v>38751.66604554816</v>
      </c>
      <c r="W37" s="3">
        <f t="shared" si="9"/>
        <v>44676.10621792519</v>
      </c>
      <c r="X37" s="3">
        <f t="shared" si="9"/>
        <v>45064.59409808107</v>
      </c>
      <c r="Y37" s="3">
        <f t="shared" si="9"/>
        <v>45453.081978236936</v>
      </c>
      <c r="Z37" s="3">
        <f t="shared" si="9"/>
        <v>45841.5698583928</v>
      </c>
      <c r="AA37" s="3">
        <f t="shared" si="9"/>
        <v>46230.05773854868</v>
      </c>
      <c r="AB37" s="3">
        <f t="shared" si="9"/>
        <v>46618.54561870455</v>
      </c>
      <c r="AC37" s="3">
        <f t="shared" si="9"/>
        <v>47007.03349886042</v>
      </c>
      <c r="AD37" s="3">
        <f t="shared" si="9"/>
        <v>47395.521379016296</v>
      </c>
      <c r="AE37" s="3">
        <f t="shared" si="9"/>
        <v>47784.00925917216</v>
      </c>
      <c r="AF37" s="3">
        <f t="shared" si="9"/>
        <v>48172.497139328036</v>
      </c>
      <c r="AG37" s="3">
        <f t="shared" si="9"/>
        <v>48560.98501948391</v>
      </c>
      <c r="AH37" s="3">
        <f t="shared" si="9"/>
        <v>48949.47289963978</v>
      </c>
      <c r="AI37" s="3">
        <f t="shared" si="9"/>
        <v>49337.960779795656</v>
      </c>
    </row>
    <row r="39" spans="8:35" ht="12.75">
      <c r="H39" t="s">
        <v>66</v>
      </c>
      <c r="J39" s="3">
        <f>J$5*('Fleet Breakdown'!$B12/100)*'Fleet Breakdown'!$D12*(1+($B$5*(J$4-2003)))</f>
        <v>4538.18494198128</v>
      </c>
      <c r="K39" s="3">
        <f>K$5*('Fleet Breakdown'!$B12/100)*'Fleet Breakdown'!$D12*(1+($B$5*(K$4-2003)))</f>
        <v>4582.67695121639</v>
      </c>
      <c r="L39" s="3">
        <f>L$5*('Fleet Breakdown'!$B12/100)*'Fleet Breakdown'!$D12*(1+($B$5*(L$4-2003)))</f>
        <v>4627.1689604515</v>
      </c>
      <c r="M39" s="3">
        <f>M$5*('Fleet Breakdown'!$B12/100)*'Fleet Breakdown'!$D12*(1+($B$5*(M$4-2003)))</f>
        <v>4671.660969686612</v>
      </c>
      <c r="N39" s="3">
        <f>N$5*('Fleet Breakdown'!$B12/100)*'Fleet Breakdown'!$D12*(1+($B$5*(N$4-2003)))</f>
        <v>5187.768276813894</v>
      </c>
      <c r="O39" s="3">
        <f>O$5*('Fleet Breakdown'!$B12/100)*'Fleet Breakdown'!$D12*(1+($B$5*(O$4-2003)))</f>
        <v>5236.709486972515</v>
      </c>
      <c r="P39" s="3">
        <f>P$5*('Fleet Breakdown'!$B12/100)*'Fleet Breakdown'!$D12*(1+($B$5*(P$4-2003)))</f>
        <v>5285.650697131136</v>
      </c>
      <c r="Q39" s="3">
        <f>Q$5*('Fleet Breakdown'!$B12/100)*'Fleet Breakdown'!$D12*(1+($B$5*(Q$4-2003)))</f>
        <v>5819.554807952464</v>
      </c>
      <c r="R39" s="3">
        <f>R$5*('Fleet Breakdown'!$B12/100)*'Fleet Breakdown'!$D12*(1+($B$5*(R$4-2003)))</f>
        <v>5872.945219034597</v>
      </c>
      <c r="S39" s="3">
        <f>S$5*('Fleet Breakdown'!$B12/100)*'Fleet Breakdown'!$D12*(1+($B$5*(S$4-2003)))</f>
        <v>5926.33563011673</v>
      </c>
      <c r="T39" s="3">
        <f>T$5*('Fleet Breakdown'!$B12/100)*'Fleet Breakdown'!$D12*(1+($B$5*(T$4-2003)))</f>
        <v>6976.3470480653405</v>
      </c>
      <c r="U39" s="3">
        <f>U$5*('Fleet Breakdown'!$B12/100)*'Fleet Breakdown'!$D12*(1+($B$5*(U$4-2003)))</f>
        <v>7038.635860994494</v>
      </c>
      <c r="V39" s="3">
        <f>V$5*('Fleet Breakdown'!$B12/100)*'Fleet Breakdown'!$D12*(1+($B$5*(V$4-2003)))</f>
        <v>7100.9246739236505</v>
      </c>
      <c r="W39" s="3">
        <f>W$5*('Fleet Breakdown'!$B12/100)*'Fleet Breakdown'!$D12*(1+($B$5*(W$4-2003)))</f>
        <v>8186.529699260347</v>
      </c>
      <c r="X39" s="3">
        <f>X$5*('Fleet Breakdown'!$B12/100)*'Fleet Breakdown'!$D12*(1+($B$5*(X$4-2003)))</f>
        <v>8257.716914036524</v>
      </c>
      <c r="Y39" s="3">
        <f>Y$5*('Fleet Breakdown'!$B12/100)*'Fleet Breakdown'!$D12*(1+($B$5*(Y$4-2003)))</f>
        <v>8328.904128812701</v>
      </c>
      <c r="Z39" s="3">
        <f>Z$5*('Fleet Breakdown'!$B12/100)*'Fleet Breakdown'!$D12*(1+($B$5*(Z$4-2003)))</f>
        <v>8400.091343588878</v>
      </c>
      <c r="AA39" s="3">
        <f>AA$5*('Fleet Breakdown'!$B12/100)*'Fleet Breakdown'!$D12*(1+($B$5*(AA$4-2003)))</f>
        <v>8471.278558365055</v>
      </c>
      <c r="AB39" s="3">
        <f>AB$5*('Fleet Breakdown'!$B12/100)*'Fleet Breakdown'!$D12*(1+($B$5*(AB$4-2003)))</f>
        <v>8542.465773141232</v>
      </c>
      <c r="AC39" s="3">
        <f>AC$5*('Fleet Breakdown'!$B12/100)*'Fleet Breakdown'!$D12*(1+($B$5*(AC$4-2003)))</f>
        <v>8613.652987917409</v>
      </c>
      <c r="AD39" s="3">
        <f>AD$5*('Fleet Breakdown'!$B12/100)*'Fleet Breakdown'!$D12*(1+($B$5*(AD$4-2003)))</f>
        <v>8684.840202693586</v>
      </c>
      <c r="AE39" s="3">
        <f>AE$5*('Fleet Breakdown'!$B12/100)*'Fleet Breakdown'!$D12*(1+($B$5*(AE$4-2003)))</f>
        <v>8756.027417469762</v>
      </c>
      <c r="AF39" s="3">
        <f>AF$5*('Fleet Breakdown'!$B12/100)*'Fleet Breakdown'!$D12*(1+($B$5*(AF$4-2003)))</f>
        <v>8827.21463224594</v>
      </c>
      <c r="AG39" s="3">
        <f>AG$5*('Fleet Breakdown'!$B12/100)*'Fleet Breakdown'!$D12*(1+($B$5*(AG$4-2003)))</f>
        <v>8898.401847022116</v>
      </c>
      <c r="AH39" s="3">
        <f>AH$5*('Fleet Breakdown'!$B12/100)*'Fleet Breakdown'!$D12*(1+($B$5*(AH$4-2003)))</f>
        <v>8969.589061798293</v>
      </c>
      <c r="AI39" s="3">
        <f>AI$5*('Fleet Breakdown'!$B12/100)*'Fleet Breakdown'!$D12*(1+($B$5*(AI$4-2003)))</f>
        <v>9040.77627657447</v>
      </c>
    </row>
    <row r="40" spans="8:35" ht="12.75">
      <c r="H40" t="s">
        <v>65</v>
      </c>
      <c r="J40" s="3">
        <f>J$6*('Fleet Breakdown'!$C12/100)*'Fleet Breakdown'!$D12*(1+($B$5*(J$4-2003)))</f>
        <v>0</v>
      </c>
      <c r="K40" s="3">
        <f>K$6*('Fleet Breakdown'!$C12/100)*'Fleet Breakdown'!$D12*(1+($B$5*(K$4-2003)))</f>
        <v>0</v>
      </c>
      <c r="L40" s="3">
        <f>L$6*('Fleet Breakdown'!$C12/100)*'Fleet Breakdown'!$D12*(1+($B$5*(L$4-2003)))</f>
        <v>314.31720853115974</v>
      </c>
      <c r="M40" s="3">
        <f>M$6*('Fleet Breakdown'!$C12/100)*'Fleet Breakdown'!$D12*(1+($B$5*(M$4-2003)))</f>
        <v>634.6789787648418</v>
      </c>
      <c r="N40" s="3">
        <f>N$6*('Fleet Breakdown'!$C12/100)*'Fleet Breakdown'!$D12*(1+($B$5*(N$4-2003)))</f>
        <v>1057.1938417711508</v>
      </c>
      <c r="O40" s="3">
        <f>O$6*('Fleet Breakdown'!$C12/100)*'Fleet Breakdown'!$D12*(1+($B$5*(O$4-2003)))</f>
        <v>1422.88982477375</v>
      </c>
      <c r="P40" s="3">
        <f>P$6*('Fleet Breakdown'!$C12/100)*'Fleet Breakdown'!$D12*(1+($B$5*(P$4-2003)))</f>
        <v>1795.2348256491236</v>
      </c>
      <c r="Q40" s="3">
        <f>Q$6*('Fleet Breakdown'!$C12/100)*'Fleet Breakdown'!$D12*(1+($B$5*(Q$4-2003)))</f>
        <v>2325.3784432056386</v>
      </c>
      <c r="R40" s="3">
        <f>R$6*('Fleet Breakdown'!$C12/100)*'Fleet Breakdown'!$D12*(1+($B$5*(R$4-2003)))</f>
        <v>2346.7121903910115</v>
      </c>
      <c r="S40" s="3">
        <f>S$6*('Fleet Breakdown'!$C12/100)*'Fleet Breakdown'!$D12*(1+($B$5*(S$4-2003)))</f>
        <v>2368.0459375763844</v>
      </c>
      <c r="T40" s="3">
        <f>T$6*('Fleet Breakdown'!$C12/100)*'Fleet Breakdown'!$D12*(1+($B$5*(T$4-2003)))</f>
        <v>2787.60963222205</v>
      </c>
      <c r="U40" s="3">
        <f>U$6*('Fleet Breakdown'!$C12/100)*'Fleet Breakdown'!$D12*(1+($B$5*(U$4-2003)))</f>
        <v>2812.499003938318</v>
      </c>
      <c r="V40" s="3">
        <f>V$6*('Fleet Breakdown'!$C12/100)*'Fleet Breakdown'!$D12*(1+($B$5*(V$4-2003)))</f>
        <v>2837.3883756545865</v>
      </c>
      <c r="W40" s="3">
        <f>W$6*('Fleet Breakdown'!$C12/100)*'Fleet Breakdown'!$D12*(1+($B$5*(W$4-2003)))</f>
        <v>3271.1745684238335</v>
      </c>
      <c r="X40" s="3">
        <f>X$6*('Fleet Breakdown'!$C12/100)*'Fleet Breakdown'!$D12*(1+($B$5*(X$4-2003)))</f>
        <v>3299.6195646709975</v>
      </c>
      <c r="Y40" s="3">
        <f>Y$6*('Fleet Breakdown'!$C12/100)*'Fleet Breakdown'!$D12*(1+($B$5*(Y$4-2003)))</f>
        <v>3328.064560918161</v>
      </c>
      <c r="Z40" s="3">
        <f>Z$6*('Fleet Breakdown'!$C12/100)*'Fleet Breakdown'!$D12*(1+($B$5*(Z$4-2003)))</f>
        <v>3356.509557165325</v>
      </c>
      <c r="AA40" s="3">
        <f>AA$6*('Fleet Breakdown'!$C12/100)*'Fleet Breakdown'!$D12*(1+($B$5*(AA$4-2003)))</f>
        <v>3384.9545534124886</v>
      </c>
      <c r="AB40" s="3">
        <f>AB$6*('Fleet Breakdown'!$C12/100)*'Fleet Breakdown'!$D12*(1+($B$5*(AB$4-2003)))</f>
        <v>3413.3995496596526</v>
      </c>
      <c r="AC40" s="3">
        <f>AC$6*('Fleet Breakdown'!$C12/100)*'Fleet Breakdown'!$D12*(1+($B$5*(AC$4-2003)))</f>
        <v>3441.844545906816</v>
      </c>
      <c r="AD40" s="3">
        <f>AD$6*('Fleet Breakdown'!$C12/100)*'Fleet Breakdown'!$D12*(1+($B$5*(AD$4-2003)))</f>
        <v>3470.28954215398</v>
      </c>
      <c r="AE40" s="3">
        <f>AE$6*('Fleet Breakdown'!$C12/100)*'Fleet Breakdown'!$D12*(1+($B$5*(AE$4-2003)))</f>
        <v>3498.7345384011437</v>
      </c>
      <c r="AF40" s="3">
        <f>AF$6*('Fleet Breakdown'!$C12/100)*'Fleet Breakdown'!$D12*(1+($B$5*(AF$4-2003)))</f>
        <v>3527.1795346483077</v>
      </c>
      <c r="AG40" s="3">
        <f>AG$6*('Fleet Breakdown'!$C12/100)*'Fleet Breakdown'!$D12*(1+($B$5*(AG$4-2003)))</f>
        <v>3555.6245308954713</v>
      </c>
      <c r="AH40" s="3">
        <f>AH$6*('Fleet Breakdown'!$C12/100)*'Fleet Breakdown'!$D12*(1+($B$5*(AH$4-2003)))</f>
        <v>3584.0695271426353</v>
      </c>
      <c r="AI40" s="3">
        <f>AI$6*('Fleet Breakdown'!$C12/100)*'Fleet Breakdown'!$D12*(1+($B$5*(AI$4-2003)))</f>
        <v>3612.5145233897993</v>
      </c>
    </row>
    <row r="41" spans="8:35" ht="12.75">
      <c r="H41" t="s">
        <v>67</v>
      </c>
      <c r="J41" s="3">
        <f>J39+J40</f>
        <v>4538.18494198128</v>
      </c>
      <c r="K41" s="3">
        <f aca="true" t="shared" si="10" ref="K41:AI41">K39+K40</f>
        <v>4582.67695121639</v>
      </c>
      <c r="L41" s="3">
        <f t="shared" si="10"/>
        <v>4941.48616898266</v>
      </c>
      <c r="M41" s="3">
        <f t="shared" si="10"/>
        <v>5306.339948451454</v>
      </c>
      <c r="N41" s="3">
        <f t="shared" si="10"/>
        <v>6244.962118585045</v>
      </c>
      <c r="O41" s="3">
        <f t="shared" si="10"/>
        <v>6659.599311746265</v>
      </c>
      <c r="P41" s="3">
        <f t="shared" si="10"/>
        <v>7080.88552278026</v>
      </c>
      <c r="Q41" s="3">
        <f t="shared" si="10"/>
        <v>8144.933251158103</v>
      </c>
      <c r="R41" s="3">
        <f t="shared" si="10"/>
        <v>8219.657409425608</v>
      </c>
      <c r="S41" s="3">
        <f t="shared" si="10"/>
        <v>8294.381567693114</v>
      </c>
      <c r="T41" s="3">
        <f t="shared" si="10"/>
        <v>9763.95668028739</v>
      </c>
      <c r="U41" s="3">
        <f t="shared" si="10"/>
        <v>9851.134864932812</v>
      </c>
      <c r="V41" s="3">
        <f t="shared" si="10"/>
        <v>9938.313049578237</v>
      </c>
      <c r="W41" s="3">
        <f t="shared" si="10"/>
        <v>11457.704267684181</v>
      </c>
      <c r="X41" s="3">
        <f t="shared" si="10"/>
        <v>11557.336478707522</v>
      </c>
      <c r="Y41" s="3">
        <f t="shared" si="10"/>
        <v>11656.968689730862</v>
      </c>
      <c r="Z41" s="3">
        <f t="shared" si="10"/>
        <v>11756.600900754203</v>
      </c>
      <c r="AA41" s="3">
        <f t="shared" si="10"/>
        <v>11856.233111777543</v>
      </c>
      <c r="AB41" s="3">
        <f t="shared" si="10"/>
        <v>11955.865322800884</v>
      </c>
      <c r="AC41" s="3">
        <f t="shared" si="10"/>
        <v>12055.497533824226</v>
      </c>
      <c r="AD41" s="3">
        <f t="shared" si="10"/>
        <v>12155.129744847565</v>
      </c>
      <c r="AE41" s="3">
        <f t="shared" si="10"/>
        <v>12254.761955870907</v>
      </c>
      <c r="AF41" s="3">
        <f t="shared" si="10"/>
        <v>12354.394166894246</v>
      </c>
      <c r="AG41" s="3">
        <f t="shared" si="10"/>
        <v>12454.026377917588</v>
      </c>
      <c r="AH41" s="3">
        <f t="shared" si="10"/>
        <v>12553.658588940929</v>
      </c>
      <c r="AI41" s="3">
        <f t="shared" si="10"/>
        <v>12653.29079996427</v>
      </c>
    </row>
    <row r="43" spans="8:35" ht="12.75">
      <c r="H43" t="s">
        <v>68</v>
      </c>
      <c r="J43" s="3">
        <f>J$5*('Fleet Breakdown'!$B13/100)*'Fleet Breakdown'!$D13*(1+($B$5*(J$4-2003)))</f>
        <v>9480.365795722055</v>
      </c>
      <c r="K43" s="3">
        <f>K$5*('Fleet Breakdown'!$B13/100)*'Fleet Breakdown'!$D13*(1+($B$5*(K$4-2003)))</f>
        <v>9573.310558425212</v>
      </c>
      <c r="L43" s="3">
        <f>L$5*('Fleet Breakdown'!$B13/100)*'Fleet Breakdown'!$D13*(1+($B$5*(L$4-2003)))</f>
        <v>9666.255321128368</v>
      </c>
      <c r="M43" s="3">
        <f>M$5*('Fleet Breakdown'!$B13/100)*'Fleet Breakdown'!$D13*(1+($B$5*(M$4-2003)))</f>
        <v>9759.200083831527</v>
      </c>
      <c r="N43" s="3">
        <f>N$5*('Fleet Breakdown'!$B13/100)*'Fleet Breakdown'!$D13*(1+($B$5*(N$4-2003)))</f>
        <v>10837.35933118815</v>
      </c>
      <c r="O43" s="3">
        <f>O$5*('Fleet Breakdown'!$B13/100)*'Fleet Breakdown'!$D13*(1+($B$5*(O$4-2003)))</f>
        <v>10939.598570161623</v>
      </c>
      <c r="P43" s="3">
        <f>P$5*('Fleet Breakdown'!$B13/100)*'Fleet Breakdown'!$D13*(1+($B$5*(P$4-2003)))</f>
        <v>11041.837809135097</v>
      </c>
      <c r="Q43" s="3">
        <f>Q$5*('Fleet Breakdown'!$B13/100)*'Fleet Breakdown'!$D13*(1+($B$5*(Q$4-2003)))</f>
        <v>12157.174961572986</v>
      </c>
      <c r="R43" s="3">
        <f>R$5*('Fleet Breakdown'!$B13/100)*'Fleet Breakdown'!$D13*(1+($B$5*(R$4-2003)))</f>
        <v>12268.708676816774</v>
      </c>
      <c r="S43" s="3">
        <f>S$5*('Fleet Breakdown'!$B13/100)*'Fleet Breakdown'!$D13*(1+($B$5*(S$4-2003)))</f>
        <v>12380.242392060563</v>
      </c>
      <c r="T43" s="3">
        <f>T$5*('Fleet Breakdown'!$B13/100)*'Fleet Breakdown'!$D13*(1+($B$5*(T$4-2003)))</f>
        <v>14573.73879185508</v>
      </c>
      <c r="U43" s="3">
        <f>U$5*('Fleet Breakdown'!$B13/100)*'Fleet Breakdown'!$D13*(1+($B$5*(U$4-2003)))</f>
        <v>14703.861459639496</v>
      </c>
      <c r="V43" s="3">
        <f>V$5*('Fleet Breakdown'!$B13/100)*'Fleet Breakdown'!$D13*(1+($B$5*(V$4-2003)))</f>
        <v>14833.98412742392</v>
      </c>
      <c r="W43" s="3">
        <f>W$5*('Fleet Breakdown'!$B13/100)*'Fleet Breakdown'!$D13*(1+($B$5*(W$4-2003)))</f>
        <v>17101.836337380955</v>
      </c>
      <c r="X43" s="3">
        <f>X$5*('Fleet Breakdown'!$B13/100)*'Fleet Breakdown'!$D13*(1+($B$5*(X$4-2003)))</f>
        <v>17250.547957706007</v>
      </c>
      <c r="Y43" s="3">
        <f>Y$5*('Fleet Breakdown'!$B13/100)*'Fleet Breakdown'!$D13*(1+($B$5*(Y$4-2003)))</f>
        <v>17399.259578031062</v>
      </c>
      <c r="Z43" s="3">
        <f>Z$5*('Fleet Breakdown'!$B13/100)*'Fleet Breakdown'!$D13*(1+($B$5*(Z$4-2003)))</f>
        <v>17547.971198356114</v>
      </c>
      <c r="AA43" s="3">
        <f>AA$5*('Fleet Breakdown'!$B13/100)*'Fleet Breakdown'!$D13*(1+($B$5*(AA$4-2003)))</f>
        <v>17696.682818681165</v>
      </c>
      <c r="AB43" s="3">
        <f>AB$5*('Fleet Breakdown'!$B13/100)*'Fleet Breakdown'!$D13*(1+($B$5*(AB$4-2003)))</f>
        <v>17845.394439006217</v>
      </c>
      <c r="AC43" s="3">
        <f>AC$5*('Fleet Breakdown'!$B13/100)*'Fleet Breakdown'!$D13*(1+($B$5*(AC$4-2003)))</f>
        <v>17994.10605933127</v>
      </c>
      <c r="AD43" s="3">
        <f>AD$5*('Fleet Breakdown'!$B13/100)*'Fleet Breakdown'!$D13*(1+($B$5*(AD$4-2003)))</f>
        <v>18142.81767965632</v>
      </c>
      <c r="AE43" s="3">
        <f>AE$5*('Fleet Breakdown'!$B13/100)*'Fleet Breakdown'!$D13*(1+($B$5*(AE$4-2003)))</f>
        <v>18291.529299981372</v>
      </c>
      <c r="AF43" s="3">
        <f>AF$5*('Fleet Breakdown'!$B13/100)*'Fleet Breakdown'!$D13*(1+($B$5*(AF$4-2003)))</f>
        <v>18440.240920306424</v>
      </c>
      <c r="AG43" s="3">
        <f>AG$5*('Fleet Breakdown'!$B13/100)*'Fleet Breakdown'!$D13*(1+($B$5*(AG$4-2003)))</f>
        <v>18588.952540631475</v>
      </c>
      <c r="AH43" s="3">
        <f>AH$5*('Fleet Breakdown'!$B13/100)*'Fleet Breakdown'!$D13*(1+($B$5*(AH$4-2003)))</f>
        <v>18737.664160956527</v>
      </c>
      <c r="AI43" s="3">
        <f>AI$5*('Fleet Breakdown'!$B13/100)*'Fleet Breakdown'!$D13*(1+($B$5*(AI$4-2003)))</f>
        <v>18886.37578128158</v>
      </c>
    </row>
    <row r="44" spans="8:35" ht="12.75">
      <c r="H44" t="s">
        <v>69</v>
      </c>
      <c r="J44" s="3">
        <f>J$6*('Fleet Breakdown'!$C13/100)*'Fleet Breakdown'!$D13*(1+($B$5*(J$4-2003)))</f>
        <v>0</v>
      </c>
      <c r="K44" s="3">
        <f>K$6*('Fleet Breakdown'!$C13/100)*'Fleet Breakdown'!$D13*(1+($B$5*(K$4-2003)))</f>
        <v>0</v>
      </c>
      <c r="L44" s="3">
        <f>L$6*('Fleet Breakdown'!$C13/100)*'Fleet Breakdown'!$D13*(1+($B$5*(L$4-2003)))</f>
        <v>927.9514359524156</v>
      </c>
      <c r="M44" s="3">
        <f>M$6*('Fleet Breakdown'!$C13/100)*'Fleet Breakdown'!$D13*(1+($B$5*(M$4-2003)))</f>
        <v>1873.7480918269932</v>
      </c>
      <c r="N44" s="3">
        <f>N$6*('Fleet Breakdown'!$C13/100)*'Fleet Breakdown'!$D13*(1+($B$5*(N$4-2003)))</f>
        <v>3121.128964386106</v>
      </c>
      <c r="O44" s="3">
        <f>O$6*('Fleet Breakdown'!$C13/100)*'Fleet Breakdown'!$D13*(1+($B$5*(O$4-2003)))</f>
        <v>4200.764769676897</v>
      </c>
      <c r="P44" s="3">
        <f>P$6*('Fleet Breakdown'!$C13/100)*'Fleet Breakdown'!$D13*(1+($B$5*(P$4-2003)))</f>
        <v>5300.030316882067</v>
      </c>
      <c r="Q44" s="3">
        <f>Q$6*('Fleet Breakdown'!$C13/100)*'Fleet Breakdown'!$D13*(1+($B$5*(Q$4-2003)))</f>
        <v>6865.161075937554</v>
      </c>
      <c r="R44" s="3">
        <f>R$6*('Fleet Breakdown'!$C13/100)*'Fleet Breakdown'!$D13*(1+($B$5*(R$4-2003)))</f>
        <v>6928.144205074596</v>
      </c>
      <c r="S44" s="3">
        <f>S$6*('Fleet Breakdown'!$C13/100)*'Fleet Breakdown'!$D13*(1+($B$5*(S$4-2003)))</f>
        <v>6991.127334211638</v>
      </c>
      <c r="T44" s="3">
        <f>T$6*('Fleet Breakdown'!$C13/100)*'Fleet Breakdown'!$D13*(1+($B$5*(T$4-2003)))</f>
        <v>8229.795540573461</v>
      </c>
      <c r="U44" s="3">
        <f>U$6*('Fleet Breakdown'!$C13/100)*'Fleet Breakdown'!$D13*(1+($B$5*(U$4-2003)))</f>
        <v>8303.27585790001</v>
      </c>
      <c r="V44" s="3">
        <f>V$6*('Fleet Breakdown'!$C13/100)*'Fleet Breakdown'!$D13*(1+($B$5*(V$4-2003)))</f>
        <v>8376.75617522656</v>
      </c>
      <c r="W44" s="3">
        <f>W$6*('Fleet Breakdown'!$C13/100)*'Fleet Breakdown'!$D13*(1+($B$5*(W$4-2003)))</f>
        <v>9657.413134346407</v>
      </c>
      <c r="X44" s="3">
        <f>X$6*('Fleet Breakdown'!$C13/100)*'Fleet Breakdown'!$D13*(1+($B$5*(X$4-2003)))</f>
        <v>9741.390639862462</v>
      </c>
      <c r="Y44" s="3">
        <f>Y$6*('Fleet Breakdown'!$C13/100)*'Fleet Breakdown'!$D13*(1+($B$5*(Y$4-2003)))</f>
        <v>9825.368145378518</v>
      </c>
      <c r="Z44" s="3">
        <f>Z$6*('Fleet Breakdown'!$C13/100)*'Fleet Breakdown'!$D13*(1+($B$5*(Z$4-2003)))</f>
        <v>9909.345650894575</v>
      </c>
      <c r="AA44" s="3">
        <f>AA$6*('Fleet Breakdown'!$C13/100)*'Fleet Breakdown'!$D13*(1+($B$5*(AA$4-2003)))</f>
        <v>9993.32315641063</v>
      </c>
      <c r="AB44" s="3">
        <f>AB$6*('Fleet Breakdown'!$C13/100)*'Fleet Breakdown'!$D13*(1+($B$5*(AB$4-2003)))</f>
        <v>10077.300661926685</v>
      </c>
      <c r="AC44" s="3">
        <f>AC$6*('Fleet Breakdown'!$C13/100)*'Fleet Breakdown'!$D13*(1+($B$5*(AC$4-2003)))</f>
        <v>10161.27816744274</v>
      </c>
      <c r="AD44" s="3">
        <f>AD$6*('Fleet Breakdown'!$C13/100)*'Fleet Breakdown'!$D13*(1+($B$5*(AD$4-2003)))</f>
        <v>10245.255672958798</v>
      </c>
      <c r="AE44" s="3">
        <f>AE$6*('Fleet Breakdown'!$C13/100)*'Fleet Breakdown'!$D13*(1+($B$5*(AE$4-2003)))</f>
        <v>10329.233178474853</v>
      </c>
      <c r="AF44" s="3">
        <f>AF$6*('Fleet Breakdown'!$C13/100)*'Fleet Breakdown'!$D13*(1+($B$5*(AF$4-2003)))</f>
        <v>10413.210683990908</v>
      </c>
      <c r="AG44" s="3">
        <f>AG$6*('Fleet Breakdown'!$C13/100)*'Fleet Breakdown'!$D13*(1+($B$5*(AG$4-2003)))</f>
        <v>10497.188189506964</v>
      </c>
      <c r="AH44" s="3">
        <f>AH$6*('Fleet Breakdown'!$C13/100)*'Fleet Breakdown'!$D13*(1+($B$5*(AH$4-2003)))</f>
        <v>10581.16569502302</v>
      </c>
      <c r="AI44" s="3">
        <f>AI$6*('Fleet Breakdown'!$C13/100)*'Fleet Breakdown'!$D13*(1+($B$5*(AI$4-2003)))</f>
        <v>10665.143200539076</v>
      </c>
    </row>
    <row r="45" spans="8:35" ht="12.75">
      <c r="H45" t="s">
        <v>70</v>
      </c>
      <c r="J45" s="3">
        <f>J43+J44</f>
        <v>9480.365795722055</v>
      </c>
      <c r="K45" s="3">
        <f aca="true" t="shared" si="11" ref="K45:AI45">K43+K44</f>
        <v>9573.310558425212</v>
      </c>
      <c r="L45" s="3">
        <f t="shared" si="11"/>
        <v>10594.206757080785</v>
      </c>
      <c r="M45" s="3">
        <f t="shared" si="11"/>
        <v>11632.948175658521</v>
      </c>
      <c r="N45" s="3">
        <f t="shared" si="11"/>
        <v>13958.488295574256</v>
      </c>
      <c r="O45" s="3">
        <f t="shared" si="11"/>
        <v>15140.363339838521</v>
      </c>
      <c r="P45" s="3">
        <f t="shared" si="11"/>
        <v>16341.868126017165</v>
      </c>
      <c r="Q45" s="3">
        <f t="shared" si="11"/>
        <v>19022.33603751054</v>
      </c>
      <c r="R45" s="3">
        <f t="shared" si="11"/>
        <v>19196.85288189137</v>
      </c>
      <c r="S45" s="3">
        <f t="shared" si="11"/>
        <v>19371.3697262722</v>
      </c>
      <c r="T45" s="3">
        <f t="shared" si="11"/>
        <v>22803.534332428542</v>
      </c>
      <c r="U45" s="3">
        <f t="shared" si="11"/>
        <v>23007.137317539506</v>
      </c>
      <c r="V45" s="3">
        <f t="shared" si="11"/>
        <v>23210.74030265048</v>
      </c>
      <c r="W45" s="3">
        <f t="shared" si="11"/>
        <v>26759.249471727362</v>
      </c>
      <c r="X45" s="3">
        <f t="shared" si="11"/>
        <v>26991.93859756847</v>
      </c>
      <c r="Y45" s="3">
        <f t="shared" si="11"/>
        <v>27224.62772340958</v>
      </c>
      <c r="Z45" s="3">
        <f t="shared" si="11"/>
        <v>27457.31684925069</v>
      </c>
      <c r="AA45" s="3">
        <f t="shared" si="11"/>
        <v>27690.005975091794</v>
      </c>
      <c r="AB45" s="3">
        <f t="shared" si="11"/>
        <v>27922.695100932902</v>
      </c>
      <c r="AC45" s="3">
        <f t="shared" si="11"/>
        <v>28155.38422677401</v>
      </c>
      <c r="AD45" s="3">
        <f t="shared" si="11"/>
        <v>28388.073352615116</v>
      </c>
      <c r="AE45" s="3">
        <f t="shared" si="11"/>
        <v>28620.762478456225</v>
      </c>
      <c r="AF45" s="3">
        <f t="shared" si="11"/>
        <v>28853.451604297334</v>
      </c>
      <c r="AG45" s="3">
        <f t="shared" si="11"/>
        <v>29086.14073013844</v>
      </c>
      <c r="AH45" s="3">
        <f t="shared" si="11"/>
        <v>29318.829855979548</v>
      </c>
      <c r="AI45" s="3">
        <f t="shared" si="11"/>
        <v>29551.518981820656</v>
      </c>
    </row>
    <row r="47" spans="8:35" ht="12.75">
      <c r="H47" t="s">
        <v>71</v>
      </c>
      <c r="J47" s="3">
        <f>J$5*('Fleet Breakdown'!$B14/100)*'Fleet Breakdown'!$D14*(1+($B$5*(J$4-2003)))</f>
        <v>500.39869106560155</v>
      </c>
      <c r="K47" s="3">
        <f>K$5*('Fleet Breakdown'!$B14/100)*'Fleet Breakdown'!$D14*(1+($B$5*(K$4-2003)))</f>
        <v>505.3045605858525</v>
      </c>
      <c r="L47" s="3">
        <f>L$5*('Fleet Breakdown'!$B14/100)*'Fleet Breakdown'!$D14*(1+($B$5*(L$4-2003)))</f>
        <v>510.21043010610356</v>
      </c>
      <c r="M47" s="3">
        <f>M$5*('Fleet Breakdown'!$B14/100)*'Fleet Breakdown'!$D14*(1+($B$5*(M$4-2003)))</f>
        <v>515.1162996263546</v>
      </c>
      <c r="N47" s="3">
        <f>N$5*('Fleet Breakdown'!$B14/100)*'Fleet Breakdown'!$D14*(1+($B$5*(N$4-2003)))</f>
        <v>572.024386061266</v>
      </c>
      <c r="O47" s="3">
        <f>O$5*('Fleet Breakdown'!$B14/100)*'Fleet Breakdown'!$D14*(1+($B$5*(O$4-2003)))</f>
        <v>577.4208425335421</v>
      </c>
      <c r="P47" s="3">
        <f>P$5*('Fleet Breakdown'!$B14/100)*'Fleet Breakdown'!$D14*(1+($B$5*(P$4-2003)))</f>
        <v>582.8172990058182</v>
      </c>
      <c r="Q47" s="3">
        <f>Q$5*('Fleet Breakdown'!$B14/100)*'Fleet Breakdown'!$D14*(1+($B$5*(Q$4-2003)))</f>
        <v>641.6877332488301</v>
      </c>
      <c r="R47" s="3">
        <f>R$5*('Fleet Breakdown'!$B14/100)*'Fleet Breakdown'!$D14*(1+($B$5*(R$4-2003)))</f>
        <v>647.5747766731314</v>
      </c>
      <c r="S47" s="3">
        <f>S$5*('Fleet Breakdown'!$B14/100)*'Fleet Breakdown'!$D14*(1+($B$5*(S$4-2003)))</f>
        <v>653.4618200974326</v>
      </c>
      <c r="T47" s="3">
        <f>T$5*('Fleet Breakdown'!$B14/100)*'Fleet Breakdown'!$D14*(1+($B$5*(T$4-2003)))</f>
        <v>769.2403407753561</v>
      </c>
      <c r="U47" s="3">
        <f>U$5*('Fleet Breakdown'!$B14/100)*'Fleet Breakdown'!$D14*(1+($B$5*(U$4-2003)))</f>
        <v>776.1085581037073</v>
      </c>
      <c r="V47" s="3">
        <f>V$5*('Fleet Breakdown'!$B14/100)*'Fleet Breakdown'!$D14*(1+($B$5*(V$4-2003)))</f>
        <v>782.9767754320588</v>
      </c>
      <c r="W47" s="3">
        <f>W$5*('Fleet Breakdown'!$B14/100)*'Fleet Breakdown'!$D14*(1+($B$5*(W$4-2003)))</f>
        <v>902.679991726183</v>
      </c>
      <c r="X47" s="3">
        <f>X$5*('Fleet Breakdown'!$B14/100)*'Fleet Breakdown'!$D14*(1+($B$5*(X$4-2003)))</f>
        <v>910.5293829585845</v>
      </c>
      <c r="Y47" s="3">
        <f>Y$5*('Fleet Breakdown'!$B14/100)*'Fleet Breakdown'!$D14*(1+($B$5*(Y$4-2003)))</f>
        <v>918.3787741909861</v>
      </c>
      <c r="Z47" s="3">
        <f>Z$5*('Fleet Breakdown'!$B14/100)*'Fleet Breakdown'!$D14*(1+($B$5*(Z$4-2003)))</f>
        <v>926.2281654233877</v>
      </c>
      <c r="AA47" s="3">
        <f>AA$5*('Fleet Breakdown'!$B14/100)*'Fleet Breakdown'!$D14*(1+($B$5*(AA$4-2003)))</f>
        <v>934.0775566557893</v>
      </c>
      <c r="AB47" s="3">
        <f>AB$5*('Fleet Breakdown'!$B14/100)*'Fleet Breakdown'!$D14*(1+($B$5*(AB$4-2003)))</f>
        <v>941.9269478881909</v>
      </c>
      <c r="AC47" s="3">
        <f>AC$5*('Fleet Breakdown'!$B14/100)*'Fleet Breakdown'!$D14*(1+($B$5*(AC$4-2003)))</f>
        <v>949.7763391205925</v>
      </c>
      <c r="AD47" s="3">
        <f>AD$5*('Fleet Breakdown'!$B14/100)*'Fleet Breakdown'!$D14*(1+($B$5*(AD$4-2003)))</f>
        <v>957.6257303529941</v>
      </c>
      <c r="AE47" s="3">
        <f>AE$5*('Fleet Breakdown'!$B14/100)*'Fleet Breakdown'!$D14*(1+($B$5*(AE$4-2003)))</f>
        <v>965.4751215853958</v>
      </c>
      <c r="AF47" s="3">
        <f>AF$5*('Fleet Breakdown'!$B14/100)*'Fleet Breakdown'!$D14*(1+($B$5*(AF$4-2003)))</f>
        <v>973.3245128177973</v>
      </c>
      <c r="AG47" s="3">
        <f>AG$5*('Fleet Breakdown'!$B14/100)*'Fleet Breakdown'!$D14*(1+($B$5*(AG$4-2003)))</f>
        <v>981.1739040501989</v>
      </c>
      <c r="AH47" s="3">
        <f>AH$5*('Fleet Breakdown'!$B14/100)*'Fleet Breakdown'!$D14*(1+($B$5*(AH$4-2003)))</f>
        <v>989.0232952826005</v>
      </c>
      <c r="AI47" s="3">
        <f>AI$5*('Fleet Breakdown'!$B14/100)*'Fleet Breakdown'!$D14*(1+($B$5*(AI$4-2003)))</f>
        <v>996.8726865150021</v>
      </c>
    </row>
    <row r="48" spans="8:35" ht="12.75">
      <c r="H48" t="s">
        <v>72</v>
      </c>
      <c r="J48" s="3">
        <f>J$6*('Fleet Breakdown'!$C14/100)*'Fleet Breakdown'!$D14*(1+($B$5*(J$4-2003)))</f>
        <v>0</v>
      </c>
      <c r="K48" s="3">
        <f>K$6*('Fleet Breakdown'!$C14/100)*'Fleet Breakdown'!$D14*(1+($B$5*(K$4-2003)))</f>
        <v>0</v>
      </c>
      <c r="L48" s="3">
        <f>L$6*('Fleet Breakdown'!$C14/100)*'Fleet Breakdown'!$D14*(1+($B$5*(L$4-2003)))</f>
        <v>90.31214098287606</v>
      </c>
      <c r="M48" s="3">
        <f>M$6*('Fleet Breakdown'!$C14/100)*'Fleet Breakdown'!$D14*(1+($B$5*(M$4-2003)))</f>
        <v>182.3610539077305</v>
      </c>
      <c r="N48" s="3">
        <f>N$6*('Fleet Breakdown'!$C14/100)*'Fleet Breakdown'!$D14*(1+($B$5*(N$4-2003)))</f>
        <v>303.76141265201966</v>
      </c>
      <c r="O48" s="3">
        <f>O$6*('Fleet Breakdown'!$C14/100)*'Fleet Breakdown'!$D14*(1+($B$5*(O$4-2003)))</f>
        <v>408.836115141712</v>
      </c>
      <c r="P48" s="3">
        <f>P$6*('Fleet Breakdown'!$C14/100)*'Fleet Breakdown'!$D14*(1+($B$5*(P$4-2003)))</f>
        <v>515.8212667675805</v>
      </c>
      <c r="Q48" s="3">
        <f>Q$6*('Fleet Breakdown'!$C14/100)*'Fleet Breakdown'!$D14*(1+($B$5*(Q$4-2003)))</f>
        <v>668.1463823846259</v>
      </c>
      <c r="R48" s="3">
        <f>R$6*('Fleet Breakdown'!$C14/100)*'Fleet Breakdown'!$D14*(1+($B$5*(R$4-2003)))</f>
        <v>674.2761657092556</v>
      </c>
      <c r="S48" s="3">
        <f>S$6*('Fleet Breakdown'!$C14/100)*'Fleet Breakdown'!$D14*(1+($B$5*(S$4-2003)))</f>
        <v>680.4059490338851</v>
      </c>
      <c r="T48" s="3">
        <f>T$6*('Fleet Breakdown'!$C14/100)*'Fleet Breakdown'!$D14*(1+($B$5*(T$4-2003)))</f>
        <v>800.9583544182674</v>
      </c>
      <c r="U48" s="3">
        <f>U$6*('Fleet Breakdown'!$C14/100)*'Fleet Breakdown'!$D14*(1+($B$5*(U$4-2003)))</f>
        <v>808.1097682970017</v>
      </c>
      <c r="V48" s="3">
        <f>V$6*('Fleet Breakdown'!$C14/100)*'Fleet Breakdown'!$D14*(1+($B$5*(V$4-2003)))</f>
        <v>815.2611821757364</v>
      </c>
      <c r="W48" s="3">
        <f>W$6*('Fleet Breakdown'!$C14/100)*'Fleet Breakdown'!$D14*(1+($B$5*(W$4-2003)))</f>
        <v>939.900109776538</v>
      </c>
      <c r="X48" s="3">
        <f>X$6*('Fleet Breakdown'!$C14/100)*'Fleet Breakdown'!$D14*(1+($B$5*(X$4-2003)))</f>
        <v>948.0731542093775</v>
      </c>
      <c r="Y48" s="3">
        <f>Y$6*('Fleet Breakdown'!$C14/100)*'Fleet Breakdown'!$D14*(1+($B$5*(Y$4-2003)))</f>
        <v>956.246198642217</v>
      </c>
      <c r="Z48" s="3">
        <f>Z$6*('Fleet Breakdown'!$C14/100)*'Fleet Breakdown'!$D14*(1+($B$5*(Z$4-2003)))</f>
        <v>964.4192430750564</v>
      </c>
      <c r="AA48" s="3">
        <f>AA$6*('Fleet Breakdown'!$C14/100)*'Fleet Breakdown'!$D14*(1+($B$5*(AA$4-2003)))</f>
        <v>972.5922875078959</v>
      </c>
      <c r="AB48" s="3">
        <f>AB$6*('Fleet Breakdown'!$C14/100)*'Fleet Breakdown'!$D14*(1+($B$5*(AB$4-2003)))</f>
        <v>980.7653319407353</v>
      </c>
      <c r="AC48" s="3">
        <f>AC$6*('Fleet Breakdown'!$C14/100)*'Fleet Breakdown'!$D14*(1+($B$5*(AC$4-2003)))</f>
        <v>988.9383763735748</v>
      </c>
      <c r="AD48" s="3">
        <f>AD$6*('Fleet Breakdown'!$C14/100)*'Fleet Breakdown'!$D14*(1+($B$5*(AD$4-2003)))</f>
        <v>997.1114208064143</v>
      </c>
      <c r="AE48" s="3">
        <f>AE$6*('Fleet Breakdown'!$C14/100)*'Fleet Breakdown'!$D14*(1+($B$5*(AE$4-2003)))</f>
        <v>1005.2844652392538</v>
      </c>
      <c r="AF48" s="3">
        <f>AF$6*('Fleet Breakdown'!$C14/100)*'Fleet Breakdown'!$D14*(1+($B$5*(AF$4-2003)))</f>
        <v>1013.4575096720932</v>
      </c>
      <c r="AG48" s="3">
        <f>AG$6*('Fleet Breakdown'!$C14/100)*'Fleet Breakdown'!$D14*(1+($B$5*(AG$4-2003)))</f>
        <v>1021.6305541049327</v>
      </c>
      <c r="AH48" s="3">
        <f>AH$6*('Fleet Breakdown'!$C14/100)*'Fleet Breakdown'!$D14*(1+($B$5*(AH$4-2003)))</f>
        <v>1029.8035985377721</v>
      </c>
      <c r="AI48" s="3">
        <f>AI$6*('Fleet Breakdown'!$C14/100)*'Fleet Breakdown'!$D14*(1+($B$5*(AI$4-2003)))</f>
        <v>1037.9766429706117</v>
      </c>
    </row>
    <row r="49" spans="8:35" ht="12.75">
      <c r="H49" t="s">
        <v>73</v>
      </c>
      <c r="J49" s="3">
        <f>J47+J48</f>
        <v>500.39869106560155</v>
      </c>
      <c r="K49" s="3">
        <f aca="true" t="shared" si="12" ref="K49:AI49">K47+K48</f>
        <v>505.3045605858525</v>
      </c>
      <c r="L49" s="3">
        <f t="shared" si="12"/>
        <v>600.5225710889796</v>
      </c>
      <c r="M49" s="3">
        <f t="shared" si="12"/>
        <v>697.4773535340851</v>
      </c>
      <c r="N49" s="3">
        <f t="shared" si="12"/>
        <v>875.7857987132857</v>
      </c>
      <c r="O49" s="3">
        <f t="shared" si="12"/>
        <v>986.2569576752542</v>
      </c>
      <c r="P49" s="3">
        <f t="shared" si="12"/>
        <v>1098.6385657733986</v>
      </c>
      <c r="Q49" s="3">
        <f t="shared" si="12"/>
        <v>1309.834115633456</v>
      </c>
      <c r="R49" s="3">
        <f t="shared" si="12"/>
        <v>1321.850942382387</v>
      </c>
      <c r="S49" s="3">
        <f t="shared" si="12"/>
        <v>1333.8677691313178</v>
      </c>
      <c r="T49" s="3">
        <f t="shared" si="12"/>
        <v>1570.1986951936235</v>
      </c>
      <c r="U49" s="3">
        <f t="shared" si="12"/>
        <v>1584.218326400709</v>
      </c>
      <c r="V49" s="3">
        <f t="shared" si="12"/>
        <v>1598.2379576077951</v>
      </c>
      <c r="W49" s="3">
        <f t="shared" si="12"/>
        <v>1842.580101502721</v>
      </c>
      <c r="X49" s="3">
        <f t="shared" si="12"/>
        <v>1858.602537167962</v>
      </c>
      <c r="Y49" s="3">
        <f t="shared" si="12"/>
        <v>1874.6249728332032</v>
      </c>
      <c r="Z49" s="3">
        <f t="shared" si="12"/>
        <v>1890.6474084984443</v>
      </c>
      <c r="AA49" s="3">
        <f t="shared" si="12"/>
        <v>1906.6698441636852</v>
      </c>
      <c r="AB49" s="3">
        <f t="shared" si="12"/>
        <v>1922.692279828926</v>
      </c>
      <c r="AC49" s="3">
        <f t="shared" si="12"/>
        <v>1938.7147154941672</v>
      </c>
      <c r="AD49" s="3">
        <f t="shared" si="12"/>
        <v>1954.7371511594083</v>
      </c>
      <c r="AE49" s="3">
        <f t="shared" si="12"/>
        <v>1970.7595868246494</v>
      </c>
      <c r="AF49" s="3">
        <f t="shared" si="12"/>
        <v>1986.7820224898906</v>
      </c>
      <c r="AG49" s="3">
        <f t="shared" si="12"/>
        <v>2002.8044581551317</v>
      </c>
      <c r="AH49" s="3">
        <f t="shared" si="12"/>
        <v>2018.8268938203728</v>
      </c>
      <c r="AI49" s="3">
        <f t="shared" si="12"/>
        <v>2034.849329485614</v>
      </c>
    </row>
    <row r="51" spans="8:35" ht="12.75">
      <c r="H51" t="s">
        <v>74</v>
      </c>
      <c r="J51" s="3">
        <f>J$5*('Fleet Breakdown'!$B15/100)*'Fleet Breakdown'!$D15*(1+($B$5*(J$4-2003)))</f>
        <v>6849.241872542703</v>
      </c>
      <c r="K51" s="3">
        <f>K$5*('Fleet Breakdown'!$B15/100)*'Fleet Breakdown'!$D15*(1+($B$5*(K$4-2003)))</f>
        <v>6916.391302665671</v>
      </c>
      <c r="L51" s="3">
        <f>L$5*('Fleet Breakdown'!$B15/100)*'Fleet Breakdown'!$D15*(1+($B$5*(L$4-2003)))</f>
        <v>6983.540732788639</v>
      </c>
      <c r="M51" s="3">
        <f>M$5*('Fleet Breakdown'!$B15/100)*'Fleet Breakdown'!$D15*(1+($B$5*(M$4-2003)))</f>
        <v>7050.690162911606</v>
      </c>
      <c r="N51" s="3">
        <f>N$5*('Fleet Breakdown'!$B15/100)*'Fleet Breakdown'!$D15*(1+($B$5*(N$4-2003)))</f>
        <v>7829.623552338031</v>
      </c>
      <c r="O51" s="3">
        <f>O$5*('Fleet Breakdown'!$B15/100)*'Fleet Breakdown'!$D15*(1+($B$5*(O$4-2003)))</f>
        <v>7903.487925473296</v>
      </c>
      <c r="P51" s="3">
        <f>P$5*('Fleet Breakdown'!$B15/100)*'Fleet Breakdown'!$D15*(1+($B$5*(P$4-2003)))</f>
        <v>7977.35229860856</v>
      </c>
      <c r="Q51" s="3">
        <f>Q$5*('Fleet Breakdown'!$B15/100)*'Fleet Breakdown'!$D15*(1+($B$5*(Q$4-2003)))</f>
        <v>8783.145460084172</v>
      </c>
      <c r="R51" s="3">
        <f>R$5*('Fleet Breakdown'!$B15/100)*'Fleet Breakdown'!$D15*(1+($B$5*(R$4-2003)))</f>
        <v>8863.724776231733</v>
      </c>
      <c r="S51" s="3">
        <f>S$5*('Fleet Breakdown'!$B15/100)*'Fleet Breakdown'!$D15*(1+($B$5*(S$4-2003)))</f>
        <v>8944.304092379294</v>
      </c>
      <c r="T51" s="3">
        <f>T$5*('Fleet Breakdown'!$B15/100)*'Fleet Breakdown'!$D15*(1+($B$5*(T$4-2003)))</f>
        <v>10529.030643281334</v>
      </c>
      <c r="U51" s="3">
        <f>U$5*('Fleet Breakdown'!$B15/100)*'Fleet Breakdown'!$D15*(1+($B$5*(U$4-2003)))</f>
        <v>10623.039845453488</v>
      </c>
      <c r="V51" s="3">
        <f>V$5*('Fleet Breakdown'!$B15/100)*'Fleet Breakdown'!$D15*(1+($B$5*(V$4-2003)))</f>
        <v>10717.049047625644</v>
      </c>
      <c r="W51" s="3">
        <f>W$5*('Fleet Breakdown'!$B15/100)*'Fleet Breakdown'!$D15*(1+($B$5*(W$4-2003)))</f>
        <v>12355.49514262605</v>
      </c>
      <c r="X51" s="3">
        <f>X$5*('Fleet Breakdown'!$B15/100)*'Fleet Breakdown'!$D15*(1+($B$5*(X$4-2003)))</f>
        <v>12462.934230822799</v>
      </c>
      <c r="Y51" s="3">
        <f>Y$5*('Fleet Breakdown'!$B15/100)*'Fleet Breakdown'!$D15*(1+($B$5*(Y$4-2003)))</f>
        <v>12570.373319019547</v>
      </c>
      <c r="Z51" s="3">
        <f>Z$5*('Fleet Breakdown'!$B15/100)*'Fleet Breakdown'!$D15*(1+($B$5*(Z$4-2003)))</f>
        <v>12677.812407216295</v>
      </c>
      <c r="AA51" s="3">
        <f>AA$5*('Fleet Breakdown'!$B15/100)*'Fleet Breakdown'!$D15*(1+($B$5*(AA$4-2003)))</f>
        <v>12785.251495413044</v>
      </c>
      <c r="AB51" s="3">
        <f>AB$5*('Fleet Breakdown'!$B15/100)*'Fleet Breakdown'!$D15*(1+($B$5*(AB$4-2003)))</f>
        <v>12892.690583609792</v>
      </c>
      <c r="AC51" s="3">
        <f>AC$5*('Fleet Breakdown'!$B15/100)*'Fleet Breakdown'!$D15*(1+($B$5*(AC$4-2003)))</f>
        <v>13000.12967180654</v>
      </c>
      <c r="AD51" s="3">
        <f>AD$5*('Fleet Breakdown'!$B15/100)*'Fleet Breakdown'!$D15*(1+($B$5*(AD$4-2003)))</f>
        <v>13107.568760003289</v>
      </c>
      <c r="AE51" s="3">
        <f>AE$5*('Fleet Breakdown'!$B15/100)*'Fleet Breakdown'!$D15*(1+($B$5*(AE$4-2003)))</f>
        <v>13215.007848200037</v>
      </c>
      <c r="AF51" s="3">
        <f>AF$5*('Fleet Breakdown'!$B15/100)*'Fleet Breakdown'!$D15*(1+($B$5*(AF$4-2003)))</f>
        <v>13322.446936396786</v>
      </c>
      <c r="AG51" s="3">
        <f>AG$5*('Fleet Breakdown'!$B15/100)*'Fleet Breakdown'!$D15*(1+($B$5*(AG$4-2003)))</f>
        <v>13429.886024593534</v>
      </c>
      <c r="AH51" s="3">
        <f>AH$5*('Fleet Breakdown'!$B15/100)*'Fleet Breakdown'!$D15*(1+($B$5*(AH$4-2003)))</f>
        <v>13537.325112790282</v>
      </c>
      <c r="AI51" s="3">
        <f>AI$5*('Fleet Breakdown'!$B15/100)*'Fleet Breakdown'!$D15*(1+($B$5*(AI$4-2003)))</f>
        <v>13644.76420098703</v>
      </c>
    </row>
    <row r="52" spans="8:35" ht="12.75">
      <c r="H52" t="s">
        <v>75</v>
      </c>
      <c r="J52" s="3">
        <f>J$6*('Fleet Breakdown'!$C15/100)*'Fleet Breakdown'!$D15*(1+($B$5*(J$4-2003)))</f>
        <v>0</v>
      </c>
      <c r="K52" s="3">
        <f>K$6*('Fleet Breakdown'!$C15/100)*'Fleet Breakdown'!$D15*(1+($B$5*(K$4-2003)))</f>
        <v>0</v>
      </c>
      <c r="L52" s="3">
        <f>L$6*('Fleet Breakdown'!$C15/100)*'Fleet Breakdown'!$D15*(1+($B$5*(L$4-2003)))</f>
        <v>195.51636633446694</v>
      </c>
      <c r="M52" s="3">
        <f>M$6*('Fleet Breakdown'!$C15/100)*'Fleet Breakdown'!$D15*(1+($B$5*(M$4-2003)))</f>
        <v>394.7926627907505</v>
      </c>
      <c r="N52" s="3">
        <f>N$6*('Fleet Breakdown'!$C15/100)*'Fleet Breakdown'!$D15*(1+($B$5*(N$4-2003)))</f>
        <v>657.6117783057358</v>
      </c>
      <c r="O52" s="3">
        <f>O$6*('Fleet Breakdown'!$C15/100)*'Fleet Breakdown'!$D15*(1+($B$5*(O$4-2003)))</f>
        <v>885.0875506756445</v>
      </c>
      <c r="P52" s="3">
        <f>P$6*('Fleet Breakdown'!$C15/100)*'Fleet Breakdown'!$D15*(1+($B$5*(P$4-2003)))</f>
        <v>1116.6992461795514</v>
      </c>
      <c r="Q52" s="3">
        <f>Q$6*('Fleet Breakdown'!$C15/100)*'Fleet Breakdown'!$D15*(1+($B$5*(Q$4-2003)))</f>
        <v>1446.4672350988842</v>
      </c>
      <c r="R52" s="3">
        <f>R$6*('Fleet Breakdown'!$C15/100)*'Fleet Breakdown'!$D15*(1+($B$5*(R$4-2003)))</f>
        <v>1459.7375767052959</v>
      </c>
      <c r="S52" s="3">
        <f>S$6*('Fleet Breakdown'!$C15/100)*'Fleet Breakdown'!$D15*(1+($B$5*(S$4-2003)))</f>
        <v>1473.0079183117077</v>
      </c>
      <c r="T52" s="3">
        <f>T$6*('Fleet Breakdown'!$C15/100)*'Fleet Breakdown'!$D15*(1+($B$5*(T$4-2003)))</f>
        <v>1733.9913032378063</v>
      </c>
      <c r="U52" s="3">
        <f>U$6*('Fleet Breakdown'!$C15/100)*'Fleet Breakdown'!$D15*(1+($B$5*(U$4-2003)))</f>
        <v>1749.4733684452863</v>
      </c>
      <c r="V52" s="3">
        <f>V$6*('Fleet Breakdown'!$C15/100)*'Fleet Breakdown'!$D15*(1+($B$5*(V$4-2003)))</f>
        <v>1764.9554336527672</v>
      </c>
      <c r="W52" s="3">
        <f>W$6*('Fleet Breakdown'!$C15/100)*'Fleet Breakdown'!$D15*(1+($B$5*(W$4-2003)))</f>
        <v>2034.7857129831398</v>
      </c>
      <c r="X52" s="3">
        <f>X$6*('Fleet Breakdown'!$C15/100)*'Fleet Breakdown'!$D15*(1+($B$5*(X$4-2003)))</f>
        <v>2052.479501791689</v>
      </c>
      <c r="Y52" s="3">
        <f>Y$6*('Fleet Breakdown'!$C15/100)*'Fleet Breakdown'!$D15*(1+($B$5*(Y$4-2003)))</f>
        <v>2070.173290600238</v>
      </c>
      <c r="Z52" s="3">
        <f>Z$6*('Fleet Breakdown'!$C15/100)*'Fleet Breakdown'!$D15*(1+($B$5*(Z$4-2003)))</f>
        <v>2087.867079408787</v>
      </c>
      <c r="AA52" s="3">
        <f>AA$6*('Fleet Breakdown'!$C15/100)*'Fleet Breakdown'!$D15*(1+($B$5*(AA$4-2003)))</f>
        <v>2105.560868217336</v>
      </c>
      <c r="AB52" s="3">
        <f>AB$6*('Fleet Breakdown'!$C15/100)*'Fleet Breakdown'!$D15*(1+($B$5*(AB$4-2003)))</f>
        <v>2123.254657025885</v>
      </c>
      <c r="AC52" s="3">
        <f>AC$6*('Fleet Breakdown'!$C15/100)*'Fleet Breakdown'!$D15*(1+($B$5*(AC$4-2003)))</f>
        <v>2140.948445834434</v>
      </c>
      <c r="AD52" s="3">
        <f>AD$6*('Fleet Breakdown'!$C15/100)*'Fleet Breakdown'!$D15*(1+($B$5*(AD$4-2003)))</f>
        <v>2158.642234642983</v>
      </c>
      <c r="AE52" s="3">
        <f>AE$6*('Fleet Breakdown'!$C15/100)*'Fleet Breakdown'!$D15*(1+($B$5*(AE$4-2003)))</f>
        <v>2176.336023451532</v>
      </c>
      <c r="AF52" s="3">
        <f>AF$6*('Fleet Breakdown'!$C15/100)*'Fleet Breakdown'!$D15*(1+($B$5*(AF$4-2003)))</f>
        <v>2194.029812260081</v>
      </c>
      <c r="AG52" s="3">
        <f>AG$6*('Fleet Breakdown'!$C15/100)*'Fleet Breakdown'!$D15*(1+($B$5*(AG$4-2003)))</f>
        <v>2211.72360106863</v>
      </c>
      <c r="AH52" s="3">
        <f>AH$6*('Fleet Breakdown'!$C15/100)*'Fleet Breakdown'!$D15*(1+($B$5*(AH$4-2003)))</f>
        <v>2229.4173898771796</v>
      </c>
      <c r="AI52" s="3">
        <f>AI$6*('Fleet Breakdown'!$C15/100)*'Fleet Breakdown'!$D15*(1+($B$5*(AI$4-2003)))</f>
        <v>2247.1111786857286</v>
      </c>
    </row>
    <row r="53" spans="8:35" ht="12.75">
      <c r="H53" t="s">
        <v>76</v>
      </c>
      <c r="J53" s="3">
        <f>J51+J52</f>
        <v>6849.241872542703</v>
      </c>
      <c r="K53" s="3">
        <f aca="true" t="shared" si="13" ref="K53:AI53">K51+K52</f>
        <v>6916.391302665671</v>
      </c>
      <c r="L53" s="3">
        <f t="shared" si="13"/>
        <v>7179.057099123105</v>
      </c>
      <c r="M53" s="3">
        <f t="shared" si="13"/>
        <v>7445.482825702357</v>
      </c>
      <c r="N53" s="3">
        <f t="shared" si="13"/>
        <v>8487.235330643767</v>
      </c>
      <c r="O53" s="3">
        <f t="shared" si="13"/>
        <v>8788.57547614894</v>
      </c>
      <c r="P53" s="3">
        <f t="shared" si="13"/>
        <v>9094.051544788112</v>
      </c>
      <c r="Q53" s="3">
        <f t="shared" si="13"/>
        <v>10229.612695183056</v>
      </c>
      <c r="R53" s="3">
        <f t="shared" si="13"/>
        <v>10323.46235293703</v>
      </c>
      <c r="S53" s="3">
        <f t="shared" si="13"/>
        <v>10417.312010691003</v>
      </c>
      <c r="T53" s="3">
        <f t="shared" si="13"/>
        <v>12263.02194651914</v>
      </c>
      <c r="U53" s="3">
        <f t="shared" si="13"/>
        <v>12372.513213898774</v>
      </c>
      <c r="V53" s="3">
        <f t="shared" si="13"/>
        <v>12482.00448127841</v>
      </c>
      <c r="W53" s="3">
        <f t="shared" si="13"/>
        <v>14390.28085560919</v>
      </c>
      <c r="X53" s="3">
        <f t="shared" si="13"/>
        <v>14515.413732614488</v>
      </c>
      <c r="Y53" s="3">
        <f t="shared" si="13"/>
        <v>14640.546609619785</v>
      </c>
      <c r="Z53" s="3">
        <f t="shared" si="13"/>
        <v>14765.679486625082</v>
      </c>
      <c r="AA53" s="3">
        <f t="shared" si="13"/>
        <v>14890.812363630379</v>
      </c>
      <c r="AB53" s="3">
        <f t="shared" si="13"/>
        <v>15015.945240635678</v>
      </c>
      <c r="AC53" s="3">
        <f t="shared" si="13"/>
        <v>15141.078117640975</v>
      </c>
      <c r="AD53" s="3">
        <f t="shared" si="13"/>
        <v>15266.210994646272</v>
      </c>
      <c r="AE53" s="3">
        <f t="shared" si="13"/>
        <v>15391.34387165157</v>
      </c>
      <c r="AF53" s="3">
        <f t="shared" si="13"/>
        <v>15516.476748656867</v>
      </c>
      <c r="AG53" s="3">
        <f t="shared" si="13"/>
        <v>15641.609625662164</v>
      </c>
      <c r="AH53" s="3">
        <f t="shared" si="13"/>
        <v>15766.742502667461</v>
      </c>
      <c r="AI53" s="3">
        <f t="shared" si="13"/>
        <v>15891.87537967276</v>
      </c>
    </row>
    <row r="55" spans="8:35" ht="12.75">
      <c r="H55" t="s">
        <v>77</v>
      </c>
      <c r="J55" s="3">
        <f>J$5*('Fleet Breakdown'!$B16/100)*'Fleet Breakdown'!$D16*(1+($B$5*(J$4-2003)))</f>
        <v>26469.605981037985</v>
      </c>
      <c r="K55" s="3">
        <f>K$5*('Fleet Breakdown'!$B16/100)*'Fleet Breakdown'!$D16*(1+($B$5*(K$4-2003)))</f>
        <v>26729.111922028555</v>
      </c>
      <c r="L55" s="3">
        <f>L$5*('Fleet Breakdown'!$B16/100)*'Fleet Breakdown'!$D16*(1+($B$5*(L$4-2003)))</f>
        <v>26988.617863019124</v>
      </c>
      <c r="M55" s="3">
        <f>M$5*('Fleet Breakdown'!$B16/100)*'Fleet Breakdown'!$D16*(1+($B$5*(M$4-2003)))</f>
        <v>27248.123804009694</v>
      </c>
      <c r="N55" s="3">
        <f>N$5*('Fleet Breakdown'!$B16/100)*'Fleet Breakdown'!$D16*(1+($B$5*(N$4-2003)))</f>
        <v>30258.392719500287</v>
      </c>
      <c r="O55" s="3">
        <f>O$5*('Fleet Breakdown'!$B16/100)*'Fleet Breakdown'!$D16*(1+($B$5*(O$4-2003)))</f>
        <v>30543.84925458991</v>
      </c>
      <c r="P55" s="3">
        <f>P$5*('Fleet Breakdown'!$B16/100)*'Fleet Breakdown'!$D16*(1+($B$5*(P$4-2003)))</f>
        <v>30829.305789679536</v>
      </c>
      <c r="Q55" s="3">
        <f>Q$5*('Fleet Breakdown'!$B16/100)*'Fleet Breakdown'!$D16*(1+($B$5*(Q$4-2003)))</f>
        <v>33943.37708156636</v>
      </c>
      <c r="R55" s="3">
        <f>R$5*('Fleet Breakdown'!$B16/100)*'Fleet Breakdown'!$D16*(1+($B$5*(R$4-2003)))</f>
        <v>34254.784210755046</v>
      </c>
      <c r="S55" s="3">
        <f>S$5*('Fleet Breakdown'!$B16/100)*'Fleet Breakdown'!$D16*(1+($B$5*(S$4-2003)))</f>
        <v>34566.191339943725</v>
      </c>
      <c r="T55" s="3">
        <f>T$5*('Fleet Breakdown'!$B16/100)*'Fleet Breakdown'!$D16*(1+($B$5*(T$4-2003)))</f>
        <v>40690.531547321145</v>
      </c>
      <c r="U55" s="3">
        <f>U$5*('Fleet Breakdown'!$B16/100)*'Fleet Breakdown'!$D16*(1+($B$5*(U$4-2003)))</f>
        <v>41053.83986470793</v>
      </c>
      <c r="V55" s="3">
        <f>V$5*('Fleet Breakdown'!$B16/100)*'Fleet Breakdown'!$D16*(1+($B$5*(V$4-2003)))</f>
        <v>41417.14818209474</v>
      </c>
      <c r="W55" s="3">
        <f>W$5*('Fleet Breakdown'!$B16/100)*'Fleet Breakdown'!$D16*(1+($B$5*(W$4-2003)))</f>
        <v>47749.0931422646</v>
      </c>
      <c r="X55" s="3">
        <f>X$5*('Fleet Breakdown'!$B16/100)*'Fleet Breakdown'!$D16*(1+($B$5*(X$4-2003)))</f>
        <v>48164.302647849516</v>
      </c>
      <c r="Y55" s="3">
        <f>Y$5*('Fleet Breakdown'!$B16/100)*'Fleet Breakdown'!$D16*(1+($B$5*(Y$4-2003)))</f>
        <v>48579.51215343442</v>
      </c>
      <c r="Z55" s="3">
        <f>Z$5*('Fleet Breakdown'!$B16/100)*'Fleet Breakdown'!$D16*(1+($B$5*(Z$4-2003)))</f>
        <v>48994.721659019335</v>
      </c>
      <c r="AA55" s="3">
        <f>AA$5*('Fleet Breakdown'!$B16/100)*'Fleet Breakdown'!$D16*(1+($B$5*(AA$4-2003)))</f>
        <v>49409.93116460425</v>
      </c>
      <c r="AB55" s="3">
        <f>AB$5*('Fleet Breakdown'!$B16/100)*'Fleet Breakdown'!$D16*(1+($B$5*(AB$4-2003)))</f>
        <v>49825.140670189154</v>
      </c>
      <c r="AC55" s="3">
        <f>AC$5*('Fleet Breakdown'!$B16/100)*'Fleet Breakdown'!$D16*(1+($B$5*(AC$4-2003)))</f>
        <v>50240.35017577407</v>
      </c>
      <c r="AD55" s="3">
        <f>AD$5*('Fleet Breakdown'!$B16/100)*'Fleet Breakdown'!$D16*(1+($B$5*(AD$4-2003)))</f>
        <v>50655.55968135897</v>
      </c>
      <c r="AE55" s="3">
        <f>AE$5*('Fleet Breakdown'!$B16/100)*'Fleet Breakdown'!$D16*(1+($B$5*(AE$4-2003)))</f>
        <v>51070.769186943886</v>
      </c>
      <c r="AF55" s="3">
        <f>AF$5*('Fleet Breakdown'!$B16/100)*'Fleet Breakdown'!$D16*(1+($B$5*(AF$4-2003)))</f>
        <v>51485.97869252879</v>
      </c>
      <c r="AG55" s="3">
        <f>AG$5*('Fleet Breakdown'!$B16/100)*'Fleet Breakdown'!$D16*(1+($B$5*(AG$4-2003)))</f>
        <v>51901.188198113705</v>
      </c>
      <c r="AH55" s="3">
        <f>AH$5*('Fleet Breakdown'!$B16/100)*'Fleet Breakdown'!$D16*(1+($B$5*(AH$4-2003)))</f>
        <v>52316.39770369862</v>
      </c>
      <c r="AI55" s="3">
        <f>AI$5*('Fleet Breakdown'!$B16/100)*'Fleet Breakdown'!$D16*(1+($B$5*(AI$4-2003)))</f>
        <v>52731.607209283524</v>
      </c>
    </row>
    <row r="56" spans="8:35" ht="12.75">
      <c r="H56" t="s">
        <v>78</v>
      </c>
      <c r="J56" s="3">
        <f>J$6*('Fleet Breakdown'!$C16/100)*'Fleet Breakdown'!$D16*(1+($B$5*(J$4-2003)))</f>
        <v>0</v>
      </c>
      <c r="K56" s="3">
        <f>K$6*('Fleet Breakdown'!$C16/100)*'Fleet Breakdown'!$D16*(1+($B$5*(K$4-2003)))</f>
        <v>0</v>
      </c>
      <c r="L56" s="3">
        <f>L$6*('Fleet Breakdown'!$C16/100)*'Fleet Breakdown'!$D16*(1+($B$5*(L$4-2003)))</f>
        <v>2166.0421864771674</v>
      </c>
      <c r="M56" s="3">
        <f>M$6*('Fleet Breakdown'!$C16/100)*'Fleet Breakdown'!$D16*(1+($B$5*(M$4-2003)))</f>
        <v>4373.739030386588</v>
      </c>
      <c r="N56" s="3">
        <f>N$6*('Fleet Breakdown'!$C16/100)*'Fleet Breakdown'!$D16*(1+($B$5*(N$4-2003)))</f>
        <v>7285.399584901087</v>
      </c>
      <c r="O56" s="3">
        <f>O$6*('Fleet Breakdown'!$C16/100)*'Fleet Breakdown'!$D16*(1+($B$5*(O$4-2003)))</f>
        <v>9805.506359552406</v>
      </c>
      <c r="P56" s="3">
        <f>P$6*('Fleet Breakdown'!$C16/100)*'Fleet Breakdown'!$D16*(1+($B$5*(P$4-2003)))</f>
        <v>12371.433257379203</v>
      </c>
      <c r="Q56" s="3">
        <f>Q$6*('Fleet Breakdown'!$C16/100)*'Fleet Breakdown'!$D16*(1+($B$5*(Q$4-2003)))</f>
        <v>16024.791741584471</v>
      </c>
      <c r="R56" s="3">
        <f>R$6*('Fleet Breakdown'!$C16/100)*'Fleet Breakdown'!$D16*(1+($B$5*(R$4-2003)))</f>
        <v>16171.80817958066</v>
      </c>
      <c r="S56" s="3">
        <f>S$6*('Fleet Breakdown'!$C16/100)*'Fleet Breakdown'!$D16*(1+($B$5*(S$4-2003)))</f>
        <v>16318.824617576847</v>
      </c>
      <c r="T56" s="3">
        <f>T$6*('Fleet Breakdown'!$C16/100)*'Fleet Breakdown'!$D16*(1+($B$5*(T$4-2003)))</f>
        <v>19210.147898168543</v>
      </c>
      <c r="U56" s="3">
        <f>U$6*('Fleet Breakdown'!$C16/100)*'Fleet Breakdown'!$D16*(1+($B$5*(U$4-2003)))</f>
        <v>19381.66707583076</v>
      </c>
      <c r="V56" s="3">
        <f>V$6*('Fleet Breakdown'!$C16/100)*'Fleet Breakdown'!$D16*(1+($B$5*(V$4-2003)))</f>
        <v>19553.186253492982</v>
      </c>
      <c r="W56" s="3">
        <f>W$6*('Fleet Breakdown'!$C16/100)*'Fleet Breakdown'!$D16*(1+($B$5*(W$4-2003)))</f>
        <v>22542.520492748794</v>
      </c>
      <c r="X56" s="3">
        <f>X$6*('Fleet Breakdown'!$C16/100)*'Fleet Breakdown'!$D16*(1+($B$5*(X$4-2003)))</f>
        <v>22738.542410077043</v>
      </c>
      <c r="Y56" s="3">
        <f>Y$6*('Fleet Breakdown'!$C16/100)*'Fleet Breakdown'!$D16*(1+($B$5*(Y$4-2003)))</f>
        <v>22934.564327405293</v>
      </c>
      <c r="Z56" s="3">
        <f>Z$6*('Fleet Breakdown'!$C16/100)*'Fleet Breakdown'!$D16*(1+($B$5*(Z$4-2003)))</f>
        <v>23130.586244733546</v>
      </c>
      <c r="AA56" s="3">
        <f>AA$6*('Fleet Breakdown'!$C16/100)*'Fleet Breakdown'!$D16*(1+($B$5*(AA$4-2003)))</f>
        <v>23326.608162061795</v>
      </c>
      <c r="AB56" s="3">
        <f>AB$6*('Fleet Breakdown'!$C16/100)*'Fleet Breakdown'!$D16*(1+($B$5*(AB$4-2003)))</f>
        <v>23522.630079390045</v>
      </c>
      <c r="AC56" s="3">
        <f>AC$6*('Fleet Breakdown'!$C16/100)*'Fleet Breakdown'!$D16*(1+($B$5*(AC$4-2003)))</f>
        <v>23718.651996718294</v>
      </c>
      <c r="AD56" s="3">
        <f>AD$6*('Fleet Breakdown'!$C16/100)*'Fleet Breakdown'!$D16*(1+($B$5*(AD$4-2003)))</f>
        <v>23914.673914046547</v>
      </c>
      <c r="AE56" s="3">
        <f>AE$6*('Fleet Breakdown'!$C16/100)*'Fleet Breakdown'!$D16*(1+($B$5*(AE$4-2003)))</f>
        <v>24110.695831374796</v>
      </c>
      <c r="AF56" s="3">
        <f>AF$6*('Fleet Breakdown'!$C16/100)*'Fleet Breakdown'!$D16*(1+($B$5*(AF$4-2003)))</f>
        <v>24306.717748703046</v>
      </c>
      <c r="AG56" s="3">
        <f>AG$6*('Fleet Breakdown'!$C16/100)*'Fleet Breakdown'!$D16*(1+($B$5*(AG$4-2003)))</f>
        <v>24502.7396660313</v>
      </c>
      <c r="AH56" s="3">
        <f>AH$6*('Fleet Breakdown'!$C16/100)*'Fleet Breakdown'!$D16*(1+($B$5*(AH$4-2003)))</f>
        <v>24698.76158335955</v>
      </c>
      <c r="AI56" s="3">
        <f>AI$6*('Fleet Breakdown'!$C16/100)*'Fleet Breakdown'!$D16*(1+($B$5*(AI$4-2003)))</f>
        <v>24894.783500687798</v>
      </c>
    </row>
    <row r="57" spans="8:35" ht="12.75">
      <c r="H57" t="s">
        <v>79</v>
      </c>
      <c r="J57" s="3">
        <f>J55+J56</f>
        <v>26469.605981037985</v>
      </c>
      <c r="K57" s="3">
        <f aca="true" t="shared" si="14" ref="K57:AI57">K55+K56</f>
        <v>26729.111922028555</v>
      </c>
      <c r="L57" s="3">
        <f t="shared" si="14"/>
        <v>29154.66004949629</v>
      </c>
      <c r="M57" s="3">
        <f t="shared" si="14"/>
        <v>31621.86283439628</v>
      </c>
      <c r="N57" s="3">
        <f t="shared" si="14"/>
        <v>37543.79230440137</v>
      </c>
      <c r="O57" s="3">
        <f t="shared" si="14"/>
        <v>40349.35561414232</v>
      </c>
      <c r="P57" s="3">
        <f t="shared" si="14"/>
        <v>43200.73904705874</v>
      </c>
      <c r="Q57" s="3">
        <f t="shared" si="14"/>
        <v>49968.16882315083</v>
      </c>
      <c r="R57" s="3">
        <f t="shared" si="14"/>
        <v>50426.5923903357</v>
      </c>
      <c r="S57" s="3">
        <f t="shared" si="14"/>
        <v>50885.015957520576</v>
      </c>
      <c r="T57" s="3">
        <f t="shared" si="14"/>
        <v>59900.67944548969</v>
      </c>
      <c r="U57" s="3">
        <f t="shared" si="14"/>
        <v>60435.50694053869</v>
      </c>
      <c r="V57" s="3">
        <f t="shared" si="14"/>
        <v>60970.33443558772</v>
      </c>
      <c r="W57" s="3">
        <f t="shared" si="14"/>
        <v>70291.6136350134</v>
      </c>
      <c r="X57" s="3">
        <f t="shared" si="14"/>
        <v>70902.84505792656</v>
      </c>
      <c r="Y57" s="3">
        <f t="shared" si="14"/>
        <v>71514.07648083972</v>
      </c>
      <c r="Z57" s="3">
        <f t="shared" si="14"/>
        <v>72125.30790375288</v>
      </c>
      <c r="AA57" s="3">
        <f t="shared" si="14"/>
        <v>72736.53932666604</v>
      </c>
      <c r="AB57" s="3">
        <f t="shared" si="14"/>
        <v>73347.7707495792</v>
      </c>
      <c r="AC57" s="3">
        <f t="shared" si="14"/>
        <v>73959.00217249236</v>
      </c>
      <c r="AD57" s="3">
        <f t="shared" si="14"/>
        <v>74570.23359540552</v>
      </c>
      <c r="AE57" s="3">
        <f t="shared" si="14"/>
        <v>75181.46501831867</v>
      </c>
      <c r="AF57" s="3">
        <f t="shared" si="14"/>
        <v>75792.69644123183</v>
      </c>
      <c r="AG57" s="3">
        <f t="shared" si="14"/>
        <v>76403.92786414501</v>
      </c>
      <c r="AH57" s="3">
        <f t="shared" si="14"/>
        <v>77015.15928705817</v>
      </c>
      <c r="AI57" s="3">
        <f t="shared" si="14"/>
        <v>77626.39070997133</v>
      </c>
    </row>
    <row r="61" spans="8:35" ht="12.75">
      <c r="H61" t="s">
        <v>81</v>
      </c>
      <c r="J61" s="3">
        <f>J57+J45+J37+J33+J29+J25</f>
        <v>97523.25825318592</v>
      </c>
      <c r="K61" s="3">
        <f aca="true" t="shared" si="15" ref="K61:AI61">K57+K45+K37+K33+K29+K25</f>
        <v>98479.36862821715</v>
      </c>
      <c r="L61" s="3">
        <f t="shared" si="15"/>
        <v>114166.67397108133</v>
      </c>
      <c r="M61" s="3">
        <f t="shared" si="15"/>
        <v>130137.27152486538</v>
      </c>
      <c r="N61" s="3">
        <f t="shared" si="15"/>
        <v>161030.2774185262</v>
      </c>
      <c r="O61" s="3">
        <f t="shared" si="15"/>
        <v>179221.1775917124</v>
      </c>
      <c r="P61" s="3">
        <f t="shared" si="15"/>
        <v>197723.6991969104</v>
      </c>
      <c r="Q61" s="3">
        <f t="shared" si="15"/>
        <v>234043.41701972744</v>
      </c>
      <c r="R61" s="3">
        <f t="shared" si="15"/>
        <v>236190.60433183506</v>
      </c>
      <c r="S61" s="3">
        <f t="shared" si="15"/>
        <v>238337.79164394262</v>
      </c>
      <c r="T61" s="3">
        <f t="shared" si="15"/>
        <v>280565.8087820586</v>
      </c>
      <c r="U61" s="3">
        <f t="shared" si="15"/>
        <v>283070.86064618407</v>
      </c>
      <c r="V61" s="3">
        <f t="shared" si="15"/>
        <v>285575.91251030966</v>
      </c>
      <c r="W61" s="3">
        <f t="shared" si="15"/>
        <v>329235.38785649725</v>
      </c>
      <c r="X61" s="3">
        <f t="shared" si="15"/>
        <v>332098.30427264073</v>
      </c>
      <c r="Y61" s="3">
        <f t="shared" si="15"/>
        <v>334961.22068878415</v>
      </c>
      <c r="Z61" s="3">
        <f t="shared" si="15"/>
        <v>337824.13710492756</v>
      </c>
      <c r="AA61" s="3">
        <f t="shared" si="15"/>
        <v>340687.0535210711</v>
      </c>
      <c r="AB61" s="3">
        <f t="shared" si="15"/>
        <v>343549.96993721457</v>
      </c>
      <c r="AC61" s="3">
        <f t="shared" si="15"/>
        <v>346412.88635335804</v>
      </c>
      <c r="AD61" s="3">
        <f t="shared" si="15"/>
        <v>349275.8027695014</v>
      </c>
      <c r="AE61" s="3">
        <f t="shared" si="15"/>
        <v>352138.7191856449</v>
      </c>
      <c r="AF61" s="3">
        <f t="shared" si="15"/>
        <v>355001.63560178835</v>
      </c>
      <c r="AG61" s="3">
        <f t="shared" si="15"/>
        <v>357864.5520179318</v>
      </c>
      <c r="AH61" s="3">
        <f t="shared" si="15"/>
        <v>360727.46843407536</v>
      </c>
      <c r="AI61" s="3">
        <f t="shared" si="15"/>
        <v>363590.3848502188</v>
      </c>
    </row>
    <row r="63" ht="12.75">
      <c r="O63">
        <f>10000/O61</f>
        <v>0.05579697742406991</v>
      </c>
    </row>
    <row r="67" ht="12.75">
      <c r="O67">
        <f>J33*(O8/O5)*O64</f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A8" sqref="A8"/>
    </sheetView>
  </sheetViews>
  <sheetFormatPr defaultColWidth="9.140625" defaultRowHeight="12.75"/>
  <cols>
    <col min="4" max="4" width="12.7109375" style="0" customWidth="1"/>
    <col min="5" max="5" width="13.00390625" style="0" customWidth="1"/>
    <col min="6" max="6" width="15.28125" style="0" customWidth="1"/>
    <col min="7" max="7" width="12.7109375" style="0" customWidth="1"/>
    <col min="8" max="8" width="17.8515625" style="0" customWidth="1"/>
    <col min="9" max="9" width="19.57421875" style="0" customWidth="1"/>
    <col min="10" max="10" width="16.7109375" style="0" customWidth="1"/>
    <col min="11" max="11" width="14.140625" style="0" customWidth="1"/>
    <col min="12" max="12" width="15.7109375" style="0" customWidth="1"/>
    <col min="13" max="13" width="13.140625" style="0" customWidth="1"/>
    <col min="15" max="15" width="17.00390625" style="0" customWidth="1"/>
    <col min="16" max="16" width="14.140625" style="0" customWidth="1"/>
    <col min="17" max="17" width="16.57421875" style="0" customWidth="1"/>
    <col min="18" max="18" width="12.421875" style="0" bestFit="1" customWidth="1"/>
  </cols>
  <sheetData>
    <row r="1" spans="11:17" ht="12.75">
      <c r="K1" s="8" t="s">
        <v>99</v>
      </c>
      <c r="L1" s="8"/>
      <c r="M1" s="8"/>
      <c r="O1" s="8" t="s">
        <v>102</v>
      </c>
      <c r="P1" s="8"/>
      <c r="Q1" s="8"/>
    </row>
    <row r="2" spans="11:17" ht="12.75">
      <c r="K2" s="8"/>
      <c r="L2" s="8"/>
      <c r="M2" s="8"/>
      <c r="O2" s="8"/>
      <c r="P2" s="8"/>
      <c r="Q2" s="8"/>
    </row>
    <row r="3" spans="11:13" ht="12.75">
      <c r="K3" s="6" t="s">
        <v>84</v>
      </c>
      <c r="L3" s="6" t="s">
        <v>87</v>
      </c>
      <c r="M3" s="6" t="s">
        <v>89</v>
      </c>
    </row>
    <row r="4" spans="1:13" ht="12.75">
      <c r="A4" t="s">
        <v>42</v>
      </c>
      <c r="E4" s="7">
        <v>2003</v>
      </c>
      <c r="F4" s="7"/>
      <c r="G4" s="7">
        <v>2009</v>
      </c>
      <c r="H4" s="7"/>
      <c r="I4" t="s">
        <v>82</v>
      </c>
      <c r="J4" t="s">
        <v>83</v>
      </c>
      <c r="K4" s="6" t="s">
        <v>85</v>
      </c>
      <c r="L4" s="6"/>
      <c r="M4" s="6"/>
    </row>
    <row r="5" spans="1:23" ht="12.75">
      <c r="A5" t="s">
        <v>25</v>
      </c>
      <c r="B5" t="s">
        <v>26</v>
      </c>
      <c r="C5" t="s">
        <v>27</v>
      </c>
      <c r="D5" t="s">
        <v>39</v>
      </c>
      <c r="E5" s="5" t="s">
        <v>47</v>
      </c>
      <c r="F5" s="5" t="s">
        <v>48</v>
      </c>
      <c r="G5" s="5" t="s">
        <v>47</v>
      </c>
      <c r="H5" s="5" t="s">
        <v>48</v>
      </c>
      <c r="K5" s="6" t="s">
        <v>86</v>
      </c>
      <c r="L5" s="6" t="s">
        <v>88</v>
      </c>
      <c r="M5" s="6" t="s">
        <v>90</v>
      </c>
      <c r="O5">
        <v>2009</v>
      </c>
      <c r="P5">
        <v>2010</v>
      </c>
      <c r="Q5">
        <v>2011</v>
      </c>
      <c r="R5">
        <v>2012</v>
      </c>
      <c r="S5">
        <v>2013</v>
      </c>
      <c r="T5">
        <v>2014</v>
      </c>
      <c r="U5">
        <v>2015</v>
      </c>
      <c r="V5">
        <v>2016</v>
      </c>
      <c r="W5">
        <v>2017</v>
      </c>
    </row>
    <row r="7" spans="1:10" ht="12.75">
      <c r="A7" t="s">
        <v>28</v>
      </c>
      <c r="B7">
        <v>76.22</v>
      </c>
      <c r="C7">
        <v>23.78</v>
      </c>
      <c r="D7" s="2">
        <v>70795.97112872622</v>
      </c>
      <c r="E7" s="4">
        <v>3368</v>
      </c>
      <c r="F7" s="4">
        <v>4353</v>
      </c>
      <c r="G7" s="4">
        <v>3470</v>
      </c>
      <c r="H7" s="4">
        <v>4423</v>
      </c>
      <c r="I7" s="3"/>
      <c r="J7" s="3"/>
    </row>
    <row r="8" spans="1:23" ht="12.75">
      <c r="A8" t="s">
        <v>29</v>
      </c>
      <c r="B8">
        <v>51.29</v>
      </c>
      <c r="C8">
        <v>48.71</v>
      </c>
      <c r="D8" s="2">
        <v>204442.59950167686</v>
      </c>
      <c r="E8" s="4">
        <v>3395</v>
      </c>
      <c r="F8" s="4">
        <v>4317</v>
      </c>
      <c r="G8" s="4">
        <v>3496</v>
      </c>
      <c r="H8" s="4">
        <v>4392</v>
      </c>
      <c r="I8" s="3">
        <f>(B8*$D8)/(100*$I$19)</f>
        <v>0.1096720755498386</v>
      </c>
      <c r="J8" s="3">
        <f>(C8*$D8)/(100*$J$19)</f>
        <v>0.1195181348754003</v>
      </c>
      <c r="K8" s="4">
        <f>2500*($K$24*J8*$C$19+I8*$B$19)/(1*$B$19+$K$24*$C$19)/3</f>
        <v>94.24810643054109</v>
      </c>
      <c r="L8" s="2">
        <f>25000*((I8*$B$19+J8*$C$19)/($B$19+$C$19))/3</f>
        <v>950.0085835200374</v>
      </c>
      <c r="M8" s="2">
        <f>(I8*$B$19+J8*$C$19)/($B$19+$C$19)*50000/3</f>
        <v>1900.0171670400748</v>
      </c>
      <c r="O8">
        <f>($K$8*4)/'Required Percentages'!N25</f>
        <v>0.02077279190632092</v>
      </c>
      <c r="P8">
        <f>($K$8*4)/'Required Percentages'!O25</f>
        <v>0.01855993544377962</v>
      </c>
      <c r="Q8">
        <f>($K$8*4)/'Required Percentages'!P25</f>
        <v>0.016745399333133633</v>
      </c>
      <c r="R8">
        <f>($L$8*3)/'Required Percentages'!Q25</f>
        <v>0.1065785102934723</v>
      </c>
      <c r="S8">
        <f>($L$8*3)/'Required Percentages'!R25</f>
        <v>0.10560961474534981</v>
      </c>
      <c r="T8">
        <f>($L$8*3)/'Required Percentages'!S25</f>
        <v>0.10465817677467099</v>
      </c>
      <c r="U8">
        <f>($M$8*3)/'Required Percentages'!T25</f>
        <v>0.17781210645900733</v>
      </c>
      <c r="V8">
        <f>($M$8*3)/'Required Percentages'!U25</f>
        <v>0.17623854799476835</v>
      </c>
      <c r="W8">
        <f>($M$8*3)/'Required Percentages'!V25</f>
        <v>0.1746925958193756</v>
      </c>
    </row>
    <row r="9" spans="1:23" ht="12.75">
      <c r="A9" t="s">
        <v>30</v>
      </c>
      <c r="B9">
        <v>45.08</v>
      </c>
      <c r="C9">
        <v>54.92</v>
      </c>
      <c r="D9" s="2">
        <v>380869.92795178946</v>
      </c>
      <c r="E9" s="4">
        <v>3032</v>
      </c>
      <c r="F9" s="4">
        <v>4654</v>
      </c>
      <c r="G9" s="4">
        <v>3124</v>
      </c>
      <c r="H9" s="4">
        <v>4737</v>
      </c>
      <c r="I9" s="3">
        <f>(B9*$D9)/(100*$I$19)</f>
        <v>0.17957776424616007</v>
      </c>
      <c r="J9" s="3">
        <f>(C9*$D9)/(100*$J$19)</f>
        <v>0.25104495346220224</v>
      </c>
      <c r="K9" s="4">
        <f aca="true" t="shared" si="0" ref="K9:K16">2500*($K$24*J9*$C$19+I9*$B$19)/(1*$B$19+$K$24*$C$19)/3</f>
        <v>170.368925048634</v>
      </c>
      <c r="L9" s="2">
        <f aca="true" t="shared" si="1" ref="L9:L16">25000*((I9*$B$19+J9*$C$19)/($B$19+$C$19))/3</f>
        <v>1758.3274181279323</v>
      </c>
      <c r="M9" s="2">
        <f>(I9*$B$19+J9*$C$19)/($B$19+$C$19)*50000/3</f>
        <v>3516.6548362558647</v>
      </c>
      <c r="O9">
        <f>($K$9*4)/'Required Percentages'!N29</f>
        <v>0.020995292623125952</v>
      </c>
      <c r="P9">
        <f>($K$9*4)/'Required Percentages'!O29</f>
        <v>0.018443150522938746</v>
      </c>
      <c r="Q9">
        <f>($K$9*4)/'Required Percentages'!P29</f>
        <v>0.016413242249127453</v>
      </c>
      <c r="R9">
        <f>($L$9*3)/'Required Percentages'!Q29</f>
        <v>0.10588552035178314</v>
      </c>
      <c r="S9">
        <f>($L$9*3)/'Required Percentages'!R29</f>
        <v>0.10492292471222146</v>
      </c>
      <c r="T9">
        <f>($L$9*3)/'Required Percentages'!S29</f>
        <v>0.1039776731382375</v>
      </c>
      <c r="U9">
        <f>($M$9*3)/'Required Percentages'!T29</f>
        <v>0.17665594466853615</v>
      </c>
      <c r="V9">
        <f>($M$9*3)/'Required Percentages'!U29</f>
        <v>0.17509261772456683</v>
      </c>
      <c r="W9">
        <f>($M$9*3)/'Required Percentages'!V29</f>
        <v>0.1735567175690881</v>
      </c>
    </row>
    <row r="10" spans="1:23" ht="12.75">
      <c r="A10" t="s">
        <v>31</v>
      </c>
      <c r="B10">
        <v>40.6</v>
      </c>
      <c r="C10">
        <v>59.4</v>
      </c>
      <c r="D10" s="2">
        <v>433754.96456735604</v>
      </c>
      <c r="E10" s="4">
        <v>3050</v>
      </c>
      <c r="F10" s="4">
        <v>4794</v>
      </c>
      <c r="G10" s="4">
        <v>3144</v>
      </c>
      <c r="H10" s="4">
        <v>4885</v>
      </c>
      <c r="I10" s="3">
        <f>(B10*$D10)/(100*$I$19)</f>
        <v>0.18418847887577158</v>
      </c>
      <c r="J10" s="3">
        <f>(C10*$D10)/(100*$J$19)</f>
        <v>0.3092254190808062</v>
      </c>
      <c r="K10" s="4">
        <f t="shared" si="0"/>
        <v>189.74289451858772</v>
      </c>
      <c r="L10" s="2">
        <f t="shared" si="1"/>
        <v>1993.022312929251</v>
      </c>
      <c r="M10" s="2">
        <f>(I10*$B$19+J10*$C$19)/($B$19+$C$19)*50000/3</f>
        <v>3986.044625858502</v>
      </c>
      <c r="O10">
        <f>($K$10*4)/'Required Percentages'!N33</f>
        <v>0.02116766836833479</v>
      </c>
      <c r="P10">
        <f>($K$10*4)/'Required Percentages'!O33</f>
        <v>0.018355341455011713</v>
      </c>
      <c r="Q10">
        <f>($K$10*4)/'Required Percentages'!P33</f>
        <v>0.01616940024907204</v>
      </c>
      <c r="R10">
        <f>($L$10*3)/'Required Percentages'!Q33</f>
        <v>0.10538558557903474</v>
      </c>
      <c r="S10">
        <f>($L$10*3)/'Required Percentages'!R33</f>
        <v>0.10442753480104353</v>
      </c>
      <c r="T10">
        <f>($L$10*3)/'Required Percentages'!S33</f>
        <v>0.10348674619923233</v>
      </c>
      <c r="U10">
        <f>($M$10*3)/'Required Percentages'!T33</f>
        <v>0.17582186981808348</v>
      </c>
      <c r="V10">
        <f>($M$10*3)/'Required Percentages'!U33</f>
        <v>0.17426592406748104</v>
      </c>
      <c r="W10">
        <f>($M$10*3)/'Required Percentages'!V33</f>
        <v>0.17273727561074867</v>
      </c>
    </row>
    <row r="11" spans="1:23" ht="12.75">
      <c r="A11" t="s">
        <v>32</v>
      </c>
      <c r="B11">
        <v>62.19</v>
      </c>
      <c r="C11">
        <v>37.81</v>
      </c>
      <c r="D11" s="2">
        <v>242804.92509741953</v>
      </c>
      <c r="E11" s="4">
        <v>2936</v>
      </c>
      <c r="F11" s="4">
        <v>4021</v>
      </c>
      <c r="G11" s="4">
        <v>3037</v>
      </c>
      <c r="H11" s="4">
        <v>4106</v>
      </c>
      <c r="I11" s="3">
        <f>(B11*$D11)/(100*$I$19)</f>
        <v>0.1579319572943158</v>
      </c>
      <c r="J11" s="3">
        <f>(C11*$D11)/(100*$J$19)</f>
        <v>0.11018144212162305</v>
      </c>
      <c r="K11" s="4">
        <f t="shared" si="0"/>
        <v>117.76545309027894</v>
      </c>
      <c r="L11" s="2">
        <f t="shared" si="1"/>
        <v>1141.1482588414792</v>
      </c>
      <c r="M11" s="2">
        <f>(I11*$B$19+J11*$C$19)/($B$19+$C$19)*50000/3</f>
        <v>2282.2965176829584</v>
      </c>
      <c r="O11">
        <f>($K$11*4)/'Required Percentages'!N37</f>
        <v>0.02042243935916989</v>
      </c>
      <c r="P11">
        <f>($K$11*4)/'Required Percentages'!O37</f>
        <v>0.01875215207341206</v>
      </c>
      <c r="Q11">
        <f>($K$11*4)/'Required Percentages'!P37</f>
        <v>0.017312549885288582</v>
      </c>
      <c r="R11">
        <f>($L$11*3)/'Required Percentages'!Q37</f>
        <v>0.10779486945038241</v>
      </c>
      <c r="S11">
        <f>($L$11*3)/'Required Percentages'!R37</f>
        <v>0.10681491609174258</v>
      </c>
      <c r="T11">
        <f>($L$11*3)/'Required Percentages'!S37</f>
        <v>0.10585261955037553</v>
      </c>
      <c r="U11">
        <f>($M$11*3)/'Required Percentages'!T37</f>
        <v>0.17984144035854613</v>
      </c>
      <c r="V11">
        <f>($M$11*3)/'Required Percentages'!U37</f>
        <v>0.17824992318723162</v>
      </c>
      <c r="W11">
        <f>($M$11*3)/'Required Percentages'!V37</f>
        <v>0.17668632736979975</v>
      </c>
    </row>
    <row r="12" spans="1:13" ht="12.75">
      <c r="A12" t="s">
        <v>33</v>
      </c>
      <c r="B12">
        <v>71.45</v>
      </c>
      <c r="C12">
        <v>28.55</v>
      </c>
      <c r="D12" s="2">
        <v>62270.13188958794</v>
      </c>
      <c r="E12" s="4">
        <v>2821</v>
      </c>
      <c r="F12" s="4">
        <v>4068</v>
      </c>
      <c r="G12" s="4">
        <v>2909</v>
      </c>
      <c r="H12" s="4">
        <v>4144</v>
      </c>
      <c r="I12" s="3"/>
      <c r="J12" s="3"/>
      <c r="K12" s="4"/>
      <c r="L12" s="2"/>
      <c r="M12" s="2"/>
    </row>
    <row r="13" spans="1:23" ht="12.75">
      <c r="A13" t="s">
        <v>34</v>
      </c>
      <c r="B13">
        <v>63.91</v>
      </c>
      <c r="C13">
        <v>36.09</v>
      </c>
      <c r="D13" s="2">
        <v>145430.7036506922</v>
      </c>
      <c r="E13" s="4">
        <v>3050</v>
      </c>
      <c r="F13" s="4">
        <v>4605</v>
      </c>
      <c r="G13" s="4">
        <v>3149</v>
      </c>
      <c r="H13" s="4">
        <v>4690</v>
      </c>
      <c r="I13" s="3">
        <f>(B13*$D13)/(100*$I$19)</f>
        <v>0.09721133158932725</v>
      </c>
      <c r="J13" s="3">
        <f>(C13*$D13)/(100*$J$19)</f>
        <v>0.06299227170495612</v>
      </c>
      <c r="K13" s="4">
        <f t="shared" si="0"/>
        <v>71.08816444003506</v>
      </c>
      <c r="L13" s="2">
        <f t="shared" si="1"/>
        <v>684.7204541953179</v>
      </c>
      <c r="M13" s="2">
        <f>(I13*$B$19+J13*$C$19)/($B$19+$C$19)*50000/3</f>
        <v>1369.4409083906357</v>
      </c>
      <c r="O13">
        <f>($K$13*4)/'Required Percentages'!N45</f>
        <v>0.020371307532657274</v>
      </c>
      <c r="P13">
        <f>($K$13*4)/'Required Percentages'!O45</f>
        <v>0.01878109866834761</v>
      </c>
      <c r="Q13">
        <f>($K$13*4)/'Required Percentages'!P45</f>
        <v>0.0174002540938043</v>
      </c>
      <c r="R13">
        <f>($L$13*3)/'Required Percentages'!Q45</f>
        <v>0.10798680869349117</v>
      </c>
      <c r="S13">
        <f>($L$13*3)/'Required Percentages'!R45</f>
        <v>0.10700511043264126</v>
      </c>
      <c r="T13">
        <f>($L$13*3)/'Required Percentages'!S45</f>
        <v>0.10604110042874358</v>
      </c>
      <c r="U13">
        <f>($M$13*3)/'Required Percentages'!T45</f>
        <v>0.18016166552434493</v>
      </c>
      <c r="V13">
        <f>($M$13*3)/'Required Percentages'!U45</f>
        <v>0.17856731450200564</v>
      </c>
      <c r="W13">
        <f>($M$13*3)/'Required Percentages'!V45</f>
        <v>0.1770009345502336</v>
      </c>
    </row>
    <row r="14" spans="1:13" ht="12.75">
      <c r="A14" t="s">
        <v>35</v>
      </c>
      <c r="B14">
        <v>48.99</v>
      </c>
      <c r="C14">
        <v>51.01</v>
      </c>
      <c r="D14" s="2">
        <v>10014.022290775658</v>
      </c>
      <c r="E14" s="4">
        <v>3055</v>
      </c>
      <c r="F14" s="4">
        <v>4962</v>
      </c>
      <c r="G14" s="4">
        <v>3160</v>
      </c>
      <c r="H14" s="4">
        <v>5032</v>
      </c>
      <c r="I14" s="3"/>
      <c r="J14" s="3"/>
      <c r="K14" s="4"/>
      <c r="L14" s="2"/>
      <c r="M14" s="2"/>
    </row>
    <row r="15" spans="1:13" ht="12.75">
      <c r="A15" t="s">
        <v>36</v>
      </c>
      <c r="B15">
        <v>85.86</v>
      </c>
      <c r="C15">
        <v>14.14</v>
      </c>
      <c r="D15" s="2">
        <v>78208.04812831082</v>
      </c>
      <c r="E15" s="4">
        <v>3162</v>
      </c>
      <c r="F15" s="4">
        <v>5047</v>
      </c>
      <c r="G15" s="4">
        <v>3261</v>
      </c>
      <c r="H15" s="4">
        <v>5116</v>
      </c>
      <c r="I15" s="3"/>
      <c r="J15" s="3"/>
      <c r="K15" s="4"/>
      <c r="L15" s="2"/>
      <c r="M15" s="2"/>
    </row>
    <row r="16" spans="1:23" ht="12.75">
      <c r="A16" t="s">
        <v>37</v>
      </c>
      <c r="B16">
        <v>67.93</v>
      </c>
      <c r="C16">
        <v>32.07</v>
      </c>
      <c r="D16" s="2">
        <v>382019.639320725</v>
      </c>
      <c r="E16" s="4">
        <v>2744</v>
      </c>
      <c r="F16" s="4">
        <v>4801</v>
      </c>
      <c r="G16" s="4">
        <v>2829</v>
      </c>
      <c r="H16" s="4">
        <v>4890</v>
      </c>
      <c r="I16" s="3">
        <f>(B16*$D16)/(100*$I$19)</f>
        <v>0.27141839244458665</v>
      </c>
      <c r="J16" s="3">
        <f>(C16*$D16)/(100*$J$19)</f>
        <v>0.14703777875501198</v>
      </c>
      <c r="K16" s="4">
        <f t="shared" si="0"/>
        <v>190.1197898052565</v>
      </c>
      <c r="L16" s="2">
        <f t="shared" si="1"/>
        <v>1806.1063057193157</v>
      </c>
      <c r="M16" s="2">
        <f>(I16*$B$19+J16*$C$19)/($B$19+$C$19)*50000/3</f>
        <v>3612.2126114386315</v>
      </c>
      <c r="O16">
        <f>($K$16*4)/'Required Percentages'!N57</f>
        <v>0.020255789640405416</v>
      </c>
      <c r="P16">
        <f>($K$16*4)/'Required Percentages'!O57</f>
        <v>0.018847368133791967</v>
      </c>
      <c r="Q16">
        <f>($K$16*4)/'Required Percentages'!P57</f>
        <v>0.017603383090104844</v>
      </c>
      <c r="R16">
        <f>($L$16*3)/'Required Percentages'!Q57</f>
        <v>0.10843541087796632</v>
      </c>
      <c r="S16">
        <f>($L$16*3)/'Required Percentages'!R57</f>
        <v>0.10744963441543935</v>
      </c>
      <c r="T16">
        <f>($L$16*3)/'Required Percentages'!S57</f>
        <v>0.10648161969097593</v>
      </c>
      <c r="U16">
        <f>($M$16*3)/'Required Percentages'!T57</f>
        <v>0.18091009876068867</v>
      </c>
      <c r="V16">
        <f>($M$16*3)/'Required Percentages'!U57</f>
        <v>0.1793091244353729</v>
      </c>
      <c r="W16">
        <f>($M$16*3)/'Required Percentages'!V57</f>
        <v>0.17773623737892222</v>
      </c>
    </row>
    <row r="17" ht="12.75">
      <c r="L17" s="2"/>
    </row>
    <row r="18" ht="12.75">
      <c r="L18" s="2"/>
    </row>
    <row r="19" spans="2:13" ht="12.75">
      <c r="B19" s="2">
        <f>SUM(B7*D7,B8*D8,B9*D9,B10*D10,B11*D11,B12*D12,B13*D13,B14*D14,B15*D15,B16*D16)/100</f>
        <v>1126618.3731038787</v>
      </c>
      <c r="C19" s="2">
        <f>SUM(C7*D7,C8*D8,C9*D9,C10*D10,C11*D11,C12*D12,C13*D13,C14*D14,C15*D15,C16*D16)/100</f>
        <v>883992.5604231808</v>
      </c>
      <c r="D19" s="2">
        <f>SUM(D7:D16)</f>
        <v>2010610.9335270594</v>
      </c>
      <c r="E19" s="2">
        <f>SUM(B7*$D7*E7,B8*$D8*E8,B9*$D9*E9,B10*$D10*E10,B11*$D11*E11,B12*$D12*E12,B13*$D13*E13,B14*$D14*E14,B15*$D15*E15,B16*$D16*E16)/(100*B19)</f>
        <v>3006.4883025734393</v>
      </c>
      <c r="F19" s="2">
        <f>SUM(C7*$D7*F7,C8*$D8*F8,C9*$D9*F9,C10*$D10*F10,C11*$D11*F11,C12*$D12*F12,C13*$D13*F13,C14*$D14*F14,C15*$D15*F15,C16*$D16*F16)/(100*C19)</f>
        <v>4597.744587300864</v>
      </c>
      <c r="G19" s="2">
        <f>SUM(B7*$D7*G7,B8*$D8*G8,B9*$D9*G9,B10*$D10*G10,B11*$D11*G11,B12*$D12*G12,B13*$D13*G13,B14*$D14*G14,B15*$D15*G15,B16*$D16*G16)/(100*B19)</f>
        <v>3100.6047893444625</v>
      </c>
      <c r="H19" s="2">
        <f>SUM(C7*$D7*H7,C8*$D8*H8,C9*$D9*H9,C10*$D10*H10,C11*$D11*H11,C12*$D12*H12,C13*$D13*H13,C14*$D14*H14,C15*$D15*H15,C16*$D16*H16)/(100*C19)</f>
        <v>4682.694448353401</v>
      </c>
      <c r="I19" s="2">
        <f>SUM(B8*D8,B9*D9,B10*D10,B11*D11,B13*D13,B16*D16)/100</f>
        <v>956110.3750312345</v>
      </c>
      <c r="J19" s="2">
        <f>SUM(C8*D8,C9*D9,C10*D10,C11*D11,C13*D13,C16*D16)/100</f>
        <v>833212.3850584248</v>
      </c>
      <c r="K19" s="4">
        <f>SUM(K8:K16)</f>
        <v>833.3333333333333</v>
      </c>
      <c r="L19" s="2">
        <f>SUM(L8:L16)</f>
        <v>8333.333333333334</v>
      </c>
      <c r="M19" s="2">
        <f>SUM(M8:M16)</f>
        <v>16666.666666666668</v>
      </c>
    </row>
    <row r="20" spans="4:14" ht="12.75">
      <c r="D20" s="2">
        <f>SUM(B19:C19)</f>
        <v>2010610.9335270594</v>
      </c>
      <c r="K20">
        <f>3*K19</f>
        <v>2500</v>
      </c>
      <c r="L20">
        <f>3*L19</f>
        <v>25000</v>
      </c>
      <c r="M20">
        <f>3*M19</f>
        <v>50000</v>
      </c>
      <c r="N20" t="s">
        <v>104</v>
      </c>
    </row>
    <row r="22" ht="12.75">
      <c r="G22">
        <f>H19/G19</f>
        <v>1.5102519561493122</v>
      </c>
    </row>
    <row r="23" ht="12.75">
      <c r="K23" t="s">
        <v>103</v>
      </c>
    </row>
    <row r="24" spans="9:11" ht="12.75">
      <c r="I24">
        <v>2009</v>
      </c>
      <c r="J24">
        <v>0.51</v>
      </c>
      <c r="K24">
        <f>AVERAGE(J24:J26)</f>
        <v>0.68</v>
      </c>
    </row>
    <row r="25" spans="9:10" ht="12.75">
      <c r="I25">
        <v>2010</v>
      </c>
      <c r="J25">
        <v>0.68</v>
      </c>
    </row>
    <row r="26" spans="9:10" ht="12.75">
      <c r="I26">
        <v>2011</v>
      </c>
      <c r="J26">
        <v>0.85</v>
      </c>
    </row>
    <row r="27" spans="9:10" ht="12.75">
      <c r="I27">
        <v>2012</v>
      </c>
      <c r="J27">
        <v>1</v>
      </c>
    </row>
  </sheetData>
  <mergeCells count="4">
    <mergeCell ref="E4:F4"/>
    <mergeCell ref="G4:H4"/>
    <mergeCell ref="K1:M2"/>
    <mergeCell ref="O1:Q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4">
      <selection activeCell="A46" sqref="A46"/>
    </sheetView>
  </sheetViews>
  <sheetFormatPr defaultColWidth="9.140625" defaultRowHeight="12.75"/>
  <sheetData>
    <row r="2" ht="12.75">
      <c r="A2" t="s">
        <v>101</v>
      </c>
    </row>
    <row r="4" spans="3:29" ht="12.75">
      <c r="C4" t="s">
        <v>38</v>
      </c>
      <c r="D4">
        <v>2005</v>
      </c>
      <c r="E4">
        <v>2006</v>
      </c>
      <c r="F4">
        <v>2007</v>
      </c>
      <c r="G4">
        <v>2008</v>
      </c>
      <c r="H4">
        <v>2009</v>
      </c>
      <c r="I4">
        <v>2010</v>
      </c>
      <c r="J4">
        <v>2011</v>
      </c>
      <c r="K4">
        <v>2012</v>
      </c>
      <c r="L4">
        <v>2013</v>
      </c>
      <c r="M4">
        <v>2014</v>
      </c>
      <c r="N4">
        <v>2015</v>
      </c>
      <c r="O4">
        <v>2016</v>
      </c>
      <c r="P4">
        <v>2017</v>
      </c>
      <c r="Q4">
        <v>2018</v>
      </c>
      <c r="R4">
        <f>Q4+1</f>
        <v>2019</v>
      </c>
      <c r="S4">
        <f aca="true" t="shared" si="0" ref="S4:AC4">R4+1</f>
        <v>2020</v>
      </c>
      <c r="T4">
        <f t="shared" si="0"/>
        <v>2021</v>
      </c>
      <c r="U4">
        <f t="shared" si="0"/>
        <v>2022</v>
      </c>
      <c r="V4">
        <f t="shared" si="0"/>
        <v>2023</v>
      </c>
      <c r="W4">
        <f t="shared" si="0"/>
        <v>2024</v>
      </c>
      <c r="X4">
        <f t="shared" si="0"/>
        <v>2025</v>
      </c>
      <c r="Y4">
        <f t="shared" si="0"/>
        <v>2026</v>
      </c>
      <c r="Z4">
        <f t="shared" si="0"/>
        <v>2027</v>
      </c>
      <c r="AA4">
        <f t="shared" si="0"/>
        <v>2028</v>
      </c>
      <c r="AB4">
        <f t="shared" si="0"/>
        <v>2029</v>
      </c>
      <c r="AC4">
        <f t="shared" si="0"/>
        <v>2030</v>
      </c>
    </row>
    <row r="6" spans="1:29" ht="12.75">
      <c r="A6" t="s">
        <v>28</v>
      </c>
      <c r="B6" t="s">
        <v>20</v>
      </c>
      <c r="D6" s="2">
        <f>('Required Percentages'!J$8/'Required Percentages'!J$5)*'Required Percentages'!J$21</f>
        <v>1100.798059564029</v>
      </c>
      <c r="E6" s="2">
        <f>('Required Percentages'!K8/'Required Percentages'!K$5)*'Required Percentages'!K$21</f>
        <v>1111.5901974028918</v>
      </c>
      <c r="F6" s="2">
        <f>('Required Percentages'!L8/'Required Percentages'!L$5)*'Required Percentages'!L$21</f>
        <v>1181.9118921618326</v>
      </c>
      <c r="G6" s="2">
        <f>('Required Percentages'!M8/'Required Percentages'!M$5)*'Required Percentages'!M$21</f>
        <v>1253.3783860923131</v>
      </c>
      <c r="H6" s="2">
        <f>('Required Percentages'!N8/'Required Percentages'!N$5)*'Required Percentages'!N$21</f>
        <v>1657.4870989929173</v>
      </c>
      <c r="I6" s="2">
        <f>('Required Percentages'!O8/'Required Percentages'!O$5)*'Required Percentages'!O$21</f>
        <v>1749.6822143348675</v>
      </c>
      <c r="J6" s="2">
        <f>('Required Percentages'!P8/'Required Percentages'!P$5)*'Required Percentages'!P$21</f>
        <v>1843.3083286412432</v>
      </c>
      <c r="K6" s="2">
        <f>('Required Percentages'!Q8/'Required Percentages'!Q$5)*'Required Percentages'!Q$21</f>
        <v>2315.028255909347</v>
      </c>
      <c r="L6" s="2">
        <f>('Required Percentages'!R8/'Required Percentages'!R$5)*'Required Percentages'!R$21</f>
        <v>2336.267047247965</v>
      </c>
      <c r="M6" s="2">
        <f>('Required Percentages'!S8/'Required Percentages'!S$5)*'Required Percentages'!S$21</f>
        <v>2357.505838586583</v>
      </c>
      <c r="N6" s="2">
        <f>('Required Percentages'!T8/'Required Percentages'!T$5)*'Required Percentages'!T$21</f>
        <v>3171.6595065669358</v>
      </c>
      <c r="O6" s="2">
        <f>('Required Percentages'!U8/'Required Percentages'!U$5)*'Required Percentages'!U$21</f>
        <v>3199.9778950184254</v>
      </c>
      <c r="P6" s="2">
        <f>('Required Percentages'!V8/'Required Percentages'!V$5)*'Required Percentages'!V$21</f>
        <v>3228.296283469917</v>
      </c>
      <c r="Q6" s="2">
        <f>('Required Percentages'!W8/'Required Percentages'!W$5)*'Required Percentages'!W$21</f>
        <v>4070.768339901757</v>
      </c>
      <c r="R6" s="2">
        <f>('Required Percentages'!X8/'Required Percentages'!X$5)*'Required Percentages'!X$21</f>
        <v>4106.166325466121</v>
      </c>
      <c r="S6" s="2">
        <f>('Required Percentages'!Y8/'Required Percentages'!Y$5)*'Required Percentages'!Y$21</f>
        <v>4141.564311030484</v>
      </c>
      <c r="T6" s="2">
        <f>('Required Percentages'!Z8/'Required Percentages'!Z$5)*'Required Percentages'!Z$21</f>
        <v>4176.962296594847</v>
      </c>
      <c r="U6" s="2">
        <f>('Required Percentages'!AA8/'Required Percentages'!AA$5)*'Required Percentages'!AA$21</f>
        <v>4212.36028215921</v>
      </c>
      <c r="V6" s="2">
        <f>('Required Percentages'!AB8/'Required Percentages'!AB$5)*'Required Percentages'!AB$21</f>
        <v>4247.758267723573</v>
      </c>
      <c r="W6" s="2">
        <f>('Required Percentages'!AC8/'Required Percentages'!AC$5)*'Required Percentages'!AC$21</f>
        <v>4283.156253287936</v>
      </c>
      <c r="X6" s="2">
        <f>('Required Percentages'!AD8/'Required Percentages'!AD$5)*'Required Percentages'!AD$21</f>
        <v>4318.5542388523</v>
      </c>
      <c r="Y6" s="2">
        <f>('Required Percentages'!AE8/'Required Percentages'!AE$5)*'Required Percentages'!AE$21</f>
        <v>4353.952224416663</v>
      </c>
      <c r="Z6" s="2">
        <f>('Required Percentages'!AF8/'Required Percentages'!AF$5)*'Required Percentages'!AF$21</f>
        <v>4389.350209981026</v>
      </c>
      <c r="AA6" s="2">
        <f>('Required Percentages'!AG8/'Required Percentages'!AG$5)*'Required Percentages'!AG$21</f>
        <v>4424.748195545389</v>
      </c>
      <c r="AB6" s="2">
        <f>('Required Percentages'!AH8/'Required Percentages'!AH$5)*'Required Percentages'!AH$21</f>
        <v>4460.146181109752</v>
      </c>
      <c r="AC6" s="2">
        <f>('Required Percentages'!AI8/'Required Percentages'!AI$5)*'Required Percentages'!AI$21</f>
        <v>4495.544166674115</v>
      </c>
    </row>
    <row r="7" spans="2:29" ht="12.75">
      <c r="B7" t="s">
        <v>100</v>
      </c>
      <c r="D7" s="2">
        <f>('Required Percentages'!J$9/'Required Percentages'!J$5)*'Required Percentages'!J$21</f>
        <v>1100.798059564029</v>
      </c>
      <c r="E7" s="2">
        <f>('Required Percentages'!K9/'Required Percentages'!K$5)*'Required Percentages'!K$21</f>
        <v>1111.5901974028918</v>
      </c>
      <c r="F7" s="2">
        <f>('Required Percentages'!L9/'Required Percentages'!L$5)*'Required Percentages'!L$21</f>
        <v>1181.9118921618326</v>
      </c>
      <c r="G7" s="2">
        <f>('Required Percentages'!M9/'Required Percentages'!M$5)*'Required Percentages'!M$21</f>
        <v>1253.3783860923131</v>
      </c>
      <c r="H7" s="2">
        <f>('Required Percentages'!N9/'Required Percentages'!N$5)*'Required Percentages'!N$21</f>
        <v>1657.4870989929173</v>
      </c>
      <c r="I7" s="2">
        <f>('Required Percentages'!O9/'Required Percentages'!O$5)*'Required Percentages'!O$21</f>
        <v>1749.6822143348675</v>
      </c>
      <c r="J7" s="2">
        <f>('Required Percentages'!P9/'Required Percentages'!P$5)*'Required Percentages'!P$21</f>
        <v>1843.3083286412432</v>
      </c>
      <c r="K7" s="2">
        <f>('Required Percentages'!Q9/'Required Percentages'!Q$5)*'Required Percentages'!Q$21</f>
        <v>2315.028255909347</v>
      </c>
      <c r="L7" s="2">
        <f>('Required Percentages'!R9/'Required Percentages'!R$5)*'Required Percentages'!R$21</f>
        <v>2336.267047247965</v>
      </c>
      <c r="M7" s="2">
        <f>('Required Percentages'!S9/'Required Percentages'!S$5)*'Required Percentages'!S$21</f>
        <v>2357.505838586583</v>
      </c>
      <c r="N7" s="2">
        <f>('Required Percentages'!T9/'Required Percentages'!T$5)*'Required Percentages'!T$21</f>
        <v>3171.6595065669358</v>
      </c>
      <c r="O7" s="2">
        <f>('Required Percentages'!U9/'Required Percentages'!U$5)*'Required Percentages'!U$21</f>
        <v>3199.9778950184254</v>
      </c>
      <c r="P7" s="2">
        <f>('Required Percentages'!V9/'Required Percentages'!V$5)*'Required Percentages'!V$21</f>
        <v>3228.296283469917</v>
      </c>
      <c r="Q7" s="2">
        <f>('Required Percentages'!W9/'Required Percentages'!W$5)*'Required Percentages'!W$21</f>
        <v>4070.768339901757</v>
      </c>
      <c r="R7" s="2">
        <f>('Required Percentages'!X9/'Required Percentages'!X$5)*'Required Percentages'!X$21</f>
        <v>4106.166325466121</v>
      </c>
      <c r="S7" s="2">
        <f>('Required Percentages'!Y9/'Required Percentages'!Y$5)*'Required Percentages'!Y$21</f>
        <v>4141.564311030484</v>
      </c>
      <c r="T7" s="2">
        <f>('Required Percentages'!Z9/'Required Percentages'!Z$5)*'Required Percentages'!Z$21</f>
        <v>4176.962296594847</v>
      </c>
      <c r="U7" s="2">
        <f>('Required Percentages'!AA9/'Required Percentages'!AA$5)*'Required Percentages'!AA$21</f>
        <v>4212.36028215921</v>
      </c>
      <c r="V7" s="2">
        <f>('Required Percentages'!AB9/'Required Percentages'!AB$5)*'Required Percentages'!AB$21</f>
        <v>4247.758267723573</v>
      </c>
      <c r="W7" s="2">
        <f>('Required Percentages'!AC9/'Required Percentages'!AC$5)*'Required Percentages'!AC$21</f>
        <v>4283.156253287936</v>
      </c>
      <c r="X7" s="2">
        <f>('Required Percentages'!AD9/'Required Percentages'!AD$5)*'Required Percentages'!AD$21</f>
        <v>4318.5542388523</v>
      </c>
      <c r="Y7" s="2">
        <f>('Required Percentages'!AE9/'Required Percentages'!AE$5)*'Required Percentages'!AE$21</f>
        <v>4353.952224416663</v>
      </c>
      <c r="Z7" s="2">
        <f>('Required Percentages'!AF9/'Required Percentages'!AF$5)*'Required Percentages'!AF$21</f>
        <v>4389.350209981026</v>
      </c>
      <c r="AA7" s="2">
        <f>('Required Percentages'!AG9/'Required Percentages'!AG$5)*'Required Percentages'!AG$21</f>
        <v>4424.748195545389</v>
      </c>
      <c r="AB7" s="2">
        <f>('Required Percentages'!AH9/'Required Percentages'!AH$5)*'Required Percentages'!AH$21</f>
        <v>4460.146181109752</v>
      </c>
      <c r="AC7" s="2">
        <f>('Required Percentages'!AI9/'Required Percentages'!AI$5)*'Required Percentages'!AI$21</f>
        <v>4495.544166674115</v>
      </c>
    </row>
    <row r="8" spans="2:29" ht="12.75">
      <c r="B8" t="s">
        <v>16</v>
      </c>
      <c r="D8" s="2">
        <f>('Required Percentages'!J$10/'Required Percentages'!J$5)*'Required Percentages'!J$21</f>
        <v>3302.394178692086</v>
      </c>
      <c r="E8" s="2">
        <f>('Required Percentages'!K10/'Required Percentages'!K$5)*'Required Percentages'!K$21</f>
        <v>3334.7705922086748</v>
      </c>
      <c r="F8" s="2">
        <f>('Required Percentages'!L10/'Required Percentages'!L$5)*'Required Percentages'!L$21</f>
        <v>3545.7356764854967</v>
      </c>
      <c r="G8" s="2">
        <f>('Required Percentages'!M10/'Required Percentages'!M$5)*'Required Percentages'!M$21</f>
        <v>3760.1351582769385</v>
      </c>
      <c r="H8" s="2">
        <f>('Required Percentages'!N10/'Required Percentages'!N$5)*'Required Percentages'!N$21</f>
        <v>3977.9690375830005</v>
      </c>
      <c r="I8" s="2">
        <f>('Required Percentages'!O10/'Required Percentages'!O$5)*'Required Percentages'!O$21</f>
        <v>4199.237314403681</v>
      </c>
      <c r="J8" s="2">
        <f>('Required Percentages'!P10/'Required Percentages'!P$5)*'Required Percentages'!P$21</f>
        <v>4423.939988738983</v>
      </c>
      <c r="K8" s="2">
        <f>('Required Percentages'!Q10/'Required Percentages'!Q$5)*'Required Percentages'!Q$21</f>
        <v>4630.056511818694</v>
      </c>
      <c r="L8" s="2">
        <f>('Required Percentages'!R10/'Required Percentages'!R$5)*'Required Percentages'!R$21</f>
        <v>4672.53409449593</v>
      </c>
      <c r="M8" s="2">
        <f>('Required Percentages'!S10/'Required Percentages'!S$5)*'Required Percentages'!S$21</f>
        <v>4715.011677173166</v>
      </c>
      <c r="N8" s="2">
        <f>('Required Percentages'!T10/'Required Percentages'!T$5)*'Required Percentages'!T$21</f>
        <v>4757.489259850402</v>
      </c>
      <c r="O8" s="2">
        <f>('Required Percentages'!U10/'Required Percentages'!U$5)*'Required Percentages'!U$21</f>
        <v>4799.966842527636</v>
      </c>
      <c r="P8" s="2">
        <f>('Required Percentages'!V10/'Required Percentages'!V$5)*'Required Percentages'!V$21</f>
        <v>4842.444425204873</v>
      </c>
      <c r="Q8" s="2">
        <f>('Required Percentages'!W10/'Required Percentages'!W$5)*'Required Percentages'!W$21</f>
        <v>4884.922007882109</v>
      </c>
      <c r="R8" s="2">
        <f>('Required Percentages'!X10/'Required Percentages'!X$5)*'Required Percentages'!X$21</f>
        <v>4927.399590559345</v>
      </c>
      <c r="S8" s="2">
        <f>('Required Percentages'!Y10/'Required Percentages'!Y$5)*'Required Percentages'!Y$21</f>
        <v>4969.87717323658</v>
      </c>
      <c r="T8" s="2">
        <f>('Required Percentages'!Z10/'Required Percentages'!Z$5)*'Required Percentages'!Z$21</f>
        <v>5012.354755913817</v>
      </c>
      <c r="U8" s="2">
        <f>('Required Percentages'!AA10/'Required Percentages'!AA$5)*'Required Percentages'!AA$21</f>
        <v>5054.832338591052</v>
      </c>
      <c r="V8" s="2">
        <f>('Required Percentages'!AB10/'Required Percentages'!AB$5)*'Required Percentages'!AB$21</f>
        <v>5097.309921268288</v>
      </c>
      <c r="W8" s="2">
        <f>('Required Percentages'!AC10/'Required Percentages'!AC$5)*'Required Percentages'!AC$21</f>
        <v>5139.787503945524</v>
      </c>
      <c r="X8" s="2">
        <f>('Required Percentages'!AD10/'Required Percentages'!AD$5)*'Required Percentages'!AD$21</f>
        <v>5182.26508662276</v>
      </c>
      <c r="Y8" s="2">
        <f>('Required Percentages'!AE10/'Required Percentages'!AE$5)*'Required Percentages'!AE$21</f>
        <v>5224.742669299996</v>
      </c>
      <c r="Z8" s="2">
        <f>('Required Percentages'!AF10/'Required Percentages'!AF$5)*'Required Percentages'!AF$21</f>
        <v>5267.220251977231</v>
      </c>
      <c r="AA8" s="2">
        <f>('Required Percentages'!AG10/'Required Percentages'!AG$5)*'Required Percentages'!AG$21</f>
        <v>5309.6978346544665</v>
      </c>
      <c r="AB8" s="2">
        <f>('Required Percentages'!AH10/'Required Percentages'!AH$5)*'Required Percentages'!AH$21</f>
        <v>5352.175417331702</v>
      </c>
      <c r="AC8" s="2">
        <f>('Required Percentages'!AI10/'Required Percentages'!AI$5)*'Required Percentages'!AI$21</f>
        <v>5394.653000008939</v>
      </c>
    </row>
    <row r="10" spans="1:29" ht="12.75">
      <c r="A10" t="s">
        <v>29</v>
      </c>
      <c r="B10" t="s">
        <v>20</v>
      </c>
      <c r="D10" s="2">
        <f>('Required Percentages'!J$8/'Required Percentages'!J$5)*'Required Percentages'!J$25</f>
        <v>2139.1156294019656</v>
      </c>
      <c r="E10" s="2">
        <f>('Required Percentages'!K$8/'Required Percentages'!K$5)*'Required Percentages'!K$25</f>
        <v>2160.087351258848</v>
      </c>
      <c r="F10" s="2">
        <f>('Required Percentages'!L$8/'Required Percentages'!L$5)*'Required Percentages'!L$25</f>
        <v>2533.1880625239855</v>
      </c>
      <c r="G10" s="2">
        <f>('Required Percentages'!M$8/'Required Percentages'!M$5)*'Required Percentages'!M$25</f>
        <v>2913.0604851238973</v>
      </c>
      <c r="H10" s="2">
        <f>('Required Percentages'!N$8/'Required Percentages'!N$5)*'Required Percentages'!N$25</f>
        <v>4124.630773823228</v>
      </c>
      <c r="I10" s="2">
        <f>('Required Percentages'!O$8/'Required Percentages'!O$5)*'Required Percentages'!O$25</f>
        <v>4616.400580410053</v>
      </c>
      <c r="J10" s="2">
        <f>('Required Percentages'!P$8/'Required Percentages'!P$5)*'Required Percentages'!P$25</f>
        <v>5116.635026165345</v>
      </c>
      <c r="K10" s="2">
        <f>('Required Percentages'!Q$8/'Required Percentages'!Q$5)*'Required Percentages'!Q$25</f>
        <v>6685.273003704833</v>
      </c>
      <c r="L10" s="2">
        <f>('Required Percentages'!R$8/'Required Percentages'!R$5)*'Required Percentages'!R$25</f>
        <v>6746.6057835553365</v>
      </c>
      <c r="M10" s="2">
        <f>('Required Percentages'!S$8/'Required Percentages'!S$5)*'Required Percentages'!S$25</f>
        <v>6807.93856340584</v>
      </c>
      <c r="N10" s="2">
        <f>('Required Percentages'!T$8/'Required Percentages'!T$5)*'Required Percentages'!T$25</f>
        <v>9159.028457675126</v>
      </c>
      <c r="O10" s="2">
        <f>('Required Percentages'!U$8/'Required Percentages'!U$5)*'Required Percentages'!U$25</f>
        <v>9240.805497475794</v>
      </c>
      <c r="P10" s="2">
        <f>('Required Percentages'!V$8/'Required Percentages'!V$5)*'Required Percentages'!V$25</f>
        <v>9322.582537276468</v>
      </c>
      <c r="Q10" s="2">
        <f>('Required Percentages'!W$8/'Required Percentages'!W$5)*'Required Percentages'!W$25</f>
        <v>11755.44947134642</v>
      </c>
      <c r="R10" s="2">
        <f>('Required Percentages'!X$8/'Required Percentages'!X$5)*'Required Percentages'!X$25</f>
        <v>11857.670771097257</v>
      </c>
      <c r="S10" s="2">
        <f>('Required Percentages'!Y$8/'Required Percentages'!Y$5)*'Required Percentages'!Y$25</f>
        <v>11959.892070848095</v>
      </c>
      <c r="T10" s="2">
        <f>('Required Percentages'!Z$8/'Required Percentages'!Z$5)*'Required Percentages'!Z$25</f>
        <v>12062.113370598936</v>
      </c>
      <c r="U10" s="2">
        <f>('Required Percentages'!AA$8/'Required Percentages'!AA$5)*'Required Percentages'!AA$25</f>
        <v>12164.334670349772</v>
      </c>
      <c r="V10" s="2">
        <f>('Required Percentages'!AB$8/'Required Percentages'!AB$5)*'Required Percentages'!AB$25</f>
        <v>12266.555970100613</v>
      </c>
      <c r="W10" s="2">
        <f>('Required Percentages'!AC$8/'Required Percentages'!AC$5)*'Required Percentages'!AC$25</f>
        <v>12368.777269851451</v>
      </c>
      <c r="X10" s="2">
        <f>('Required Percentages'!AD$8/'Required Percentages'!AD$5)*'Required Percentages'!AD$25</f>
        <v>12470.998569602289</v>
      </c>
      <c r="Y10" s="2">
        <f>('Required Percentages'!AE$8/'Required Percentages'!AE$5)*'Required Percentages'!AE$25</f>
        <v>12573.219869353126</v>
      </c>
      <c r="Z10" s="2">
        <f>('Required Percentages'!AF$8/'Required Percentages'!AF$5)*'Required Percentages'!AF$25</f>
        <v>12675.441169103964</v>
      </c>
      <c r="AA10" s="2">
        <f>('Required Percentages'!AG$8/'Required Percentages'!AG$5)*'Required Percentages'!AG$25</f>
        <v>12777.662468854805</v>
      </c>
      <c r="AB10" s="2">
        <f>('Required Percentages'!AH$8/'Required Percentages'!AH$5)*'Required Percentages'!AH$25</f>
        <v>12879.883768605643</v>
      </c>
      <c r="AC10" s="2">
        <f>('Required Percentages'!AI$8/'Required Percentages'!AI$5)*'Required Percentages'!AI$25</f>
        <v>12982.105068356483</v>
      </c>
    </row>
    <row r="11" spans="2:29" ht="12.75">
      <c r="B11" t="s">
        <v>100</v>
      </c>
      <c r="D11" s="2">
        <f>('Required Percentages'!J$9/'Required Percentages'!J$5)*'Required Percentages'!J$25</f>
        <v>2139.1156294019656</v>
      </c>
      <c r="E11" s="2">
        <f>('Required Percentages'!K$9/'Required Percentages'!K$5)*'Required Percentages'!K$25</f>
        <v>2160.087351258848</v>
      </c>
      <c r="F11" s="2">
        <f>('Required Percentages'!L$9/'Required Percentages'!L$5)*'Required Percentages'!L$25</f>
        <v>2533.1880625239855</v>
      </c>
      <c r="G11" s="2">
        <f>('Required Percentages'!M$9/'Required Percentages'!M$5)*'Required Percentages'!M$25</f>
        <v>2913.0604851238973</v>
      </c>
      <c r="H11" s="2">
        <f>('Required Percentages'!N$9/'Required Percentages'!N$5)*'Required Percentages'!N$25</f>
        <v>4124.630773823228</v>
      </c>
      <c r="I11" s="2">
        <f>('Required Percentages'!O$9/'Required Percentages'!O$5)*'Required Percentages'!O$25</f>
        <v>4616.400580410053</v>
      </c>
      <c r="J11" s="2">
        <f>('Required Percentages'!P$9/'Required Percentages'!P$5)*'Required Percentages'!P$25</f>
        <v>5116.635026165345</v>
      </c>
      <c r="K11" s="2">
        <f>('Required Percentages'!Q$9/'Required Percentages'!Q$5)*'Required Percentages'!Q$25</f>
        <v>6685.273003704833</v>
      </c>
      <c r="L11" s="2">
        <f>('Required Percentages'!R$9/'Required Percentages'!R$5)*'Required Percentages'!R$25</f>
        <v>6746.6057835553365</v>
      </c>
      <c r="M11" s="2">
        <f>('Required Percentages'!S$9/'Required Percentages'!S$5)*'Required Percentages'!S$25</f>
        <v>6807.93856340584</v>
      </c>
      <c r="N11" s="2">
        <f>('Required Percentages'!T$9/'Required Percentages'!T$5)*'Required Percentages'!T$25</f>
        <v>9159.028457675126</v>
      </c>
      <c r="O11" s="2">
        <f>('Required Percentages'!U$9/'Required Percentages'!U$5)*'Required Percentages'!U$25</f>
        <v>9240.805497475794</v>
      </c>
      <c r="P11" s="2">
        <f>('Required Percentages'!V$9/'Required Percentages'!V$5)*'Required Percentages'!V$25</f>
        <v>9322.582537276468</v>
      </c>
      <c r="Q11" s="2">
        <f>('Required Percentages'!W$9/'Required Percentages'!W$5)*'Required Percentages'!W$25</f>
        <v>11755.44947134642</v>
      </c>
      <c r="R11" s="2">
        <f>('Required Percentages'!X$9/'Required Percentages'!X$5)*'Required Percentages'!X$25</f>
        <v>11857.670771097257</v>
      </c>
      <c r="S11" s="2">
        <f>('Required Percentages'!Y$9/'Required Percentages'!Y$5)*'Required Percentages'!Y$25</f>
        <v>11959.892070848095</v>
      </c>
      <c r="T11" s="2">
        <f>('Required Percentages'!Z$9/'Required Percentages'!Z$5)*'Required Percentages'!Z$25</f>
        <v>12062.113370598936</v>
      </c>
      <c r="U11" s="2">
        <f>('Required Percentages'!AA$9/'Required Percentages'!AA$5)*'Required Percentages'!AA$25</f>
        <v>12164.334670349772</v>
      </c>
      <c r="V11" s="2">
        <f>('Required Percentages'!AB$9/'Required Percentages'!AB$5)*'Required Percentages'!AB$25</f>
        <v>12266.555970100613</v>
      </c>
      <c r="W11" s="2">
        <f>('Required Percentages'!AC$9/'Required Percentages'!AC$5)*'Required Percentages'!AC$25</f>
        <v>12368.777269851451</v>
      </c>
      <c r="X11" s="2">
        <f>('Required Percentages'!AD$9/'Required Percentages'!AD$5)*'Required Percentages'!AD$25</f>
        <v>12470.998569602289</v>
      </c>
      <c r="Y11" s="2">
        <f>('Required Percentages'!AE$9/'Required Percentages'!AE$5)*'Required Percentages'!AE$25</f>
        <v>12573.219869353126</v>
      </c>
      <c r="Z11" s="2">
        <f>('Required Percentages'!AF$9/'Required Percentages'!AF$5)*'Required Percentages'!AF$25</f>
        <v>12675.441169103964</v>
      </c>
      <c r="AA11" s="2">
        <f>('Required Percentages'!AG$9/'Required Percentages'!AG$5)*'Required Percentages'!AG$25</f>
        <v>12777.662468854805</v>
      </c>
      <c r="AB11" s="2">
        <f>('Required Percentages'!AH$9/'Required Percentages'!AH$5)*'Required Percentages'!AH$25</f>
        <v>12879.883768605643</v>
      </c>
      <c r="AC11" s="2">
        <f>('Required Percentages'!AI$9/'Required Percentages'!AI$5)*'Required Percentages'!AI$25</f>
        <v>12982.105068356483</v>
      </c>
    </row>
    <row r="12" spans="2:29" ht="12.75">
      <c r="B12" t="s">
        <v>16</v>
      </c>
      <c r="D12" s="2">
        <f>('Required Percentages'!J$10/'Required Percentages'!J$5)*'Required Percentages'!J$25</f>
        <v>6417.346888205896</v>
      </c>
      <c r="E12" s="2">
        <f>('Required Percentages'!K$10/'Required Percentages'!K$5)*'Required Percentages'!K$25</f>
        <v>6480.262053776542</v>
      </c>
      <c r="F12" s="2">
        <f>('Required Percentages'!L$10/'Required Percentages'!L$5)*'Required Percentages'!L$25</f>
        <v>7599.564187571955</v>
      </c>
      <c r="G12" s="2">
        <f>('Required Percentages'!M$10/'Required Percentages'!M$5)*'Required Percentages'!M$25</f>
        <v>8739.18145537169</v>
      </c>
      <c r="H12" s="2">
        <f>('Required Percentages'!N$10/'Required Percentages'!N$5)*'Required Percentages'!N$25</f>
        <v>9899.113857175747</v>
      </c>
      <c r="I12" s="2">
        <f>('Required Percentages'!O$10/'Required Percentages'!O$5)*'Required Percentages'!O$25</f>
        <v>11079.361392984125</v>
      </c>
      <c r="J12" s="2">
        <f>('Required Percentages'!P$10/'Required Percentages'!P$5)*'Required Percentages'!P$25</f>
        <v>12279.924062796827</v>
      </c>
      <c r="K12" s="2">
        <f>('Required Percentages'!Q$10/'Required Percentages'!Q$5)*'Required Percentages'!Q$25</f>
        <v>13370.546007409666</v>
      </c>
      <c r="L12" s="2">
        <f>('Required Percentages'!R$10/'Required Percentages'!R$5)*'Required Percentages'!R$25</f>
        <v>13493.211567110673</v>
      </c>
      <c r="M12" s="2">
        <f>('Required Percentages'!S$10/'Required Percentages'!S$5)*'Required Percentages'!S$25</f>
        <v>13615.87712681168</v>
      </c>
      <c r="N12" s="2">
        <f>('Required Percentages'!T$10/'Required Percentages'!T$5)*'Required Percentages'!T$25</f>
        <v>13738.542686512685</v>
      </c>
      <c r="O12" s="2">
        <f>('Required Percentages'!U$10/'Required Percentages'!U$5)*'Required Percentages'!U$25</f>
        <v>13861.208246213688</v>
      </c>
      <c r="P12" s="2">
        <f>('Required Percentages'!V$10/'Required Percentages'!V$5)*'Required Percentages'!V$25</f>
        <v>13983.873805914698</v>
      </c>
      <c r="Q12" s="2">
        <f>('Required Percentages'!W$10/'Required Percentages'!W$5)*'Required Percentages'!W$25</f>
        <v>14106.539365615703</v>
      </c>
      <c r="R12" s="2">
        <f>('Required Percentages'!X$10/'Required Percentages'!X$5)*'Required Percentages'!X$25</f>
        <v>14229.20492531671</v>
      </c>
      <c r="S12" s="2">
        <f>('Required Percentages'!Y$10/'Required Percentages'!Y$5)*'Required Percentages'!Y$25</f>
        <v>14351.870485017715</v>
      </c>
      <c r="T12" s="2">
        <f>('Required Percentages'!Z$10/'Required Percentages'!Z$5)*'Required Percentages'!Z$25</f>
        <v>14474.536044718723</v>
      </c>
      <c r="U12" s="2">
        <f>('Required Percentages'!AA$10/'Required Percentages'!AA$5)*'Required Percentages'!AA$25</f>
        <v>14597.201604419726</v>
      </c>
      <c r="V12" s="2">
        <f>('Required Percentages'!AB$10/'Required Percentages'!AB$5)*'Required Percentages'!AB$25</f>
        <v>14719.867164120735</v>
      </c>
      <c r="W12" s="2">
        <f>('Required Percentages'!AC$10/'Required Percentages'!AC$5)*'Required Percentages'!AC$25</f>
        <v>14842.53272382174</v>
      </c>
      <c r="X12" s="2">
        <f>('Required Percentages'!AD$10/'Required Percentages'!AD$5)*'Required Percentages'!AD$25</f>
        <v>14965.198283522746</v>
      </c>
      <c r="Y12" s="2">
        <f>('Required Percentages'!AE$10/'Required Percentages'!AE$5)*'Required Percentages'!AE$25</f>
        <v>15087.863843223753</v>
      </c>
      <c r="Z12" s="2">
        <f>('Required Percentages'!AF$10/'Required Percentages'!AF$5)*'Required Percentages'!AF$25</f>
        <v>15210.529402924758</v>
      </c>
      <c r="AA12" s="2">
        <f>('Required Percentages'!AG$10/'Required Percentages'!AG$5)*'Required Percentages'!AG$25</f>
        <v>15333.194962625766</v>
      </c>
      <c r="AB12" s="2">
        <f>('Required Percentages'!AH$10/'Required Percentages'!AH$5)*'Required Percentages'!AH$25</f>
        <v>15455.860522326773</v>
      </c>
      <c r="AC12" s="2">
        <f>('Required Percentages'!AI$10/'Required Percentages'!AI$5)*'Required Percentages'!AI$25</f>
        <v>15578.526082027778</v>
      </c>
    </row>
    <row r="14" spans="1:29" ht="12.75">
      <c r="A14" t="s">
        <v>30</v>
      </c>
      <c r="B14" t="s">
        <v>20</v>
      </c>
      <c r="D14" s="2">
        <f>('Required Percentages'!J$8/'Required Percentages'!J$5)*'Required Percentages'!J$29</f>
        <v>3502.6017358216013</v>
      </c>
      <c r="E14" s="2">
        <f>('Required Percentages'!K$8/'Required Percentages'!K$5)*'Required Percentages'!K$29</f>
        <v>3536.940968525735</v>
      </c>
      <c r="F14" s="2">
        <f>('Required Percentages'!L$8/'Required Percentages'!L$5)*'Required Percentages'!L$29</f>
        <v>4310.918632258319</v>
      </c>
      <c r="G14" s="2">
        <f>('Required Percentages'!M$8/'Required Percentages'!M$5)*'Required Percentages'!M$29</f>
        <v>5099.120111972218</v>
      </c>
      <c r="H14" s="2">
        <f>('Required Percentages'!N$8/'Required Percentages'!N$5)*'Required Percentages'!N$29</f>
        <v>7376.931759584292</v>
      </c>
      <c r="I14" s="2">
        <f>('Required Percentages'!O$8/'Required Percentages'!O$5)*'Required Percentages'!O$29</f>
        <v>8397.74314917996</v>
      </c>
      <c r="J14" s="2">
        <f>('Required Percentages'!P$8/'Required Percentages'!P$5)*'Required Percentages'!P$29</f>
        <v>9436.33430875227</v>
      </c>
      <c r="K14" s="2">
        <f>('Required Percentages'!Q$8/'Required Percentages'!Q$5)*'Required Percentages'!Q$29</f>
        <v>12454.446644023517</v>
      </c>
      <c r="L14" s="2">
        <f>('Required Percentages'!R$8/'Required Percentages'!R$5)*'Required Percentages'!R$29</f>
        <v>12568.707622409054</v>
      </c>
      <c r="M14" s="2">
        <f>('Required Percentages'!S$8/'Required Percentages'!S$5)*'Required Percentages'!S$29</f>
        <v>12682.968600794591</v>
      </c>
      <c r="N14" s="2">
        <f>('Required Percentages'!T$8/'Required Percentages'!T$5)*'Required Percentages'!T$29</f>
        <v>17062.972772240173</v>
      </c>
      <c r="O14" s="2">
        <f>('Required Percentages'!U$8/'Required Percentages'!U$5)*'Required Percentages'!U$29</f>
        <v>17215.32074342089</v>
      </c>
      <c r="P14" s="2">
        <f>('Required Percentages'!V$8/'Required Percentages'!V$5)*'Required Percentages'!V$29</f>
        <v>17367.66871460161</v>
      </c>
      <c r="Q14" s="2">
        <f>('Required Percentages'!W$8/'Required Percentages'!W$5)*'Required Percentages'!W$29</f>
        <v>21900.020857227893</v>
      </c>
      <c r="R14" s="2">
        <f>('Required Percentages'!X$8/'Required Percentages'!X$5)*'Required Percentages'!X$29</f>
        <v>22090.45582120379</v>
      </c>
      <c r="S14" s="2">
        <f>('Required Percentages'!Y$8/'Required Percentages'!Y$5)*'Required Percentages'!Y$29</f>
        <v>22280.890785179683</v>
      </c>
      <c r="T14" s="2">
        <f>('Required Percentages'!Z$8/'Required Percentages'!Z$5)*'Required Percentages'!Z$29</f>
        <v>22471.325749155578</v>
      </c>
      <c r="U14" s="2">
        <f>('Required Percentages'!AA$8/'Required Percentages'!AA$5)*'Required Percentages'!AA$29</f>
        <v>22661.760713131476</v>
      </c>
      <c r="V14" s="2">
        <f>('Required Percentages'!AB$8/'Required Percentages'!AB$5)*'Required Percentages'!AB$29</f>
        <v>22852.195677107367</v>
      </c>
      <c r="W14" s="2">
        <f>('Required Percentages'!AC$8/'Required Percentages'!AC$5)*'Required Percentages'!AC$29</f>
        <v>23042.630641083262</v>
      </c>
      <c r="X14" s="2">
        <f>('Required Percentages'!AD$8/'Required Percentages'!AD$5)*'Required Percentages'!AD$29</f>
        <v>23233.065605059157</v>
      </c>
      <c r="Y14" s="2">
        <f>('Required Percentages'!AE$8/'Required Percentages'!AE$5)*'Required Percentages'!AE$29</f>
        <v>23423.50056903505</v>
      </c>
      <c r="Z14" s="2">
        <f>('Required Percentages'!AF$8/'Required Percentages'!AF$5)*'Required Percentages'!AF$29</f>
        <v>23613.935533010947</v>
      </c>
      <c r="AA14" s="2">
        <f>('Required Percentages'!AG$8/'Required Percentages'!AG$5)*'Required Percentages'!AG$29</f>
        <v>23804.37049698684</v>
      </c>
      <c r="AB14" s="2">
        <f>('Required Percentages'!AH$8/'Required Percentages'!AH$5)*'Required Percentages'!AH$29</f>
        <v>23994.80546096274</v>
      </c>
      <c r="AC14" s="2">
        <f>('Required Percentages'!AI$8/'Required Percentages'!AI$5)*'Required Percentages'!AI$29</f>
        <v>24185.240424938635</v>
      </c>
    </row>
    <row r="15" spans="2:29" ht="12.75">
      <c r="B15" t="s">
        <v>100</v>
      </c>
      <c r="D15" s="2">
        <f>('Required Percentages'!J$9/'Required Percentages'!J$5)*'Required Percentages'!J$29</f>
        <v>3502.6017358216013</v>
      </c>
      <c r="E15" s="2">
        <f>('Required Percentages'!K$9/'Required Percentages'!K$5)*'Required Percentages'!K$29</f>
        <v>3536.940968525735</v>
      </c>
      <c r="F15" s="2">
        <f>('Required Percentages'!L$9/'Required Percentages'!L$5)*'Required Percentages'!L$29</f>
        <v>4310.918632258319</v>
      </c>
      <c r="G15" s="2">
        <f>('Required Percentages'!M$9/'Required Percentages'!M$5)*'Required Percentages'!M$29</f>
        <v>5099.120111972218</v>
      </c>
      <c r="H15" s="2">
        <f>('Required Percentages'!N$9/'Required Percentages'!N$5)*'Required Percentages'!N$29</f>
        <v>7376.931759584292</v>
      </c>
      <c r="I15" s="2">
        <f>('Required Percentages'!O$9/'Required Percentages'!O$5)*'Required Percentages'!O$29</f>
        <v>8397.74314917996</v>
      </c>
      <c r="J15" s="2">
        <f>('Required Percentages'!P$9/'Required Percentages'!P$5)*'Required Percentages'!P$29</f>
        <v>9436.33430875227</v>
      </c>
      <c r="K15" s="2">
        <f>('Required Percentages'!Q$9/'Required Percentages'!Q$5)*'Required Percentages'!Q$29</f>
        <v>12454.446644023517</v>
      </c>
      <c r="L15" s="2">
        <f>('Required Percentages'!R$9/'Required Percentages'!R$5)*'Required Percentages'!R$29</f>
        <v>12568.707622409054</v>
      </c>
      <c r="M15" s="2">
        <f>('Required Percentages'!S$9/'Required Percentages'!S$5)*'Required Percentages'!S$29</f>
        <v>12682.968600794591</v>
      </c>
      <c r="N15" s="2">
        <f>('Required Percentages'!T$9/'Required Percentages'!T$5)*'Required Percentages'!T$29</f>
        <v>17062.972772240173</v>
      </c>
      <c r="O15" s="2">
        <f>('Required Percentages'!U$9/'Required Percentages'!U$5)*'Required Percentages'!U$29</f>
        <v>17215.32074342089</v>
      </c>
      <c r="P15" s="2">
        <f>('Required Percentages'!V$9/'Required Percentages'!V$5)*'Required Percentages'!V$29</f>
        <v>17367.66871460161</v>
      </c>
      <c r="Q15" s="2">
        <f>('Required Percentages'!W$9/'Required Percentages'!W$5)*'Required Percentages'!W$29</f>
        <v>21900.020857227893</v>
      </c>
      <c r="R15" s="2">
        <f>('Required Percentages'!X$9/'Required Percentages'!X$5)*'Required Percentages'!X$29</f>
        <v>22090.45582120379</v>
      </c>
      <c r="S15" s="2">
        <f>('Required Percentages'!Y$9/'Required Percentages'!Y$5)*'Required Percentages'!Y$29</f>
        <v>22280.890785179683</v>
      </c>
      <c r="T15" s="2">
        <f>('Required Percentages'!Z$9/'Required Percentages'!Z$5)*'Required Percentages'!Z$29</f>
        <v>22471.325749155578</v>
      </c>
      <c r="U15" s="2">
        <f>('Required Percentages'!AA$9/'Required Percentages'!AA$5)*'Required Percentages'!AA$29</f>
        <v>22661.760713131476</v>
      </c>
      <c r="V15" s="2">
        <f>('Required Percentages'!AB$9/'Required Percentages'!AB$5)*'Required Percentages'!AB$29</f>
        <v>22852.195677107367</v>
      </c>
      <c r="W15" s="2">
        <f>('Required Percentages'!AC$9/'Required Percentages'!AC$5)*'Required Percentages'!AC$29</f>
        <v>23042.630641083262</v>
      </c>
      <c r="X15" s="2">
        <f>('Required Percentages'!AD$9/'Required Percentages'!AD$5)*'Required Percentages'!AD$29</f>
        <v>23233.065605059157</v>
      </c>
      <c r="Y15" s="2">
        <f>('Required Percentages'!AE$9/'Required Percentages'!AE$5)*'Required Percentages'!AE$29</f>
        <v>23423.50056903505</v>
      </c>
      <c r="Z15" s="2">
        <f>('Required Percentages'!AF$9/'Required Percentages'!AF$5)*'Required Percentages'!AF$29</f>
        <v>23613.935533010947</v>
      </c>
      <c r="AA15" s="2">
        <f>('Required Percentages'!AG$9/'Required Percentages'!AG$5)*'Required Percentages'!AG$29</f>
        <v>23804.37049698684</v>
      </c>
      <c r="AB15" s="2">
        <f>('Required Percentages'!AH$9/'Required Percentages'!AH$5)*'Required Percentages'!AH$29</f>
        <v>23994.80546096274</v>
      </c>
      <c r="AC15" s="2">
        <f>('Required Percentages'!AI$9/'Required Percentages'!AI$5)*'Required Percentages'!AI$29</f>
        <v>24185.240424938635</v>
      </c>
    </row>
    <row r="16" spans="2:29" ht="12.75">
      <c r="B16" t="s">
        <v>16</v>
      </c>
      <c r="D16" s="2">
        <f>('Required Percentages'!J$10/'Required Percentages'!J$5)*'Required Percentages'!J$29</f>
        <v>10507.805207464802</v>
      </c>
      <c r="E16" s="2">
        <f>('Required Percentages'!K$10/'Required Percentages'!K$5)*'Required Percentages'!K$29</f>
        <v>10610.822905577203</v>
      </c>
      <c r="F16" s="2">
        <f>('Required Percentages'!L$10/'Required Percentages'!L$5)*'Required Percentages'!L$29</f>
        <v>12932.755896774956</v>
      </c>
      <c r="G16" s="2">
        <f>('Required Percentages'!M$10/'Required Percentages'!M$5)*'Required Percentages'!M$29</f>
        <v>15297.360335916652</v>
      </c>
      <c r="H16" s="2">
        <f>('Required Percentages'!N$10/'Required Percentages'!N$5)*'Required Percentages'!N$29</f>
        <v>17704.636223002297</v>
      </c>
      <c r="I16" s="2">
        <f>('Required Percentages'!O$10/'Required Percentages'!O$5)*'Required Percentages'!O$29</f>
        <v>20154.5835580319</v>
      </c>
      <c r="J16" s="2">
        <f>('Required Percentages'!P$10/'Required Percentages'!P$5)*'Required Percentages'!P$29</f>
        <v>22647.202341005446</v>
      </c>
      <c r="K16" s="2">
        <f>('Required Percentages'!Q$10/'Required Percentages'!Q$5)*'Required Percentages'!Q$29</f>
        <v>24908.893288047035</v>
      </c>
      <c r="L16" s="2">
        <f>('Required Percentages'!R$10/'Required Percentages'!R$5)*'Required Percentages'!R$29</f>
        <v>25137.41524481811</v>
      </c>
      <c r="M16" s="2">
        <f>('Required Percentages'!S$10/'Required Percentages'!S$5)*'Required Percentages'!S$29</f>
        <v>25365.937201589182</v>
      </c>
      <c r="N16" s="2">
        <f>('Required Percentages'!T$10/'Required Percentages'!T$5)*'Required Percentages'!T$29</f>
        <v>25594.45915836025</v>
      </c>
      <c r="O16" s="2">
        <f>('Required Percentages'!U$10/'Required Percentages'!U$5)*'Required Percentages'!U$29</f>
        <v>25822.981115131322</v>
      </c>
      <c r="P16" s="2">
        <f>('Required Percentages'!V$10/'Required Percentages'!V$5)*'Required Percentages'!V$29</f>
        <v>26051.503071902403</v>
      </c>
      <c r="Q16" s="2">
        <f>('Required Percentages'!W$10/'Required Percentages'!W$5)*'Required Percentages'!W$29</f>
        <v>26280.02502867347</v>
      </c>
      <c r="R16" s="2">
        <f>('Required Percentages'!X$10/'Required Percentages'!X$5)*'Required Percentages'!X$29</f>
        <v>26508.546985444544</v>
      </c>
      <c r="S16" s="2">
        <f>('Required Percentages'!Y$10/'Required Percentages'!Y$5)*'Required Percentages'!Y$29</f>
        <v>26737.068942215617</v>
      </c>
      <c r="T16" s="2">
        <f>('Required Percentages'!Z$10/'Required Percentages'!Z$5)*'Required Percentages'!Z$29</f>
        <v>26965.59089898669</v>
      </c>
      <c r="U16" s="2">
        <f>('Required Percentages'!AA$10/'Required Percentages'!AA$5)*'Required Percentages'!AA$29</f>
        <v>27194.11285575777</v>
      </c>
      <c r="V16" s="2">
        <f>('Required Percentages'!AB$10/'Required Percentages'!AB$5)*'Required Percentages'!AB$29</f>
        <v>27422.63481252884</v>
      </c>
      <c r="W16" s="2">
        <f>('Required Percentages'!AC$10/'Required Percentages'!AC$5)*'Required Percentages'!AC$29</f>
        <v>27651.156769299912</v>
      </c>
      <c r="X16" s="2">
        <f>('Required Percentages'!AD$10/'Required Percentages'!AD$5)*'Required Percentages'!AD$29</f>
        <v>27879.678726070986</v>
      </c>
      <c r="Y16" s="2">
        <f>('Required Percentages'!AE$10/'Required Percentages'!AE$5)*'Required Percentages'!AE$29</f>
        <v>28108.20068284206</v>
      </c>
      <c r="Z16" s="2">
        <f>('Required Percentages'!AF$10/'Required Percentages'!AF$5)*'Required Percentages'!AF$29</f>
        <v>28336.722639613134</v>
      </c>
      <c r="AA16" s="2">
        <f>('Required Percentages'!AG$10/'Required Percentages'!AG$5)*'Required Percentages'!AG$29</f>
        <v>28565.244596384207</v>
      </c>
      <c r="AB16" s="2">
        <f>('Required Percentages'!AH$10/'Required Percentages'!AH$5)*'Required Percentages'!AH$29</f>
        <v>28793.766553155285</v>
      </c>
      <c r="AC16" s="2">
        <f>('Required Percentages'!AI$10/'Required Percentages'!AI$5)*'Required Percentages'!AI$29</f>
        <v>29022.28850992636</v>
      </c>
    </row>
    <row r="18" spans="1:29" ht="12.75">
      <c r="A18" t="s">
        <v>31</v>
      </c>
      <c r="B18" t="s">
        <v>20</v>
      </c>
      <c r="D18" s="2">
        <f>('Required Percentages'!J$8/'Required Percentages'!J$5)*'Required Percentages'!J$33</f>
        <v>3592.5321185326707</v>
      </c>
      <c r="E18" s="2">
        <f>('Required Percentages'!K$8/'Required Percentages'!K$5)*'Required Percentages'!K$33</f>
        <v>3627.75302165554</v>
      </c>
      <c r="F18" s="2">
        <f>('Required Percentages'!L$8/'Required Percentages'!L$5)*'Required Percentages'!L$33</f>
        <v>4574.025912276251</v>
      </c>
      <c r="G18" s="2">
        <f>('Required Percentages'!M$8/'Required Percentages'!M$5)*'Required Percentages'!M$33</f>
        <v>5537.819033425767</v>
      </c>
      <c r="H18" s="2">
        <f>('Required Percentages'!N$8/'Required Percentages'!N$5)*'Required Percentages'!N$33</f>
        <v>8148.915481380109</v>
      </c>
      <c r="I18" s="2">
        <f>('Required Percentages'!O$8/'Required Percentages'!O$5)*'Required Percentages'!O$33</f>
        <v>9397.457459139016</v>
      </c>
      <c r="J18" s="2">
        <f>('Required Percentages'!P$8/'Required Percentages'!P$5)*'Required Percentages'!P$33</f>
        <v>10667.899725058927</v>
      </c>
      <c r="K18" s="2">
        <f>('Required Percentages'!Q$8/'Required Percentages'!Q$5)*'Required Percentages'!Q$33</f>
        <v>14183.787341352545</v>
      </c>
      <c r="L18" s="2">
        <f>('Required Percentages'!R$8/'Required Percentages'!R$5)*'Required Percentages'!R$33</f>
        <v>14313.913830722751</v>
      </c>
      <c r="M18" s="2">
        <f>('Required Percentages'!S$8/'Required Percentages'!S$5)*'Required Percentages'!S$33</f>
        <v>14444.040320092958</v>
      </c>
      <c r="N18" s="2">
        <f>('Required Percentages'!T$8/'Required Percentages'!T$5)*'Required Percentages'!T$33</f>
        <v>19432.222412617557</v>
      </c>
      <c r="O18" s="2">
        <f>('Required Percentages'!U$8/'Required Percentages'!U$5)*'Required Percentages'!U$33</f>
        <v>19605.724398444494</v>
      </c>
      <c r="P18" s="2">
        <f>('Required Percentages'!V$8/'Required Percentages'!V$5)*'Required Percentages'!V$33</f>
        <v>19779.226384271442</v>
      </c>
      <c r="Q18" s="2">
        <f>('Required Percentages'!W$8/'Required Percentages'!W$5)*'Required Percentages'!W$33</f>
        <v>24940.910462622967</v>
      </c>
      <c r="R18" s="2">
        <f>('Required Percentages'!X$8/'Required Percentages'!X$5)*'Required Percentages'!X$33</f>
        <v>25157.78794490665</v>
      </c>
      <c r="S18" s="2">
        <f>('Required Percentages'!Y$8/'Required Percentages'!Y$5)*'Required Percentages'!Y$33</f>
        <v>25374.66542719033</v>
      </c>
      <c r="T18" s="2">
        <f>('Required Percentages'!Z$8/'Required Percentages'!Z$5)*'Required Percentages'!Z$33</f>
        <v>25591.542909474007</v>
      </c>
      <c r="U18" s="2">
        <f>('Required Percentages'!AA$8/'Required Percentages'!AA$5)*'Required Percentages'!AA$33</f>
        <v>25808.42039175768</v>
      </c>
      <c r="V18" s="2">
        <f>('Required Percentages'!AB$8/'Required Percentages'!AB$5)*'Required Percentages'!AB$33</f>
        <v>26025.29787404136</v>
      </c>
      <c r="W18" s="2">
        <f>('Required Percentages'!AC$8/'Required Percentages'!AC$5)*'Required Percentages'!AC$33</f>
        <v>26242.175356325042</v>
      </c>
      <c r="X18" s="2">
        <f>('Required Percentages'!AD$8/'Required Percentages'!AD$5)*'Required Percentages'!AD$33</f>
        <v>26459.052838608717</v>
      </c>
      <c r="Y18" s="2">
        <f>('Required Percentages'!AE$8/'Required Percentages'!AE$5)*'Required Percentages'!AE$33</f>
        <v>26675.930320892396</v>
      </c>
      <c r="Z18" s="2">
        <f>('Required Percentages'!AF$8/'Required Percentages'!AF$5)*'Required Percentages'!AF$33</f>
        <v>26892.807803176074</v>
      </c>
      <c r="AA18" s="2">
        <f>('Required Percentages'!AG$8/'Required Percentages'!AG$5)*'Required Percentages'!AG$33</f>
        <v>27109.685285459753</v>
      </c>
      <c r="AB18" s="2">
        <f>('Required Percentages'!AH$8/'Required Percentages'!AH$5)*'Required Percentages'!AH$33</f>
        <v>27326.56276774343</v>
      </c>
      <c r="AC18" s="2">
        <f>('Required Percentages'!AI$8/'Required Percentages'!AI$5)*'Required Percentages'!AI$33</f>
        <v>27543.44025002711</v>
      </c>
    </row>
    <row r="19" spans="2:29" ht="12.75">
      <c r="B19" t="s">
        <v>100</v>
      </c>
      <c r="D19" s="2">
        <f>('Required Percentages'!J$9/'Required Percentages'!J$5)*'Required Percentages'!J$33</f>
        <v>3592.5321185326707</v>
      </c>
      <c r="E19" s="2">
        <f>('Required Percentages'!K$9/'Required Percentages'!K$5)*'Required Percentages'!K$33</f>
        <v>3627.75302165554</v>
      </c>
      <c r="F19" s="2">
        <f>('Required Percentages'!L$9/'Required Percentages'!L$5)*'Required Percentages'!L$33</f>
        <v>4574.025912276251</v>
      </c>
      <c r="G19" s="2">
        <f>('Required Percentages'!M$9/'Required Percentages'!M$5)*'Required Percentages'!M$33</f>
        <v>5537.819033425767</v>
      </c>
      <c r="H19" s="2">
        <f>('Required Percentages'!N$9/'Required Percentages'!N$5)*'Required Percentages'!N$33</f>
        <v>8148.915481380109</v>
      </c>
      <c r="I19" s="2">
        <f>('Required Percentages'!O$9/'Required Percentages'!O$5)*'Required Percentages'!O$33</f>
        <v>9397.457459139016</v>
      </c>
      <c r="J19" s="2">
        <f>('Required Percentages'!P$9/'Required Percentages'!P$5)*'Required Percentages'!P$33</f>
        <v>10667.899725058927</v>
      </c>
      <c r="K19" s="2">
        <f>('Required Percentages'!Q$9/'Required Percentages'!Q$5)*'Required Percentages'!Q$33</f>
        <v>14183.787341352545</v>
      </c>
      <c r="L19" s="2">
        <f>('Required Percentages'!R$9/'Required Percentages'!R$5)*'Required Percentages'!R$33</f>
        <v>14313.913830722751</v>
      </c>
      <c r="M19" s="2">
        <f>('Required Percentages'!S$9/'Required Percentages'!S$5)*'Required Percentages'!S$33</f>
        <v>14444.040320092958</v>
      </c>
      <c r="N19" s="2">
        <f>('Required Percentages'!T$9/'Required Percentages'!T$5)*'Required Percentages'!T$33</f>
        <v>19432.222412617557</v>
      </c>
      <c r="O19" s="2">
        <f>('Required Percentages'!U$9/'Required Percentages'!U$5)*'Required Percentages'!U$33</f>
        <v>19605.724398444494</v>
      </c>
      <c r="P19" s="2">
        <f>('Required Percentages'!V$9/'Required Percentages'!V$5)*'Required Percentages'!V$33</f>
        <v>19779.226384271442</v>
      </c>
      <c r="Q19" s="2">
        <f>('Required Percentages'!W$9/'Required Percentages'!W$5)*'Required Percentages'!W$33</f>
        <v>24940.910462622967</v>
      </c>
      <c r="R19" s="2">
        <f>('Required Percentages'!X$9/'Required Percentages'!X$5)*'Required Percentages'!X$33</f>
        <v>25157.78794490665</v>
      </c>
      <c r="S19" s="2">
        <f>('Required Percentages'!Y$9/'Required Percentages'!Y$5)*'Required Percentages'!Y$33</f>
        <v>25374.66542719033</v>
      </c>
      <c r="T19" s="2">
        <f>('Required Percentages'!Z$9/'Required Percentages'!Z$5)*'Required Percentages'!Z$33</f>
        <v>25591.542909474007</v>
      </c>
      <c r="U19" s="2">
        <f>('Required Percentages'!AA$9/'Required Percentages'!AA$5)*'Required Percentages'!AA$33</f>
        <v>25808.42039175768</v>
      </c>
      <c r="V19" s="2">
        <f>('Required Percentages'!AB$9/'Required Percentages'!AB$5)*'Required Percentages'!AB$33</f>
        <v>26025.29787404136</v>
      </c>
      <c r="W19" s="2">
        <f>('Required Percentages'!AC$9/'Required Percentages'!AC$5)*'Required Percentages'!AC$33</f>
        <v>26242.175356325042</v>
      </c>
      <c r="X19" s="2">
        <f>('Required Percentages'!AD$9/'Required Percentages'!AD$5)*'Required Percentages'!AD$33</f>
        <v>26459.052838608717</v>
      </c>
      <c r="Y19" s="2">
        <f>('Required Percentages'!AE$9/'Required Percentages'!AE$5)*'Required Percentages'!AE$33</f>
        <v>26675.930320892396</v>
      </c>
      <c r="Z19" s="2">
        <f>('Required Percentages'!AF$9/'Required Percentages'!AF$5)*'Required Percentages'!AF$33</f>
        <v>26892.807803176074</v>
      </c>
      <c r="AA19" s="2">
        <f>('Required Percentages'!AG$9/'Required Percentages'!AG$5)*'Required Percentages'!AG$33</f>
        <v>27109.685285459753</v>
      </c>
      <c r="AB19" s="2">
        <f>('Required Percentages'!AH$9/'Required Percentages'!AH$5)*'Required Percentages'!AH$33</f>
        <v>27326.56276774343</v>
      </c>
      <c r="AC19" s="2">
        <f>('Required Percentages'!AI$9/'Required Percentages'!AI$5)*'Required Percentages'!AI$33</f>
        <v>27543.44025002711</v>
      </c>
    </row>
    <row r="20" spans="2:29" ht="12.75">
      <c r="B20" t="s">
        <v>16</v>
      </c>
      <c r="D20" s="2">
        <f>('Required Percentages'!J$10/'Required Percentages'!J$5)*'Required Percentages'!J$33</f>
        <v>10777.596355598009</v>
      </c>
      <c r="E20" s="2">
        <f>('Required Percentages'!K$10/'Required Percentages'!K$5)*'Required Percentages'!K$33</f>
        <v>10883.259064966618</v>
      </c>
      <c r="F20" s="2">
        <f>('Required Percentages'!L$10/'Required Percentages'!L$5)*'Required Percentages'!L$33</f>
        <v>13722.07773682875</v>
      </c>
      <c r="G20" s="2">
        <f>('Required Percentages'!M$10/'Required Percentages'!M$5)*'Required Percentages'!M$33</f>
        <v>16613.457100277297</v>
      </c>
      <c r="H20" s="2">
        <f>('Required Percentages'!N$10/'Required Percentages'!N$5)*'Required Percentages'!N$33</f>
        <v>19557.397155312257</v>
      </c>
      <c r="I20" s="2">
        <f>('Required Percentages'!O$10/'Required Percentages'!O$5)*'Required Percentages'!O$33</f>
        <v>22553.897901933633</v>
      </c>
      <c r="J20" s="2">
        <f>('Required Percentages'!P$10/'Required Percentages'!P$5)*'Required Percentages'!P$33</f>
        <v>25602.959340141424</v>
      </c>
      <c r="K20" s="2">
        <f>('Required Percentages'!Q$10/'Required Percentages'!Q$5)*'Required Percentages'!Q$33</f>
        <v>28367.57468270509</v>
      </c>
      <c r="L20" s="2">
        <f>('Required Percentages'!R$10/'Required Percentages'!R$5)*'Required Percentages'!R$33</f>
        <v>28627.827661445503</v>
      </c>
      <c r="M20" s="2">
        <f>('Required Percentages'!S$10/'Required Percentages'!S$5)*'Required Percentages'!S$33</f>
        <v>28888.080640185915</v>
      </c>
      <c r="N20" s="2">
        <f>('Required Percentages'!T$10/'Required Percentages'!T$5)*'Required Percentages'!T$33</f>
        <v>29148.333618926325</v>
      </c>
      <c r="O20" s="2">
        <f>('Required Percentages'!U$10/'Required Percentages'!U$5)*'Required Percentages'!U$33</f>
        <v>29408.58659766673</v>
      </c>
      <c r="P20" s="2">
        <f>('Required Percentages'!V$10/'Required Percentages'!V$5)*'Required Percentages'!V$33</f>
        <v>29668.839576407154</v>
      </c>
      <c r="Q20" s="2">
        <f>('Required Percentages'!W$10/'Required Percentages'!W$5)*'Required Percentages'!W$33</f>
        <v>29929.092555147563</v>
      </c>
      <c r="R20" s="2">
        <f>('Required Percentages'!X$10/'Required Percentages'!X$5)*'Required Percentages'!X$33</f>
        <v>30189.34553388798</v>
      </c>
      <c r="S20" s="2">
        <f>('Required Percentages'!Y$10/'Required Percentages'!Y$5)*'Required Percentages'!Y$33</f>
        <v>30449.598512628396</v>
      </c>
      <c r="T20" s="2">
        <f>('Required Percentages'!Z$10/'Required Percentages'!Z$5)*'Required Percentages'!Z$33</f>
        <v>30709.851491368805</v>
      </c>
      <c r="U20" s="2">
        <f>('Required Percentages'!AA$10/'Required Percentages'!AA$5)*'Required Percentages'!AA$33</f>
        <v>30970.104470109218</v>
      </c>
      <c r="V20" s="2">
        <f>('Required Percentages'!AB$10/'Required Percentages'!AB$5)*'Required Percentages'!AB$33</f>
        <v>31230.357448849634</v>
      </c>
      <c r="W20" s="2">
        <f>('Required Percentages'!AC$10/'Required Percentages'!AC$5)*'Required Percentages'!AC$33</f>
        <v>31490.61042759005</v>
      </c>
      <c r="X20" s="2">
        <f>('Required Percentages'!AD$10/'Required Percentages'!AD$5)*'Required Percentages'!AD$33</f>
        <v>31750.863406330463</v>
      </c>
      <c r="Y20" s="2">
        <f>('Required Percentages'!AE$10/'Required Percentages'!AE$5)*'Required Percentages'!AE$33</f>
        <v>32011.116385070873</v>
      </c>
      <c r="Z20" s="2">
        <f>('Required Percentages'!AF$10/'Required Percentages'!AF$5)*'Required Percentages'!AF$33</f>
        <v>32271.36936381129</v>
      </c>
      <c r="AA20" s="2">
        <f>('Required Percentages'!AG$10/'Required Percentages'!AG$5)*'Required Percentages'!AG$33</f>
        <v>32531.622342551706</v>
      </c>
      <c r="AB20" s="2">
        <f>('Required Percentages'!AH$10/'Required Percentages'!AH$5)*'Required Percentages'!AH$33</f>
        <v>32791.875321292115</v>
      </c>
      <c r="AC20" s="2">
        <f>('Required Percentages'!AI$10/'Required Percentages'!AI$5)*'Required Percentages'!AI$33</f>
        <v>33052.128300032535</v>
      </c>
    </row>
    <row r="22" spans="1:29" ht="12.75">
      <c r="A22" t="s">
        <v>32</v>
      </c>
      <c r="B22" t="s">
        <v>20</v>
      </c>
      <c r="D22" s="2">
        <f>('Required Percentages'!J$8/'Required Percentages'!J$5)*'Required Percentages'!J$37</f>
        <v>3080.407811528939</v>
      </c>
      <c r="E22" s="2">
        <f>('Required Percentages'!K$8/'Required Percentages'!K$5)*'Required Percentages'!K$37</f>
        <v>3110.6078881125563</v>
      </c>
      <c r="F22" s="2">
        <f>('Required Percentages'!L$8/'Required Percentages'!L$5)*'Required Percentages'!L$37</f>
        <v>3465.4288258422994</v>
      </c>
      <c r="G22" s="2">
        <f>('Required Percentages'!M$8/'Required Percentages'!M$5)*'Required Percentages'!M$37</f>
        <v>3826.492472440238</v>
      </c>
      <c r="H22" s="2">
        <f>('Required Percentages'!N$8/'Required Percentages'!N$5)*'Required Percentages'!N$37</f>
        <v>5242.248534882962</v>
      </c>
      <c r="I22" s="2">
        <f>('Required Percentages'!O$8/'Required Percentages'!O$5)*'Required Percentages'!O$37</f>
        <v>5709.184865300872</v>
      </c>
      <c r="J22" s="2">
        <f>('Required Percentages'!P$8/'Required Percentages'!P$5)*'Required Percentages'!P$37</f>
        <v>6183.924581804024</v>
      </c>
      <c r="K22" s="2">
        <f>('Required Percentages'!Q$8/'Required Percentages'!Q$5)*'Required Percentages'!Q$37</f>
        <v>7939.721050685619</v>
      </c>
      <c r="L22" s="2">
        <f>('Required Percentages'!R$8/'Required Percentages'!R$5)*'Required Percentages'!R$37</f>
        <v>8012.562528214845</v>
      </c>
      <c r="M22" s="2">
        <f>('Required Percentages'!S$8/'Required Percentages'!S$5)*'Required Percentages'!S$37</f>
        <v>8085.404005744071</v>
      </c>
      <c r="N22" s="2">
        <f>('Required Percentages'!T$8/'Required Percentages'!T$5)*'Required Percentages'!T$37</f>
        <v>10877.6606443644</v>
      </c>
      <c r="O22" s="2">
        <f>('Required Percentages'!U$8/'Required Percentages'!U$5)*'Required Percentages'!U$37</f>
        <v>10974.782614403364</v>
      </c>
      <c r="P22" s="2">
        <f>('Required Percentages'!V$8/'Required Percentages'!V$5)*'Required Percentages'!V$37</f>
        <v>11071.904584442333</v>
      </c>
      <c r="Q22" s="2">
        <f>('Required Percentages'!W$8/'Required Percentages'!W$5)*'Required Percentages'!W$37</f>
        <v>13961.283193101623</v>
      </c>
      <c r="R22" s="2">
        <f>('Required Percentages'!X$8/'Required Percentages'!X$5)*'Required Percentages'!X$37</f>
        <v>14082.685655650334</v>
      </c>
      <c r="S22" s="2">
        <f>('Required Percentages'!Y$8/'Required Percentages'!Y$5)*'Required Percentages'!Y$37</f>
        <v>14204.088118199043</v>
      </c>
      <c r="T22" s="2">
        <f>('Required Percentages'!Z$8/'Required Percentages'!Z$5)*'Required Percentages'!Z$37</f>
        <v>14325.490580747752</v>
      </c>
      <c r="U22" s="2">
        <f>('Required Percentages'!AA$8/'Required Percentages'!AA$5)*'Required Percentages'!AA$37</f>
        <v>14446.893043296463</v>
      </c>
      <c r="V22" s="2">
        <f>('Required Percentages'!AB$8/'Required Percentages'!AB$5)*'Required Percentages'!AB$37</f>
        <v>14568.295505845172</v>
      </c>
      <c r="W22" s="2">
        <f>('Required Percentages'!AC$8/'Required Percentages'!AC$5)*'Required Percentages'!AC$37</f>
        <v>14689.697968393883</v>
      </c>
      <c r="X22" s="2">
        <f>('Required Percentages'!AD$8/'Required Percentages'!AD$5)*'Required Percentages'!AD$37</f>
        <v>14811.100430942592</v>
      </c>
      <c r="Y22" s="2">
        <f>('Required Percentages'!AE$8/'Required Percentages'!AE$5)*'Required Percentages'!AE$37</f>
        <v>14932.5028934913</v>
      </c>
      <c r="Z22" s="2">
        <f>('Required Percentages'!AF$8/'Required Percentages'!AF$5)*'Required Percentages'!AF$37</f>
        <v>15053.905356040012</v>
      </c>
      <c r="AA22" s="2">
        <f>('Required Percentages'!AG$8/'Required Percentages'!AG$5)*'Required Percentages'!AG$37</f>
        <v>15175.30781858872</v>
      </c>
      <c r="AB22" s="2">
        <f>('Required Percentages'!AH$8/'Required Percentages'!AH$5)*'Required Percentages'!AH$37</f>
        <v>15296.710281137432</v>
      </c>
      <c r="AC22" s="2">
        <f>('Required Percentages'!AI$8/'Required Percentages'!AI$5)*'Required Percentages'!AI$37</f>
        <v>15418.112743686142</v>
      </c>
    </row>
    <row r="23" spans="2:29" ht="12.75">
      <c r="B23" t="s">
        <v>100</v>
      </c>
      <c r="D23" s="2">
        <f>('Required Percentages'!J$9/'Required Percentages'!J$5)*'Required Percentages'!J$37</f>
        <v>3080.407811528939</v>
      </c>
      <c r="E23" s="2">
        <f>('Required Percentages'!K$9/'Required Percentages'!K$5)*'Required Percentages'!K$37</f>
        <v>3110.6078881125563</v>
      </c>
      <c r="F23" s="2">
        <f>('Required Percentages'!L$9/'Required Percentages'!L$5)*'Required Percentages'!L$37</f>
        <v>3465.4288258422994</v>
      </c>
      <c r="G23" s="2">
        <f>('Required Percentages'!M$9/'Required Percentages'!M$5)*'Required Percentages'!M$37</f>
        <v>3826.492472440238</v>
      </c>
      <c r="H23" s="2">
        <f>('Required Percentages'!N$9/'Required Percentages'!N$5)*'Required Percentages'!N$37</f>
        <v>5242.248534882962</v>
      </c>
      <c r="I23" s="2">
        <f>('Required Percentages'!O$9/'Required Percentages'!O$5)*'Required Percentages'!O$37</f>
        <v>5709.184865300872</v>
      </c>
      <c r="J23" s="2">
        <f>('Required Percentages'!P$9/'Required Percentages'!P$5)*'Required Percentages'!P$37</f>
        <v>6183.924581804024</v>
      </c>
      <c r="K23" s="2">
        <f>('Required Percentages'!Q$9/'Required Percentages'!Q$5)*'Required Percentages'!Q$37</f>
        <v>7939.721050685619</v>
      </c>
      <c r="L23" s="2">
        <f>('Required Percentages'!R$9/'Required Percentages'!R$5)*'Required Percentages'!R$37</f>
        <v>8012.562528214845</v>
      </c>
      <c r="M23" s="2">
        <f>('Required Percentages'!S$9/'Required Percentages'!S$5)*'Required Percentages'!S$37</f>
        <v>8085.404005744071</v>
      </c>
      <c r="N23" s="2">
        <f>('Required Percentages'!T$9/'Required Percentages'!T$5)*'Required Percentages'!T$37</f>
        <v>10877.6606443644</v>
      </c>
      <c r="O23" s="2">
        <f>('Required Percentages'!U$9/'Required Percentages'!U$5)*'Required Percentages'!U$37</f>
        <v>10974.782614403364</v>
      </c>
      <c r="P23" s="2">
        <f>('Required Percentages'!V$9/'Required Percentages'!V$5)*'Required Percentages'!V$37</f>
        <v>11071.904584442333</v>
      </c>
      <c r="Q23" s="2">
        <f>('Required Percentages'!W$9/'Required Percentages'!W$5)*'Required Percentages'!W$37</f>
        <v>13961.283193101623</v>
      </c>
      <c r="R23" s="2">
        <f>('Required Percentages'!X$9/'Required Percentages'!X$5)*'Required Percentages'!X$37</f>
        <v>14082.685655650334</v>
      </c>
      <c r="S23" s="2">
        <f>('Required Percentages'!Y$9/'Required Percentages'!Y$5)*'Required Percentages'!Y$37</f>
        <v>14204.088118199043</v>
      </c>
      <c r="T23" s="2">
        <f>('Required Percentages'!Z$9/'Required Percentages'!Z$5)*'Required Percentages'!Z$37</f>
        <v>14325.490580747752</v>
      </c>
      <c r="U23" s="2">
        <f>('Required Percentages'!AA$9/'Required Percentages'!AA$5)*'Required Percentages'!AA$37</f>
        <v>14446.893043296463</v>
      </c>
      <c r="V23" s="2">
        <f>('Required Percentages'!AB$9/'Required Percentages'!AB$5)*'Required Percentages'!AB$37</f>
        <v>14568.295505845172</v>
      </c>
      <c r="W23" s="2">
        <f>('Required Percentages'!AC$9/'Required Percentages'!AC$5)*'Required Percentages'!AC$37</f>
        <v>14689.697968393883</v>
      </c>
      <c r="X23" s="2">
        <f>('Required Percentages'!AD$9/'Required Percentages'!AD$5)*'Required Percentages'!AD$37</f>
        <v>14811.100430942592</v>
      </c>
      <c r="Y23" s="2">
        <f>('Required Percentages'!AE$9/'Required Percentages'!AE$5)*'Required Percentages'!AE$37</f>
        <v>14932.5028934913</v>
      </c>
      <c r="Z23" s="2">
        <f>('Required Percentages'!AF$9/'Required Percentages'!AF$5)*'Required Percentages'!AF$37</f>
        <v>15053.905356040012</v>
      </c>
      <c r="AA23" s="2">
        <f>('Required Percentages'!AG$9/'Required Percentages'!AG$5)*'Required Percentages'!AG$37</f>
        <v>15175.30781858872</v>
      </c>
      <c r="AB23" s="2">
        <f>('Required Percentages'!AH$9/'Required Percentages'!AH$5)*'Required Percentages'!AH$37</f>
        <v>15296.710281137432</v>
      </c>
      <c r="AC23" s="2">
        <f>('Required Percentages'!AI$9/'Required Percentages'!AI$5)*'Required Percentages'!AI$37</f>
        <v>15418.112743686142</v>
      </c>
    </row>
    <row r="24" spans="2:29" ht="12.75">
      <c r="B24" t="s">
        <v>16</v>
      </c>
      <c r="D24" s="2">
        <f>('Required Percentages'!J$10/'Required Percentages'!J$5)*'Required Percentages'!J$37</f>
        <v>9241.223434586815</v>
      </c>
      <c r="E24" s="2">
        <f>('Required Percentages'!K$10/'Required Percentages'!K$5)*'Required Percentages'!K$37</f>
        <v>9331.823664337666</v>
      </c>
      <c r="F24" s="2">
        <f>('Required Percentages'!L$10/'Required Percentages'!L$5)*'Required Percentages'!L$37</f>
        <v>10396.286477526895</v>
      </c>
      <c r="G24" s="2">
        <f>('Required Percentages'!M$10/'Required Percentages'!M$5)*'Required Percentages'!M$37</f>
        <v>11479.477417320712</v>
      </c>
      <c r="H24" s="2">
        <f>('Required Percentages'!N$10/'Required Percentages'!N$5)*'Required Percentages'!N$37</f>
        <v>12581.396483719107</v>
      </c>
      <c r="I24" s="2">
        <f>('Required Percentages'!O$10/'Required Percentages'!O$5)*'Required Percentages'!O$37</f>
        <v>13702.04367672209</v>
      </c>
      <c r="J24" s="2">
        <f>('Required Percentages'!P$10/'Required Percentages'!P$5)*'Required Percentages'!P$37</f>
        <v>14841.418996329656</v>
      </c>
      <c r="K24" s="2">
        <f>('Required Percentages'!Q$10/'Required Percentages'!Q$5)*'Required Percentages'!Q$37</f>
        <v>15879.442101371238</v>
      </c>
      <c r="L24" s="2">
        <f>('Required Percentages'!R$10/'Required Percentages'!R$5)*'Required Percentages'!R$37</f>
        <v>16025.12505642969</v>
      </c>
      <c r="M24" s="2">
        <f>('Required Percentages'!S$10/'Required Percentages'!S$5)*'Required Percentages'!S$37</f>
        <v>16170.808011488141</v>
      </c>
      <c r="N24" s="2">
        <f>('Required Percentages'!T$10/'Required Percentages'!T$5)*'Required Percentages'!T$37</f>
        <v>16316.490966546593</v>
      </c>
      <c r="O24" s="2">
        <f>('Required Percentages'!U$10/'Required Percentages'!U$5)*'Required Percentages'!U$37</f>
        <v>16462.17392160504</v>
      </c>
      <c r="P24" s="2">
        <f>('Required Percentages'!V$10/'Required Percentages'!V$5)*'Required Percentages'!V$37</f>
        <v>16607.856876663496</v>
      </c>
      <c r="Q24" s="2">
        <f>('Required Percentages'!W$10/'Required Percentages'!W$5)*'Required Percentages'!W$37</f>
        <v>16753.539831721944</v>
      </c>
      <c r="R24" s="2">
        <f>('Required Percentages'!X$10/'Required Percentages'!X$5)*'Required Percentages'!X$37</f>
        <v>16899.222786780403</v>
      </c>
      <c r="S24" s="2">
        <f>('Required Percentages'!Y$10/'Required Percentages'!Y$5)*'Required Percentages'!Y$37</f>
        <v>17044.90574183885</v>
      </c>
      <c r="T24" s="2">
        <f>('Required Percentages'!Z$10/'Required Percentages'!Z$5)*'Required Percentages'!Z$37</f>
        <v>17190.5886968973</v>
      </c>
      <c r="U24" s="2">
        <f>('Required Percentages'!AA$10/'Required Percentages'!AA$5)*'Required Percentages'!AA$37</f>
        <v>17336.271651955758</v>
      </c>
      <c r="V24" s="2">
        <f>('Required Percentages'!AB$10/'Required Percentages'!AB$5)*'Required Percentages'!AB$37</f>
        <v>17481.954607014206</v>
      </c>
      <c r="W24" s="2">
        <f>('Required Percentages'!AC$10/'Required Percentages'!AC$5)*'Required Percentages'!AC$37</f>
        <v>17627.637562072658</v>
      </c>
      <c r="X24" s="2">
        <f>('Required Percentages'!AD$10/'Required Percentages'!AD$5)*'Required Percentages'!AD$37</f>
        <v>17773.320517131113</v>
      </c>
      <c r="Y24" s="2">
        <f>('Required Percentages'!AE$10/'Required Percentages'!AE$5)*'Required Percentages'!AE$37</f>
        <v>17919.00347218956</v>
      </c>
      <c r="Z24" s="2">
        <f>('Required Percentages'!AF$10/'Required Percentages'!AF$5)*'Required Percentages'!AF$37</f>
        <v>18064.686427248012</v>
      </c>
      <c r="AA24" s="2">
        <f>('Required Percentages'!AG$10/'Required Percentages'!AG$5)*'Required Percentages'!AG$37</f>
        <v>18210.369382306468</v>
      </c>
      <c r="AB24" s="2">
        <f>('Required Percentages'!AH$10/'Required Percentages'!AH$5)*'Required Percentages'!AH$37</f>
        <v>18356.05233736492</v>
      </c>
      <c r="AC24" s="2">
        <f>('Required Percentages'!AI$10/'Required Percentages'!AI$5)*'Required Percentages'!AI$37</f>
        <v>18501.73529242337</v>
      </c>
    </row>
    <row r="26" spans="1:29" ht="12.75">
      <c r="A26" t="s">
        <v>33</v>
      </c>
      <c r="B26" t="s">
        <v>20</v>
      </c>
      <c r="D26" s="2">
        <f>('Required Percentages'!J$8/'Required Percentages'!J$5)*'Required Percentages'!J$41</f>
        <v>907.6369883962561</v>
      </c>
      <c r="E26" s="2">
        <f>('Required Percentages'!K$8/'Required Percentages'!K$5)*'Required Percentages'!K$41</f>
        <v>916.5353902432782</v>
      </c>
      <c r="F26" s="2">
        <f>('Required Percentages'!L$8/'Required Percentages'!L$5)*'Required Percentages'!L$41</f>
        <v>988.2972337965323</v>
      </c>
      <c r="G26" s="2">
        <f>('Required Percentages'!M$8/'Required Percentages'!M$5)*'Required Percentages'!M$41</f>
        <v>1061.267989690291</v>
      </c>
      <c r="H26" s="2">
        <f>('Required Percentages'!N$8/'Required Percentages'!N$5)*'Required Percentages'!N$41</f>
        <v>1419.309572405692</v>
      </c>
      <c r="I26" s="2">
        <f>('Required Percentages'!O$8/'Required Percentages'!O$5)*'Required Percentages'!O$41</f>
        <v>1513.5452981241513</v>
      </c>
      <c r="J26" s="2">
        <f>('Required Percentages'!P$8/'Required Percentages'!P$5)*'Required Percentages'!P$41</f>
        <v>1609.2921642682409</v>
      </c>
      <c r="K26" s="2">
        <f>('Required Percentages'!Q$8/'Required Percentages'!Q$5)*'Required Percentages'!Q$41</f>
        <v>2036.2333127895258</v>
      </c>
      <c r="L26" s="2">
        <f>('Required Percentages'!R$8/'Required Percentages'!R$5)*'Required Percentages'!R$41</f>
        <v>2054.914352356402</v>
      </c>
      <c r="M26" s="2">
        <f>('Required Percentages'!S$8/'Required Percentages'!S$5)*'Required Percentages'!S$41</f>
        <v>2073.5953919232784</v>
      </c>
      <c r="N26" s="2">
        <f>('Required Percentages'!T$8/'Required Percentages'!T$5)*'Required Percentages'!T$41</f>
        <v>2789.7019086535406</v>
      </c>
      <c r="O26" s="2">
        <f>('Required Percentages'!U$8/'Required Percentages'!U$5)*'Required Percentages'!U$41</f>
        <v>2814.609961409375</v>
      </c>
      <c r="P26" s="2">
        <f>('Required Percentages'!V$8/'Required Percentages'!V$5)*'Required Percentages'!V$41</f>
        <v>2839.518014165211</v>
      </c>
      <c r="Q26" s="2">
        <f>('Required Percentages'!W$8/'Required Percentages'!W$5)*'Required Percentages'!W$41</f>
        <v>3580.5325836513066</v>
      </c>
      <c r="R26" s="2">
        <f>('Required Percentages'!X$8/'Required Percentages'!X$5)*'Required Percentages'!X$41</f>
        <v>3611.667649596101</v>
      </c>
      <c r="S26" s="2">
        <f>('Required Percentages'!Y$8/'Required Percentages'!Y$5)*'Required Percentages'!Y$41</f>
        <v>3642.8027155408945</v>
      </c>
      <c r="T26" s="2">
        <f>('Required Percentages'!Z$8/'Required Percentages'!Z$5)*'Required Percentages'!Z$41</f>
        <v>3673.9377814856884</v>
      </c>
      <c r="U26" s="2">
        <f>('Required Percentages'!AA$8/'Required Percentages'!AA$5)*'Required Percentages'!AA$41</f>
        <v>3705.0728474304824</v>
      </c>
      <c r="V26" s="2">
        <f>('Required Percentages'!AB$8/'Required Percentages'!AB$5)*'Required Percentages'!AB$41</f>
        <v>3736.2079133752763</v>
      </c>
      <c r="W26" s="2">
        <f>('Required Percentages'!AC$8/'Required Percentages'!AC$5)*'Required Percentages'!AC$41</f>
        <v>3767.3429793200703</v>
      </c>
      <c r="X26" s="2">
        <f>('Required Percentages'!AD$8/'Required Percentages'!AD$5)*'Required Percentages'!AD$41</f>
        <v>3798.4780452648642</v>
      </c>
      <c r="Y26" s="2">
        <f>('Required Percentages'!AE$8/'Required Percentages'!AE$5)*'Required Percentages'!AE$41</f>
        <v>3829.613111209658</v>
      </c>
      <c r="Z26" s="2">
        <f>('Required Percentages'!AF$8/'Required Percentages'!AF$5)*'Required Percentages'!AF$41</f>
        <v>3860.7481771544517</v>
      </c>
      <c r="AA26" s="2">
        <f>('Required Percentages'!AG$8/'Required Percentages'!AG$5)*'Required Percentages'!AG$41</f>
        <v>3891.883243099246</v>
      </c>
      <c r="AB26" s="2">
        <f>('Required Percentages'!AH$8/'Required Percentages'!AH$5)*'Required Percentages'!AH$41</f>
        <v>3923.0183090440405</v>
      </c>
      <c r="AC26" s="2">
        <f>('Required Percentages'!AI$8/'Required Percentages'!AI$5)*'Required Percentages'!AI$41</f>
        <v>3954.1533749888345</v>
      </c>
    </row>
    <row r="27" spans="2:29" ht="12.75">
      <c r="B27" t="s">
        <v>100</v>
      </c>
      <c r="D27" s="2">
        <f>('Required Percentages'!J$9/'Required Percentages'!J$5)*'Required Percentages'!J$41</f>
        <v>907.6369883962561</v>
      </c>
      <c r="E27" s="2">
        <f>('Required Percentages'!K$9/'Required Percentages'!K$5)*'Required Percentages'!K$41</f>
        <v>916.5353902432782</v>
      </c>
      <c r="F27" s="2">
        <f>('Required Percentages'!L$9/'Required Percentages'!L$5)*'Required Percentages'!L$41</f>
        <v>988.2972337965323</v>
      </c>
      <c r="G27" s="2">
        <f>('Required Percentages'!M$9/'Required Percentages'!M$5)*'Required Percentages'!M$41</f>
        <v>1061.267989690291</v>
      </c>
      <c r="H27" s="2">
        <f>('Required Percentages'!N$9/'Required Percentages'!N$5)*'Required Percentages'!N$41</f>
        <v>1419.309572405692</v>
      </c>
      <c r="I27" s="2">
        <f>('Required Percentages'!O$9/'Required Percentages'!O$5)*'Required Percentages'!O$41</f>
        <v>1513.5452981241513</v>
      </c>
      <c r="J27" s="2">
        <f>('Required Percentages'!P$9/'Required Percentages'!P$5)*'Required Percentages'!P$41</f>
        <v>1609.2921642682409</v>
      </c>
      <c r="K27" s="2">
        <f>('Required Percentages'!Q$9/'Required Percentages'!Q$5)*'Required Percentages'!Q$41</f>
        <v>2036.2333127895258</v>
      </c>
      <c r="L27" s="2">
        <f>('Required Percentages'!R$9/'Required Percentages'!R$5)*'Required Percentages'!R$41</f>
        <v>2054.914352356402</v>
      </c>
      <c r="M27" s="2">
        <f>('Required Percentages'!S$9/'Required Percentages'!S$5)*'Required Percentages'!S$41</f>
        <v>2073.5953919232784</v>
      </c>
      <c r="N27" s="2">
        <f>('Required Percentages'!T$9/'Required Percentages'!T$5)*'Required Percentages'!T$41</f>
        <v>2789.7019086535406</v>
      </c>
      <c r="O27" s="2">
        <f>('Required Percentages'!U$9/'Required Percentages'!U$5)*'Required Percentages'!U$41</f>
        <v>2814.609961409375</v>
      </c>
      <c r="P27" s="2">
        <f>('Required Percentages'!V$9/'Required Percentages'!V$5)*'Required Percentages'!V$41</f>
        <v>2839.518014165211</v>
      </c>
      <c r="Q27" s="2">
        <f>('Required Percentages'!W$9/'Required Percentages'!W$5)*'Required Percentages'!W$41</f>
        <v>3580.5325836513066</v>
      </c>
      <c r="R27" s="2">
        <f>('Required Percentages'!X$9/'Required Percentages'!X$5)*'Required Percentages'!X$41</f>
        <v>3611.667649596101</v>
      </c>
      <c r="S27" s="2">
        <f>('Required Percentages'!Y$9/'Required Percentages'!Y$5)*'Required Percentages'!Y$41</f>
        <v>3642.8027155408945</v>
      </c>
      <c r="T27" s="2">
        <f>('Required Percentages'!Z$9/'Required Percentages'!Z$5)*'Required Percentages'!Z$41</f>
        <v>3673.9377814856884</v>
      </c>
      <c r="U27" s="2">
        <f>('Required Percentages'!AA$9/'Required Percentages'!AA$5)*'Required Percentages'!AA$41</f>
        <v>3705.0728474304824</v>
      </c>
      <c r="V27" s="2">
        <f>('Required Percentages'!AB$9/'Required Percentages'!AB$5)*'Required Percentages'!AB$41</f>
        <v>3736.2079133752763</v>
      </c>
      <c r="W27" s="2">
        <f>('Required Percentages'!AC$9/'Required Percentages'!AC$5)*'Required Percentages'!AC$41</f>
        <v>3767.3429793200703</v>
      </c>
      <c r="X27" s="2">
        <f>('Required Percentages'!AD$9/'Required Percentages'!AD$5)*'Required Percentages'!AD$41</f>
        <v>3798.4780452648642</v>
      </c>
      <c r="Y27" s="2">
        <f>('Required Percentages'!AE$9/'Required Percentages'!AE$5)*'Required Percentages'!AE$41</f>
        <v>3829.613111209658</v>
      </c>
      <c r="Z27" s="2">
        <f>('Required Percentages'!AF$9/'Required Percentages'!AF$5)*'Required Percentages'!AF$41</f>
        <v>3860.7481771544517</v>
      </c>
      <c r="AA27" s="2">
        <f>('Required Percentages'!AG$9/'Required Percentages'!AG$5)*'Required Percentages'!AG$41</f>
        <v>3891.883243099246</v>
      </c>
      <c r="AB27" s="2">
        <f>('Required Percentages'!AH$9/'Required Percentages'!AH$5)*'Required Percentages'!AH$41</f>
        <v>3923.0183090440405</v>
      </c>
      <c r="AC27" s="2">
        <f>('Required Percentages'!AI$9/'Required Percentages'!AI$5)*'Required Percentages'!AI$41</f>
        <v>3954.1533749888345</v>
      </c>
    </row>
    <row r="28" spans="2:29" ht="12.75">
      <c r="B28" t="s">
        <v>16</v>
      </c>
      <c r="D28" s="2">
        <f>('Required Percentages'!J$10/'Required Percentages'!J$5)*'Required Percentages'!J$41</f>
        <v>2722.910965188768</v>
      </c>
      <c r="E28" s="2">
        <f>('Required Percentages'!K$10/'Required Percentages'!K$5)*'Required Percentages'!K$41</f>
        <v>2749.606170729834</v>
      </c>
      <c r="F28" s="2">
        <f>('Required Percentages'!L$10/'Required Percentages'!L$5)*'Required Percentages'!L$41</f>
        <v>2964.891701389596</v>
      </c>
      <c r="G28" s="2">
        <f>('Required Percentages'!M$10/'Required Percentages'!M$5)*'Required Percentages'!M$41</f>
        <v>3183.8039690708724</v>
      </c>
      <c r="H28" s="2">
        <f>('Required Percentages'!N$10/'Required Percentages'!N$5)*'Required Percentages'!N$41</f>
        <v>3406.3429737736606</v>
      </c>
      <c r="I28" s="2">
        <f>('Required Percentages'!O$10/'Required Percentages'!O$5)*'Required Percentages'!O$41</f>
        <v>3632.5087154979624</v>
      </c>
      <c r="J28" s="2">
        <f>('Required Percentages'!P$10/'Required Percentages'!P$5)*'Required Percentages'!P$41</f>
        <v>3862.301194243778</v>
      </c>
      <c r="K28" s="2">
        <f>('Required Percentages'!Q$10/'Required Percentages'!Q$5)*'Required Percentages'!Q$41</f>
        <v>4072.4666255790517</v>
      </c>
      <c r="L28" s="2">
        <f>('Required Percentages'!R$10/'Required Percentages'!R$5)*'Required Percentages'!R$41</f>
        <v>4109.828704712804</v>
      </c>
      <c r="M28" s="2">
        <f>('Required Percentages'!S$10/'Required Percentages'!S$5)*'Required Percentages'!S$41</f>
        <v>4147.190783846557</v>
      </c>
      <c r="N28" s="2">
        <f>('Required Percentages'!T$10/'Required Percentages'!T$5)*'Required Percentages'!T$41</f>
        <v>4184.552862980309</v>
      </c>
      <c r="O28" s="2">
        <f>('Required Percentages'!U$10/'Required Percentages'!U$5)*'Required Percentages'!U$41</f>
        <v>4221.914942114062</v>
      </c>
      <c r="P28" s="2">
        <f>('Required Percentages'!V$10/'Required Percentages'!V$5)*'Required Percentages'!V$41</f>
        <v>4259.277021247815</v>
      </c>
      <c r="Q28" s="2">
        <f>('Required Percentages'!W$10/'Required Percentages'!W$5)*'Required Percentages'!W$41</f>
        <v>4296.639100381568</v>
      </c>
      <c r="R28" s="2">
        <f>('Required Percentages'!X$10/'Required Percentages'!X$5)*'Required Percentages'!X$41</f>
        <v>4334.0011795153205</v>
      </c>
      <c r="S28" s="2">
        <f>('Required Percentages'!Y$10/'Required Percentages'!Y$5)*'Required Percentages'!Y$41</f>
        <v>4371.363258649073</v>
      </c>
      <c r="T28" s="2">
        <f>('Required Percentages'!Z$10/'Required Percentages'!Z$5)*'Required Percentages'!Z$41</f>
        <v>4408.7253377828265</v>
      </c>
      <c r="U28" s="2">
        <f>('Required Percentages'!AA$10/'Required Percentages'!AA$5)*'Required Percentages'!AA$41</f>
        <v>4446.087416916578</v>
      </c>
      <c r="V28" s="2">
        <f>('Required Percentages'!AB$10/'Required Percentages'!AB$5)*'Required Percentages'!AB$41</f>
        <v>4483.449496050332</v>
      </c>
      <c r="W28" s="2">
        <f>('Required Percentages'!AC$10/'Required Percentages'!AC$5)*'Required Percentages'!AC$41</f>
        <v>4520.811575184085</v>
      </c>
      <c r="X28" s="2">
        <f>('Required Percentages'!AD$10/'Required Percentages'!AD$5)*'Required Percentages'!AD$41</f>
        <v>4558.173654317837</v>
      </c>
      <c r="Y28" s="2">
        <f>('Required Percentages'!AE$10/'Required Percentages'!AE$5)*'Required Percentages'!AE$41</f>
        <v>4595.53573345159</v>
      </c>
      <c r="Z28" s="2">
        <f>('Required Percentages'!AF$10/'Required Percentages'!AF$5)*'Required Percentages'!AF$41</f>
        <v>4632.897812585343</v>
      </c>
      <c r="AA28" s="2">
        <f>('Required Percentages'!AG$10/'Required Percentages'!AG$5)*'Required Percentages'!AG$41</f>
        <v>4670.259891719095</v>
      </c>
      <c r="AB28" s="2">
        <f>('Required Percentages'!AH$10/'Required Percentages'!AH$5)*'Required Percentages'!AH$41</f>
        <v>4707.621970852848</v>
      </c>
      <c r="AC28" s="2">
        <f>('Required Percentages'!AI$10/'Required Percentages'!AI$5)*'Required Percentages'!AI$41</f>
        <v>4744.984049986601</v>
      </c>
    </row>
    <row r="30" spans="1:29" ht="12.75">
      <c r="A30" t="s">
        <v>34</v>
      </c>
      <c r="B30" t="s">
        <v>20</v>
      </c>
      <c r="D30" s="2">
        <f>('Required Percentages'!J$8/'Required Percentages'!J$5)*'Required Percentages'!J$45</f>
        <v>1896.0731591444114</v>
      </c>
      <c r="E30" s="2">
        <f>('Required Percentages'!K$8/'Required Percentages'!K$5)*'Required Percentages'!K$45</f>
        <v>1914.6621116850426</v>
      </c>
      <c r="F30" s="2">
        <f>('Required Percentages'!L$8/'Required Percentages'!L$5)*'Required Percentages'!L$45</f>
        <v>2118.8413514161575</v>
      </c>
      <c r="G30" s="2">
        <f>('Required Percentages'!M$8/'Required Percentages'!M$5)*'Required Percentages'!M$45</f>
        <v>2326.5896351317047</v>
      </c>
      <c r="H30" s="2">
        <f>('Required Percentages'!N$8/'Required Percentages'!N$5)*'Required Percentages'!N$45</f>
        <v>3172.383703539604</v>
      </c>
      <c r="I30" s="2">
        <f>('Required Percentages'!O$8/'Required Percentages'!O$5)*'Required Percentages'!O$45</f>
        <v>3440.9916681451186</v>
      </c>
      <c r="J30" s="2">
        <f>('Required Percentages'!P$8/'Required Percentages'!P$5)*'Required Percentages'!P$45</f>
        <v>3714.0609377311744</v>
      </c>
      <c r="K30" s="2">
        <f>('Required Percentages'!Q$8/'Required Percentages'!Q$5)*'Required Percentages'!Q$45</f>
        <v>4755.584009377635</v>
      </c>
      <c r="L30" s="2">
        <f>('Required Percentages'!R$8/'Required Percentages'!R$5)*'Required Percentages'!R$45</f>
        <v>4799.213220472842</v>
      </c>
      <c r="M30" s="2">
        <f>('Required Percentages'!S$8/'Required Percentages'!S$5)*'Required Percentages'!S$45</f>
        <v>4842.84243156805</v>
      </c>
      <c r="N30" s="2">
        <f>('Required Percentages'!T$8/'Required Percentages'!T$5)*'Required Percentages'!T$45</f>
        <v>6515.295523551013</v>
      </c>
      <c r="O30" s="2">
        <f>('Required Percentages'!U$8/'Required Percentages'!U$5)*'Required Percentages'!U$45</f>
        <v>6573.467805011288</v>
      </c>
      <c r="P30" s="2">
        <f>('Required Percentages'!V$8/'Required Percentages'!V$5)*'Required Percentages'!V$45</f>
        <v>6631.640086471567</v>
      </c>
      <c r="Q30" s="2">
        <f>('Required Percentages'!W$8/'Required Percentages'!W$5)*'Required Percentages'!W$45</f>
        <v>8362.2654599148</v>
      </c>
      <c r="R30" s="2">
        <f>('Required Percentages'!X$8/'Required Percentages'!X$5)*'Required Percentages'!X$45</f>
        <v>8434.980811740148</v>
      </c>
      <c r="S30" s="2">
        <f>('Required Percentages'!Y$8/'Required Percentages'!Y$5)*'Required Percentages'!Y$45</f>
        <v>8507.696163565493</v>
      </c>
      <c r="T30" s="2">
        <f>('Required Percentages'!Z$8/'Required Percentages'!Z$5)*'Required Percentages'!Z$45</f>
        <v>8580.41151539084</v>
      </c>
      <c r="U30" s="2">
        <f>('Required Percentages'!AA$8/'Required Percentages'!AA$5)*'Required Percentages'!AA$45</f>
        <v>8653.126867216186</v>
      </c>
      <c r="V30" s="2">
        <f>('Required Percentages'!AB$8/'Required Percentages'!AB$5)*'Required Percentages'!AB$45</f>
        <v>8725.842219041531</v>
      </c>
      <c r="W30" s="2">
        <f>('Required Percentages'!AC$8/'Required Percentages'!AC$5)*'Required Percentages'!AC$45</f>
        <v>8798.557570866878</v>
      </c>
      <c r="X30" s="2">
        <f>('Required Percentages'!AD$8/'Required Percentages'!AD$5)*'Required Percentages'!AD$45</f>
        <v>8871.272922692224</v>
      </c>
      <c r="Y30" s="2">
        <f>('Required Percentages'!AE$8/'Required Percentages'!AE$5)*'Required Percentages'!AE$45</f>
        <v>8943.988274517571</v>
      </c>
      <c r="Z30" s="2">
        <f>('Required Percentages'!AF$8/'Required Percentages'!AF$5)*'Required Percentages'!AF$45</f>
        <v>9016.703626342916</v>
      </c>
      <c r="AA30" s="2">
        <f>('Required Percentages'!AG$8/'Required Percentages'!AG$5)*'Required Percentages'!AG$45</f>
        <v>9089.418978168262</v>
      </c>
      <c r="AB30" s="2">
        <f>('Required Percentages'!AH$8/'Required Percentages'!AH$5)*'Required Percentages'!AH$45</f>
        <v>9162.134329993609</v>
      </c>
      <c r="AC30" s="2">
        <f>('Required Percentages'!AI$8/'Required Percentages'!AI$5)*'Required Percentages'!AI$45</f>
        <v>9234.849681818956</v>
      </c>
    </row>
    <row r="31" spans="2:29" ht="12.75">
      <c r="B31" t="s">
        <v>100</v>
      </c>
      <c r="D31" s="2">
        <f>('Required Percentages'!J$9/'Required Percentages'!J$5)*'Required Percentages'!J$45</f>
        <v>1896.0731591444114</v>
      </c>
      <c r="E31" s="2">
        <f>('Required Percentages'!K$9/'Required Percentages'!K$5)*'Required Percentages'!K$45</f>
        <v>1914.6621116850426</v>
      </c>
      <c r="F31" s="2">
        <f>('Required Percentages'!L$9/'Required Percentages'!L$5)*'Required Percentages'!L$45</f>
        <v>2118.8413514161575</v>
      </c>
      <c r="G31" s="2">
        <f>('Required Percentages'!M$9/'Required Percentages'!M$5)*'Required Percentages'!M$45</f>
        <v>2326.5896351317047</v>
      </c>
      <c r="H31" s="2">
        <f>('Required Percentages'!N$9/'Required Percentages'!N$5)*'Required Percentages'!N$45</f>
        <v>3172.383703539604</v>
      </c>
      <c r="I31" s="2">
        <f>('Required Percentages'!O$9/'Required Percentages'!O$5)*'Required Percentages'!O$45</f>
        <v>3440.9916681451186</v>
      </c>
      <c r="J31" s="2">
        <f>('Required Percentages'!P$9/'Required Percentages'!P$5)*'Required Percentages'!P$45</f>
        <v>3714.0609377311744</v>
      </c>
      <c r="K31" s="2">
        <f>('Required Percentages'!Q$9/'Required Percentages'!Q$5)*'Required Percentages'!Q$45</f>
        <v>4755.584009377635</v>
      </c>
      <c r="L31" s="2">
        <f>('Required Percentages'!R$9/'Required Percentages'!R$5)*'Required Percentages'!R$45</f>
        <v>4799.213220472842</v>
      </c>
      <c r="M31" s="2">
        <f>('Required Percentages'!S$9/'Required Percentages'!S$5)*'Required Percentages'!S$45</f>
        <v>4842.84243156805</v>
      </c>
      <c r="N31" s="2">
        <f>('Required Percentages'!T$9/'Required Percentages'!T$5)*'Required Percentages'!T$45</f>
        <v>6515.295523551013</v>
      </c>
      <c r="O31" s="2">
        <f>('Required Percentages'!U$9/'Required Percentages'!U$5)*'Required Percentages'!U$45</f>
        <v>6573.467805011288</v>
      </c>
      <c r="P31" s="2">
        <f>('Required Percentages'!V$9/'Required Percentages'!V$5)*'Required Percentages'!V$45</f>
        <v>6631.640086471567</v>
      </c>
      <c r="Q31" s="2">
        <f>('Required Percentages'!W$9/'Required Percentages'!W$5)*'Required Percentages'!W$45</f>
        <v>8362.2654599148</v>
      </c>
      <c r="R31" s="2">
        <f>('Required Percentages'!X$9/'Required Percentages'!X$5)*'Required Percentages'!X$45</f>
        <v>8434.980811740148</v>
      </c>
      <c r="S31" s="2">
        <f>('Required Percentages'!Y$9/'Required Percentages'!Y$5)*'Required Percentages'!Y$45</f>
        <v>8507.696163565493</v>
      </c>
      <c r="T31" s="2">
        <f>('Required Percentages'!Z$9/'Required Percentages'!Z$5)*'Required Percentages'!Z$45</f>
        <v>8580.41151539084</v>
      </c>
      <c r="U31" s="2">
        <f>('Required Percentages'!AA$9/'Required Percentages'!AA$5)*'Required Percentages'!AA$45</f>
        <v>8653.126867216186</v>
      </c>
      <c r="V31" s="2">
        <f>('Required Percentages'!AB$9/'Required Percentages'!AB$5)*'Required Percentages'!AB$45</f>
        <v>8725.842219041531</v>
      </c>
      <c r="W31" s="2">
        <f>('Required Percentages'!AC$9/'Required Percentages'!AC$5)*'Required Percentages'!AC$45</f>
        <v>8798.557570866878</v>
      </c>
      <c r="X31" s="2">
        <f>('Required Percentages'!AD$9/'Required Percentages'!AD$5)*'Required Percentages'!AD$45</f>
        <v>8871.272922692224</v>
      </c>
      <c r="Y31" s="2">
        <f>('Required Percentages'!AE$9/'Required Percentages'!AE$5)*'Required Percentages'!AE$45</f>
        <v>8943.988274517571</v>
      </c>
      <c r="Z31" s="2">
        <f>('Required Percentages'!AF$9/'Required Percentages'!AF$5)*'Required Percentages'!AF$45</f>
        <v>9016.703626342916</v>
      </c>
      <c r="AA31" s="2">
        <f>('Required Percentages'!AG$9/'Required Percentages'!AG$5)*'Required Percentages'!AG$45</f>
        <v>9089.418978168262</v>
      </c>
      <c r="AB31" s="2">
        <f>('Required Percentages'!AH$9/'Required Percentages'!AH$5)*'Required Percentages'!AH$45</f>
        <v>9162.134329993609</v>
      </c>
      <c r="AC31" s="2">
        <f>('Required Percentages'!AI$9/'Required Percentages'!AI$5)*'Required Percentages'!AI$45</f>
        <v>9234.849681818956</v>
      </c>
    </row>
    <row r="32" spans="2:29" ht="12.75">
      <c r="B32" t="s">
        <v>16</v>
      </c>
      <c r="D32" s="2">
        <f>('Required Percentages'!J$10/'Required Percentages'!J$5)*'Required Percentages'!J$45</f>
        <v>5688.219477433233</v>
      </c>
      <c r="E32" s="2">
        <f>('Required Percentages'!K$10/'Required Percentages'!K$5)*'Required Percentages'!K$45</f>
        <v>5743.986335055127</v>
      </c>
      <c r="F32" s="2">
        <f>('Required Percentages'!L$10/'Required Percentages'!L$5)*'Required Percentages'!L$45</f>
        <v>6356.524054248471</v>
      </c>
      <c r="G32" s="2">
        <f>('Required Percentages'!M$10/'Required Percentages'!M$5)*'Required Percentages'!M$45</f>
        <v>6979.768905395113</v>
      </c>
      <c r="H32" s="2">
        <f>('Required Percentages'!N$10/'Required Percentages'!N$5)*'Required Percentages'!N$45</f>
        <v>7613.720888495048</v>
      </c>
      <c r="I32" s="2">
        <f>('Required Percentages'!O$10/'Required Percentages'!O$5)*'Required Percentages'!O$45</f>
        <v>8258.380003548284</v>
      </c>
      <c r="J32" s="2">
        <f>('Required Percentages'!P$10/'Required Percentages'!P$5)*'Required Percentages'!P$45</f>
        <v>8913.746250554817</v>
      </c>
      <c r="K32" s="2">
        <f>('Required Percentages'!Q$10/'Required Percentages'!Q$5)*'Required Percentages'!Q$45</f>
        <v>9511.16801875527</v>
      </c>
      <c r="L32" s="2">
        <f>('Required Percentages'!R$10/'Required Percentages'!R$5)*'Required Percentages'!R$45</f>
        <v>9598.426440945685</v>
      </c>
      <c r="M32" s="2">
        <f>('Required Percentages'!S$10/'Required Percentages'!S$5)*'Required Percentages'!S$45</f>
        <v>9685.6848631361</v>
      </c>
      <c r="N32" s="2">
        <f>('Required Percentages'!T$10/'Required Percentages'!T$5)*'Required Percentages'!T$45</f>
        <v>9772.943285326517</v>
      </c>
      <c r="O32" s="2">
        <f>('Required Percentages'!U$10/'Required Percentages'!U$5)*'Required Percentages'!U$45</f>
        <v>9860.20170751693</v>
      </c>
      <c r="P32" s="2">
        <f>('Required Percentages'!V$10/'Required Percentages'!V$5)*'Required Percentages'!V$45</f>
        <v>9947.460129707346</v>
      </c>
      <c r="Q32" s="2">
        <f>('Required Percentages'!W$10/'Required Percentages'!W$5)*'Required Percentages'!W$45</f>
        <v>10034.71855189776</v>
      </c>
      <c r="R32" s="2">
        <f>('Required Percentages'!X$10/'Required Percentages'!X$5)*'Required Percentages'!X$45</f>
        <v>10121.976974088177</v>
      </c>
      <c r="S32" s="2">
        <f>('Required Percentages'!Y$10/'Required Percentages'!Y$5)*'Required Percentages'!Y$45</f>
        <v>10209.235396278593</v>
      </c>
      <c r="T32" s="2">
        <f>('Required Percentages'!Z$10/'Required Percentages'!Z$5)*'Required Percentages'!Z$45</f>
        <v>10296.493818469007</v>
      </c>
      <c r="U32" s="2">
        <f>('Required Percentages'!AA$10/'Required Percentages'!AA$5)*'Required Percentages'!AA$45</f>
        <v>10383.752240659422</v>
      </c>
      <c r="V32" s="2">
        <f>('Required Percentages'!AB$10/'Required Percentages'!AB$5)*'Required Percentages'!AB$45</f>
        <v>10471.010662849838</v>
      </c>
      <c r="W32" s="2">
        <f>('Required Percentages'!AC$10/'Required Percentages'!AC$5)*'Required Percentages'!AC$45</f>
        <v>10558.269085040254</v>
      </c>
      <c r="X32" s="2">
        <f>('Required Percentages'!AD$10/'Required Percentages'!AD$5)*'Required Percentages'!AD$45</f>
        <v>10645.527507230669</v>
      </c>
      <c r="Y32" s="2">
        <f>('Required Percentages'!AE$10/'Required Percentages'!AE$5)*'Required Percentages'!AE$45</f>
        <v>10732.785929421085</v>
      </c>
      <c r="Z32" s="2">
        <f>('Required Percentages'!AF$10/'Required Percentages'!AF$5)*'Required Percentages'!AF$45</f>
        <v>10820.044351611501</v>
      </c>
      <c r="AA32" s="2">
        <f>('Required Percentages'!AG$10/'Required Percentages'!AG$5)*'Required Percentages'!AG$45</f>
        <v>10907.302773801915</v>
      </c>
      <c r="AB32" s="2">
        <f>('Required Percentages'!AH$10/'Required Percentages'!AH$5)*'Required Percentages'!AH$45</f>
        <v>10994.56119599233</v>
      </c>
      <c r="AC32" s="2">
        <f>('Required Percentages'!AI$10/'Required Percentages'!AI$5)*'Required Percentages'!AI$45</f>
        <v>11081.819618182746</v>
      </c>
    </row>
    <row r="34" spans="1:29" ht="12.75">
      <c r="A34" t="s">
        <v>35</v>
      </c>
      <c r="B34" t="s">
        <v>20</v>
      </c>
      <c r="D34" s="2">
        <f>('Required Percentages'!J$8/'Required Percentages'!J$5)*'Required Percentages'!J$49</f>
        <v>100.07973821312034</v>
      </c>
      <c r="E34" s="2">
        <f>('Required Percentages'!K$8/'Required Percentages'!K$5)*'Required Percentages'!K$49</f>
        <v>101.06091211717053</v>
      </c>
      <c r="F34" s="2">
        <f>('Required Percentages'!L$8/'Required Percentages'!L$5)*'Required Percentages'!L$49</f>
        <v>120.10451421779594</v>
      </c>
      <c r="G34" s="2">
        <f>('Required Percentages'!M$8/'Required Percentages'!M$5)*'Required Percentages'!M$49</f>
        <v>139.49547070681703</v>
      </c>
      <c r="H34" s="2">
        <f>('Required Percentages'!N$8/'Required Percentages'!N$5)*'Required Percentages'!N$49</f>
        <v>199.0422269802922</v>
      </c>
      <c r="I34" s="2">
        <f>('Required Percentages'!O$8/'Required Percentages'!O$5)*'Required Percentages'!O$49</f>
        <v>224.1493085625578</v>
      </c>
      <c r="J34" s="2">
        <f>('Required Percentages'!P$8/'Required Percentages'!P$5)*'Required Percentages'!P$49</f>
        <v>249.6905831303179</v>
      </c>
      <c r="K34" s="2">
        <f>('Required Percentages'!Q$8/'Required Percentages'!Q$5)*'Required Percentages'!Q$49</f>
        <v>327.458528908364</v>
      </c>
      <c r="L34" s="2">
        <f>('Required Percentages'!R$8/'Required Percentages'!R$5)*'Required Percentages'!R$49</f>
        <v>330.46273559559677</v>
      </c>
      <c r="M34" s="2">
        <f>('Required Percentages'!S$8/'Required Percentages'!S$5)*'Required Percentages'!S$49</f>
        <v>333.46694228282945</v>
      </c>
      <c r="N34" s="2">
        <f>('Required Percentages'!T$8/'Required Percentages'!T$5)*'Required Percentages'!T$49</f>
        <v>448.6281986267496</v>
      </c>
      <c r="O34" s="2">
        <f>('Required Percentages'!U$8/'Required Percentages'!U$5)*'Required Percentages'!U$49</f>
        <v>452.6338075430598</v>
      </c>
      <c r="P34" s="2">
        <f>('Required Percentages'!V$8/'Required Percentages'!V$5)*'Required Percentages'!V$49</f>
        <v>456.6394164593701</v>
      </c>
      <c r="Q34" s="2">
        <f>('Required Percentages'!W$8/'Required Percentages'!W$5)*'Required Percentages'!W$49</f>
        <v>575.8062817196003</v>
      </c>
      <c r="R34" s="2">
        <f>('Required Percentages'!X$8/'Required Percentages'!X$5)*'Required Percentages'!X$49</f>
        <v>580.8132928649882</v>
      </c>
      <c r="S34" s="2">
        <f>('Required Percentages'!Y$8/'Required Percentages'!Y$5)*'Required Percentages'!Y$49</f>
        <v>585.820304010376</v>
      </c>
      <c r="T34" s="2">
        <f>('Required Percentages'!Z$8/'Required Percentages'!Z$5)*'Required Percentages'!Z$49</f>
        <v>590.8273151557638</v>
      </c>
      <c r="U34" s="2">
        <f>('Required Percentages'!AA$8/'Required Percentages'!AA$5)*'Required Percentages'!AA$49</f>
        <v>595.8343263011516</v>
      </c>
      <c r="V34" s="2">
        <f>('Required Percentages'!AB$8/'Required Percentages'!AB$5)*'Required Percentages'!AB$49</f>
        <v>600.8413374465395</v>
      </c>
      <c r="W34" s="2">
        <f>('Required Percentages'!AC$8/'Required Percentages'!AC$5)*'Required Percentages'!AC$49</f>
        <v>605.8483485919272</v>
      </c>
      <c r="X34" s="2">
        <f>('Required Percentages'!AD$8/'Required Percentages'!AD$5)*'Required Percentages'!AD$49</f>
        <v>610.8553597373151</v>
      </c>
      <c r="Y34" s="2">
        <f>('Required Percentages'!AE$8/'Required Percentages'!AE$5)*'Required Percentages'!AE$49</f>
        <v>615.862370882703</v>
      </c>
      <c r="Z34" s="2">
        <f>('Required Percentages'!AF$8/'Required Percentages'!AF$5)*'Required Percentages'!AF$49</f>
        <v>620.8693820280907</v>
      </c>
      <c r="AA34" s="2">
        <f>('Required Percentages'!AG$8/'Required Percentages'!AG$5)*'Required Percentages'!AG$49</f>
        <v>625.8763931734786</v>
      </c>
      <c r="AB34" s="2">
        <f>('Required Percentages'!AH$8/'Required Percentages'!AH$5)*'Required Percentages'!AH$49</f>
        <v>630.8834043188665</v>
      </c>
      <c r="AC34" s="2">
        <f>('Required Percentages'!AI$8/'Required Percentages'!AI$5)*'Required Percentages'!AI$49</f>
        <v>635.8904154642544</v>
      </c>
    </row>
    <row r="35" spans="2:29" ht="12.75">
      <c r="B35" t="s">
        <v>100</v>
      </c>
      <c r="D35" s="2">
        <f>('Required Percentages'!J$9/'Required Percentages'!J$5)*'Required Percentages'!J$49</f>
        <v>100.07973821312034</v>
      </c>
      <c r="E35" s="2">
        <f>('Required Percentages'!K$9/'Required Percentages'!K$5)*'Required Percentages'!K$49</f>
        <v>101.06091211717053</v>
      </c>
      <c r="F35" s="2">
        <f>('Required Percentages'!L$9/'Required Percentages'!L$5)*'Required Percentages'!L$49</f>
        <v>120.10451421779594</v>
      </c>
      <c r="G35" s="2">
        <f>('Required Percentages'!M$9/'Required Percentages'!M$5)*'Required Percentages'!M$49</f>
        <v>139.49547070681703</v>
      </c>
      <c r="H35" s="2">
        <f>('Required Percentages'!N$9/'Required Percentages'!N$5)*'Required Percentages'!N$49</f>
        <v>199.0422269802922</v>
      </c>
      <c r="I35" s="2">
        <f>('Required Percentages'!O$9/'Required Percentages'!O$5)*'Required Percentages'!O$49</f>
        <v>224.1493085625578</v>
      </c>
      <c r="J35" s="2">
        <f>('Required Percentages'!P$9/'Required Percentages'!P$5)*'Required Percentages'!P$49</f>
        <v>249.6905831303179</v>
      </c>
      <c r="K35" s="2">
        <f>('Required Percentages'!Q$9/'Required Percentages'!Q$5)*'Required Percentages'!Q$49</f>
        <v>327.458528908364</v>
      </c>
      <c r="L35" s="2">
        <f>('Required Percentages'!R$9/'Required Percentages'!R$5)*'Required Percentages'!R$49</f>
        <v>330.46273559559677</v>
      </c>
      <c r="M35" s="2">
        <f>('Required Percentages'!S$9/'Required Percentages'!S$5)*'Required Percentages'!S$49</f>
        <v>333.46694228282945</v>
      </c>
      <c r="N35" s="2">
        <f>('Required Percentages'!T$9/'Required Percentages'!T$5)*'Required Percentages'!T$49</f>
        <v>448.6281986267496</v>
      </c>
      <c r="O35" s="2">
        <f>('Required Percentages'!U$9/'Required Percentages'!U$5)*'Required Percentages'!U$49</f>
        <v>452.6338075430598</v>
      </c>
      <c r="P35" s="2">
        <f>('Required Percentages'!V$9/'Required Percentages'!V$5)*'Required Percentages'!V$49</f>
        <v>456.6394164593701</v>
      </c>
      <c r="Q35" s="2">
        <f>('Required Percentages'!W$9/'Required Percentages'!W$5)*'Required Percentages'!W$49</f>
        <v>575.8062817196003</v>
      </c>
      <c r="R35" s="2">
        <f>('Required Percentages'!X$9/'Required Percentages'!X$5)*'Required Percentages'!X$49</f>
        <v>580.8132928649882</v>
      </c>
      <c r="S35" s="2">
        <f>('Required Percentages'!Y$9/'Required Percentages'!Y$5)*'Required Percentages'!Y$49</f>
        <v>585.820304010376</v>
      </c>
      <c r="T35" s="2">
        <f>('Required Percentages'!Z$9/'Required Percentages'!Z$5)*'Required Percentages'!Z$49</f>
        <v>590.8273151557638</v>
      </c>
      <c r="U35" s="2">
        <f>('Required Percentages'!AA$9/'Required Percentages'!AA$5)*'Required Percentages'!AA$49</f>
        <v>595.8343263011516</v>
      </c>
      <c r="V35" s="2">
        <f>('Required Percentages'!AB$9/'Required Percentages'!AB$5)*'Required Percentages'!AB$49</f>
        <v>600.8413374465395</v>
      </c>
      <c r="W35" s="2">
        <f>('Required Percentages'!AC$9/'Required Percentages'!AC$5)*'Required Percentages'!AC$49</f>
        <v>605.8483485919272</v>
      </c>
      <c r="X35" s="2">
        <f>('Required Percentages'!AD$9/'Required Percentages'!AD$5)*'Required Percentages'!AD$49</f>
        <v>610.8553597373151</v>
      </c>
      <c r="Y35" s="2">
        <f>('Required Percentages'!AE$9/'Required Percentages'!AE$5)*'Required Percentages'!AE$49</f>
        <v>615.862370882703</v>
      </c>
      <c r="Z35" s="2">
        <f>('Required Percentages'!AF$9/'Required Percentages'!AF$5)*'Required Percentages'!AF$49</f>
        <v>620.8693820280907</v>
      </c>
      <c r="AA35" s="2">
        <f>('Required Percentages'!AG$9/'Required Percentages'!AG$5)*'Required Percentages'!AG$49</f>
        <v>625.8763931734786</v>
      </c>
      <c r="AB35" s="2">
        <f>('Required Percentages'!AH$9/'Required Percentages'!AH$5)*'Required Percentages'!AH$49</f>
        <v>630.8834043188665</v>
      </c>
      <c r="AC35" s="2">
        <f>('Required Percentages'!AI$9/'Required Percentages'!AI$5)*'Required Percentages'!AI$49</f>
        <v>635.8904154642544</v>
      </c>
    </row>
    <row r="36" spans="2:29" ht="12.75">
      <c r="B36" t="s">
        <v>16</v>
      </c>
      <c r="D36" s="2">
        <f>('Required Percentages'!J$10/'Required Percentages'!J$5)*'Required Percentages'!J$49</f>
        <v>300.2392146393609</v>
      </c>
      <c r="E36" s="2">
        <f>('Required Percentages'!K$10/'Required Percentages'!K$5)*'Required Percentages'!K$49</f>
        <v>303.1827363515115</v>
      </c>
      <c r="F36" s="2">
        <f>('Required Percentages'!L$10/'Required Percentages'!L$5)*'Required Percentages'!L$49</f>
        <v>360.31354265338774</v>
      </c>
      <c r="G36" s="2">
        <f>('Required Percentages'!M$10/'Required Percentages'!M$5)*'Required Percentages'!M$49</f>
        <v>418.486412120451</v>
      </c>
      <c r="H36" s="2">
        <f>('Required Percentages'!N$10/'Required Percentages'!N$5)*'Required Percentages'!N$49</f>
        <v>477.70134475270123</v>
      </c>
      <c r="I36" s="2">
        <f>('Required Percentages'!O$10/'Required Percentages'!O$5)*'Required Percentages'!O$49</f>
        <v>537.9583405501386</v>
      </c>
      <c r="J36" s="2">
        <f>('Required Percentages'!P$10/'Required Percentages'!P$5)*'Required Percentages'!P$49</f>
        <v>599.2573995127628</v>
      </c>
      <c r="K36" s="2">
        <f>('Required Percentages'!Q$10/'Required Percentages'!Q$5)*'Required Percentages'!Q$49</f>
        <v>654.917057816728</v>
      </c>
      <c r="L36" s="2">
        <f>('Required Percentages'!R$10/'Required Percentages'!R$5)*'Required Percentages'!R$49</f>
        <v>660.9254711911935</v>
      </c>
      <c r="M36" s="2">
        <f>('Required Percentages'!S$10/'Required Percentages'!S$5)*'Required Percentages'!S$49</f>
        <v>666.9338845656589</v>
      </c>
      <c r="N36" s="2">
        <f>('Required Percentages'!T$10/'Required Percentages'!T$5)*'Required Percentages'!T$49</f>
        <v>672.9422979401243</v>
      </c>
      <c r="O36" s="2">
        <f>('Required Percentages'!U$10/'Required Percentages'!U$5)*'Required Percentages'!U$49</f>
        <v>678.9507113145894</v>
      </c>
      <c r="P36" s="2">
        <f>('Required Percentages'!V$10/'Required Percentages'!V$5)*'Required Percentages'!V$49</f>
        <v>684.9591246890549</v>
      </c>
      <c r="Q36" s="2">
        <f>('Required Percentages'!W$10/'Required Percentages'!W$5)*'Required Percentages'!W$49</f>
        <v>690.9675380635204</v>
      </c>
      <c r="R36" s="2">
        <f>('Required Percentages'!X$10/'Required Percentages'!X$5)*'Required Percentages'!X$49</f>
        <v>696.9759514379857</v>
      </c>
      <c r="S36" s="2">
        <f>('Required Percentages'!Y$10/'Required Percentages'!Y$5)*'Required Percentages'!Y$49</f>
        <v>702.9843648124512</v>
      </c>
      <c r="T36" s="2">
        <f>('Required Percentages'!Z$10/'Required Percentages'!Z$5)*'Required Percentages'!Z$49</f>
        <v>708.9927781869167</v>
      </c>
      <c r="U36" s="2">
        <f>('Required Percentages'!AA$10/'Required Percentages'!AA$5)*'Required Percentages'!AA$49</f>
        <v>715.0011915613819</v>
      </c>
      <c r="V36" s="2">
        <f>('Required Percentages'!AB$10/'Required Percentages'!AB$5)*'Required Percentages'!AB$49</f>
        <v>721.0096049358473</v>
      </c>
      <c r="W36" s="2">
        <f>('Required Percentages'!AC$10/'Required Percentages'!AC$5)*'Required Percentages'!AC$49</f>
        <v>727.0180183103128</v>
      </c>
      <c r="X36" s="2">
        <f>('Required Percentages'!AD$10/'Required Percentages'!AD$5)*'Required Percentages'!AD$49</f>
        <v>733.0264316847781</v>
      </c>
      <c r="Y36" s="2">
        <f>('Required Percentages'!AE$10/'Required Percentages'!AE$5)*'Required Percentages'!AE$49</f>
        <v>739.0348450592435</v>
      </c>
      <c r="Z36" s="2">
        <f>('Required Percentages'!AF$10/'Required Percentages'!AF$5)*'Required Percentages'!AF$49</f>
        <v>745.043258433709</v>
      </c>
      <c r="AA36" s="2">
        <f>('Required Percentages'!AG$10/'Required Percentages'!AG$5)*'Required Percentages'!AG$49</f>
        <v>751.0516718081744</v>
      </c>
      <c r="AB36" s="2">
        <f>('Required Percentages'!AH$10/'Required Percentages'!AH$5)*'Required Percentages'!AH$49</f>
        <v>757.0600851826398</v>
      </c>
      <c r="AC36" s="2">
        <f>('Required Percentages'!AI$10/'Required Percentages'!AI$5)*'Required Percentages'!AI$49</f>
        <v>763.0684985571052</v>
      </c>
    </row>
    <row r="38" spans="1:29" ht="12.75">
      <c r="A38" t="s">
        <v>36</v>
      </c>
      <c r="B38" t="s">
        <v>20</v>
      </c>
      <c r="D38" s="2">
        <f>('Required Percentages'!J$8/'Required Percentages'!J$5)*'Required Percentages'!J$53</f>
        <v>1369.848374508541</v>
      </c>
      <c r="E38" s="2">
        <f>('Required Percentages'!K$8/'Required Percentages'!K$5)*'Required Percentages'!K$53</f>
        <v>1383.2782605331345</v>
      </c>
      <c r="F38" s="2">
        <f>('Required Percentages'!L$8/'Required Percentages'!L$5)*'Required Percentages'!L$53</f>
        <v>1435.8114198246212</v>
      </c>
      <c r="G38" s="2">
        <f>('Required Percentages'!M$8/'Required Percentages'!M$5)*'Required Percentages'!M$53</f>
        <v>1489.0965651404717</v>
      </c>
      <c r="H38" s="2">
        <f>('Required Percentages'!N$8/'Required Percentages'!N$5)*'Required Percentages'!N$53</f>
        <v>1928.9171206008564</v>
      </c>
      <c r="I38" s="2">
        <f>('Required Percentages'!O$8/'Required Percentages'!O$5)*'Required Percentages'!O$53</f>
        <v>1997.4035173065777</v>
      </c>
      <c r="J38" s="2">
        <f>('Required Percentages'!P$8/'Required Percentages'!P$5)*'Required Percentages'!P$53</f>
        <v>2066.829896542753</v>
      </c>
      <c r="K38" s="2">
        <f>('Required Percentages'!Q$8/'Required Percentages'!Q$5)*'Required Percentages'!Q$53</f>
        <v>2557.403173795764</v>
      </c>
      <c r="L38" s="2">
        <f>('Required Percentages'!R$8/'Required Percentages'!R$5)*'Required Percentages'!R$53</f>
        <v>2580.8655882342573</v>
      </c>
      <c r="M38" s="2">
        <f>('Required Percentages'!S$8/'Required Percentages'!S$5)*'Required Percentages'!S$53</f>
        <v>2604.3280026727507</v>
      </c>
      <c r="N38" s="2">
        <f>('Required Percentages'!T$8/'Required Percentages'!T$5)*'Required Percentages'!T$53</f>
        <v>3503.720556148326</v>
      </c>
      <c r="O38" s="2">
        <f>('Required Percentages'!U$8/'Required Percentages'!U$5)*'Required Percentages'!U$53</f>
        <v>3535.0037753996503</v>
      </c>
      <c r="P38" s="2">
        <f>('Required Percentages'!V$8/'Required Percentages'!V$5)*'Required Percentages'!V$53</f>
        <v>3566.286994650975</v>
      </c>
      <c r="Q38" s="2">
        <f>('Required Percentages'!W$8/'Required Percentages'!W$5)*'Required Percentages'!W$53</f>
        <v>4496.962767377871</v>
      </c>
      <c r="R38" s="2">
        <f>('Required Percentages'!X$8/'Required Percentages'!X$5)*'Required Percentages'!X$53</f>
        <v>4536.066791442027</v>
      </c>
      <c r="S38" s="2">
        <f>('Required Percentages'!Y$8/'Required Percentages'!Y$5)*'Required Percentages'!Y$53</f>
        <v>4575.170815506182</v>
      </c>
      <c r="T38" s="2">
        <f>('Required Percentages'!Z$8/'Required Percentages'!Z$5)*'Required Percentages'!Z$53</f>
        <v>4614.274839570338</v>
      </c>
      <c r="U38" s="2">
        <f>('Required Percentages'!AA$8/'Required Percentages'!AA$5)*'Required Percentages'!AA$53</f>
        <v>4653.378863634493</v>
      </c>
      <c r="V38" s="2">
        <f>('Required Percentages'!AB$8/'Required Percentages'!AB$5)*'Required Percentages'!AB$53</f>
        <v>4692.482887698649</v>
      </c>
      <c r="W38" s="2">
        <f>('Required Percentages'!AC$8/'Required Percentages'!AC$5)*'Required Percentages'!AC$53</f>
        <v>4731.586911762804</v>
      </c>
      <c r="X38" s="2">
        <f>('Required Percentages'!AD$8/'Required Percentages'!AD$5)*'Required Percentages'!AD$53</f>
        <v>4770.6909358269595</v>
      </c>
      <c r="Y38" s="2">
        <f>('Required Percentages'!AE$8/'Required Percentages'!AE$5)*'Required Percentages'!AE$53</f>
        <v>4809.7949598911155</v>
      </c>
      <c r="Z38" s="2">
        <f>('Required Percentages'!AF$8/'Required Percentages'!AF$5)*'Required Percentages'!AF$53</f>
        <v>4848.8989839552705</v>
      </c>
      <c r="AA38" s="2">
        <f>('Required Percentages'!AG$8/'Required Percentages'!AG$5)*'Required Percentages'!AG$53</f>
        <v>4888.0030080194265</v>
      </c>
      <c r="AB38" s="2">
        <f>('Required Percentages'!AH$8/'Required Percentages'!AH$5)*'Required Percentages'!AH$53</f>
        <v>4927.1070320835815</v>
      </c>
      <c r="AC38" s="2">
        <f>('Required Percentages'!AI$8/'Required Percentages'!AI$5)*'Required Percentages'!AI$53</f>
        <v>4966.2110561477375</v>
      </c>
    </row>
    <row r="39" spans="2:29" ht="12.75">
      <c r="B39" t="s">
        <v>100</v>
      </c>
      <c r="D39" s="2">
        <f>('Required Percentages'!J$9/'Required Percentages'!J$5)*'Required Percentages'!J$53</f>
        <v>1369.848374508541</v>
      </c>
      <c r="E39" s="2">
        <f>('Required Percentages'!K$9/'Required Percentages'!K$5)*'Required Percentages'!K$53</f>
        <v>1383.2782605331345</v>
      </c>
      <c r="F39" s="2">
        <f>('Required Percentages'!L$9/'Required Percentages'!L$5)*'Required Percentages'!L$53</f>
        <v>1435.8114198246212</v>
      </c>
      <c r="G39" s="2">
        <f>('Required Percentages'!M$9/'Required Percentages'!M$5)*'Required Percentages'!M$53</f>
        <v>1489.0965651404717</v>
      </c>
      <c r="H39" s="2">
        <f>('Required Percentages'!N$9/'Required Percentages'!N$5)*'Required Percentages'!N$53</f>
        <v>1928.9171206008564</v>
      </c>
      <c r="I39" s="2">
        <f>('Required Percentages'!O$9/'Required Percentages'!O$5)*'Required Percentages'!O$53</f>
        <v>1997.4035173065777</v>
      </c>
      <c r="J39" s="2">
        <f>('Required Percentages'!P$9/'Required Percentages'!P$5)*'Required Percentages'!P$53</f>
        <v>2066.829896542753</v>
      </c>
      <c r="K39" s="2">
        <f>('Required Percentages'!Q$9/'Required Percentages'!Q$5)*'Required Percentages'!Q$53</f>
        <v>2557.403173795764</v>
      </c>
      <c r="L39" s="2">
        <f>('Required Percentages'!R$9/'Required Percentages'!R$5)*'Required Percentages'!R$53</f>
        <v>2580.8655882342573</v>
      </c>
      <c r="M39" s="2">
        <f>('Required Percentages'!S$9/'Required Percentages'!S$5)*'Required Percentages'!S$53</f>
        <v>2604.3280026727507</v>
      </c>
      <c r="N39" s="2">
        <f>('Required Percentages'!T$9/'Required Percentages'!T$5)*'Required Percentages'!T$53</f>
        <v>3503.720556148326</v>
      </c>
      <c r="O39" s="2">
        <f>('Required Percentages'!U$9/'Required Percentages'!U$5)*'Required Percentages'!U$53</f>
        <v>3535.0037753996503</v>
      </c>
      <c r="P39" s="2">
        <f>('Required Percentages'!V$9/'Required Percentages'!V$5)*'Required Percentages'!V$53</f>
        <v>3566.286994650975</v>
      </c>
      <c r="Q39" s="2">
        <f>('Required Percentages'!W$9/'Required Percentages'!W$5)*'Required Percentages'!W$53</f>
        <v>4496.962767377871</v>
      </c>
      <c r="R39" s="2">
        <f>('Required Percentages'!X$9/'Required Percentages'!X$5)*'Required Percentages'!X$53</f>
        <v>4536.066791442027</v>
      </c>
      <c r="S39" s="2">
        <f>('Required Percentages'!Y$9/'Required Percentages'!Y$5)*'Required Percentages'!Y$53</f>
        <v>4575.170815506182</v>
      </c>
      <c r="T39" s="2">
        <f>('Required Percentages'!Z$9/'Required Percentages'!Z$5)*'Required Percentages'!Z$53</f>
        <v>4614.274839570338</v>
      </c>
      <c r="U39" s="2">
        <f>('Required Percentages'!AA$9/'Required Percentages'!AA$5)*'Required Percentages'!AA$53</f>
        <v>4653.378863634493</v>
      </c>
      <c r="V39" s="2">
        <f>('Required Percentages'!AB$9/'Required Percentages'!AB$5)*'Required Percentages'!AB$53</f>
        <v>4692.482887698649</v>
      </c>
      <c r="W39" s="2">
        <f>('Required Percentages'!AC$9/'Required Percentages'!AC$5)*'Required Percentages'!AC$53</f>
        <v>4731.586911762804</v>
      </c>
      <c r="X39" s="2">
        <f>('Required Percentages'!AD$9/'Required Percentages'!AD$5)*'Required Percentages'!AD$53</f>
        <v>4770.6909358269595</v>
      </c>
      <c r="Y39" s="2">
        <f>('Required Percentages'!AE$9/'Required Percentages'!AE$5)*'Required Percentages'!AE$53</f>
        <v>4809.7949598911155</v>
      </c>
      <c r="Z39" s="2">
        <f>('Required Percentages'!AF$9/'Required Percentages'!AF$5)*'Required Percentages'!AF$53</f>
        <v>4848.8989839552705</v>
      </c>
      <c r="AA39" s="2">
        <f>('Required Percentages'!AG$9/'Required Percentages'!AG$5)*'Required Percentages'!AG$53</f>
        <v>4888.0030080194265</v>
      </c>
      <c r="AB39" s="2">
        <f>('Required Percentages'!AH$9/'Required Percentages'!AH$5)*'Required Percentages'!AH$53</f>
        <v>4927.1070320835815</v>
      </c>
      <c r="AC39" s="2">
        <f>('Required Percentages'!AI$9/'Required Percentages'!AI$5)*'Required Percentages'!AI$53</f>
        <v>4966.2110561477375</v>
      </c>
    </row>
    <row r="40" spans="2:29" ht="12.75">
      <c r="B40" t="s">
        <v>16</v>
      </c>
      <c r="D40" s="2">
        <f>('Required Percentages'!J$10/'Required Percentages'!J$5)*'Required Percentages'!J$53</f>
        <v>4109.545123525621</v>
      </c>
      <c r="E40" s="2">
        <f>('Required Percentages'!K$10/'Required Percentages'!K$5)*'Required Percentages'!K$53</f>
        <v>4149.834781599402</v>
      </c>
      <c r="F40" s="2">
        <f>('Required Percentages'!L$10/'Required Percentages'!L$5)*'Required Percentages'!L$53</f>
        <v>4307.434259473863</v>
      </c>
      <c r="G40" s="2">
        <f>('Required Percentages'!M$10/'Required Percentages'!M$5)*'Required Percentages'!M$53</f>
        <v>4467.289695421414</v>
      </c>
      <c r="H40" s="2">
        <f>('Required Percentages'!N$10/'Required Percentages'!N$5)*'Required Percentages'!N$53</f>
        <v>4629.401089442054</v>
      </c>
      <c r="I40" s="2">
        <f>('Required Percentages'!O$10/'Required Percentages'!O$5)*'Required Percentages'!O$53</f>
        <v>4793.768441535785</v>
      </c>
      <c r="J40" s="2">
        <f>('Required Percentages'!P$10/'Required Percentages'!P$5)*'Required Percentages'!P$53</f>
        <v>4960.391751702606</v>
      </c>
      <c r="K40" s="2">
        <f>('Required Percentages'!Q$10/'Required Percentages'!Q$5)*'Required Percentages'!Q$53</f>
        <v>5114.806347591528</v>
      </c>
      <c r="L40" s="2">
        <f>('Required Percentages'!R$10/'Required Percentages'!R$5)*'Required Percentages'!R$53</f>
        <v>5161.731176468515</v>
      </c>
      <c r="M40" s="2">
        <f>('Required Percentages'!S$10/'Required Percentages'!S$5)*'Required Percentages'!S$53</f>
        <v>5208.656005345501</v>
      </c>
      <c r="N40" s="2">
        <f>('Required Percentages'!T$10/'Required Percentages'!T$5)*'Required Percentages'!T$53</f>
        <v>5255.580834222488</v>
      </c>
      <c r="O40" s="2">
        <f>('Required Percentages'!U$10/'Required Percentages'!U$5)*'Required Percentages'!U$53</f>
        <v>5302.505663099473</v>
      </c>
      <c r="P40" s="2">
        <f>('Required Percentages'!V$10/'Required Percentages'!V$5)*'Required Percentages'!V$53</f>
        <v>5349.430491976461</v>
      </c>
      <c r="Q40" s="2">
        <f>('Required Percentages'!W$10/'Required Percentages'!W$5)*'Required Percentages'!W$53</f>
        <v>5396.355320853446</v>
      </c>
      <c r="R40" s="2">
        <f>('Required Percentages'!X$10/'Required Percentages'!X$5)*'Required Percentages'!X$53</f>
        <v>5443.280149730434</v>
      </c>
      <c r="S40" s="2">
        <f>('Required Percentages'!Y$10/'Required Percentages'!Y$5)*'Required Percentages'!Y$53</f>
        <v>5490.204978607419</v>
      </c>
      <c r="T40" s="2">
        <f>('Required Percentages'!Z$10/'Required Percentages'!Z$5)*'Required Percentages'!Z$53</f>
        <v>5537.129807484405</v>
      </c>
      <c r="U40" s="2">
        <f>('Required Percentages'!AA$10/'Required Percentages'!AA$5)*'Required Percentages'!AA$53</f>
        <v>5584.054636361392</v>
      </c>
      <c r="V40" s="2">
        <f>('Required Percentages'!AB$10/'Required Percentages'!AB$5)*'Required Percentages'!AB$53</f>
        <v>5630.979465238379</v>
      </c>
      <c r="W40" s="2">
        <f>('Required Percentages'!AC$10/'Required Percentages'!AC$5)*'Required Percentages'!AC$53</f>
        <v>5677.904294115366</v>
      </c>
      <c r="X40" s="2">
        <f>('Required Percentages'!AD$10/'Required Percentages'!AD$5)*'Required Percentages'!AD$53</f>
        <v>5724.829122992352</v>
      </c>
      <c r="Y40" s="2">
        <f>('Required Percentages'!AE$10/'Required Percentages'!AE$5)*'Required Percentages'!AE$53</f>
        <v>5771.753951869339</v>
      </c>
      <c r="Z40" s="2">
        <f>('Required Percentages'!AF$10/'Required Percentages'!AF$5)*'Required Percentages'!AF$53</f>
        <v>5818.678780746325</v>
      </c>
      <c r="AA40" s="2">
        <f>('Required Percentages'!AG$10/'Required Percentages'!AG$5)*'Required Percentages'!AG$53</f>
        <v>5865.603609623311</v>
      </c>
      <c r="AB40" s="2">
        <f>('Required Percentages'!AH$10/'Required Percentages'!AH$5)*'Required Percentages'!AH$53</f>
        <v>5912.528438500298</v>
      </c>
      <c r="AC40" s="2">
        <f>('Required Percentages'!AI$10/'Required Percentages'!AI$5)*'Required Percentages'!AI$53</f>
        <v>5959.453267377285</v>
      </c>
    </row>
    <row r="42" spans="1:29" ht="12.75">
      <c r="A42" t="s">
        <v>37</v>
      </c>
      <c r="B42" t="s">
        <v>20</v>
      </c>
      <c r="D42" s="2">
        <f>('Required Percentages'!J$8/'Required Percentages'!J$5)*'Required Percentages'!J$57</f>
        <v>5293.921196207598</v>
      </c>
      <c r="E42" s="2">
        <f>('Required Percentages'!K$8/'Required Percentages'!K$5)*'Required Percentages'!K$57</f>
        <v>5345.822384405712</v>
      </c>
      <c r="F42" s="2">
        <f>('Required Percentages'!L$8/'Required Percentages'!L$5)*'Required Percentages'!L$57</f>
        <v>5830.932009899259</v>
      </c>
      <c r="G42" s="2">
        <f>('Required Percentages'!M$8/'Required Percentages'!M$5)*'Required Percentages'!M$57</f>
        <v>6324.372566879258</v>
      </c>
      <c r="H42" s="2">
        <f>('Required Percentages'!N$8/'Required Percentages'!N$5)*'Required Percentages'!N$57</f>
        <v>8532.680069182132</v>
      </c>
      <c r="I42" s="2">
        <f>('Required Percentages'!O$8/'Required Percentages'!O$5)*'Required Percentages'!O$57</f>
        <v>9170.308094123255</v>
      </c>
      <c r="J42" s="2">
        <f>('Required Percentages'!P$8/'Required Percentages'!P$5)*'Required Percentages'!P$57</f>
        <v>9818.349783422442</v>
      </c>
      <c r="K42" s="2">
        <f>('Required Percentages'!Q$8/'Required Percentages'!Q$5)*'Required Percentages'!Q$57</f>
        <v>12492.042205787708</v>
      </c>
      <c r="L42" s="2">
        <f>('Required Percentages'!R$8/'Required Percentages'!R$5)*'Required Percentages'!R$57</f>
        <v>12606.648097583926</v>
      </c>
      <c r="M42" s="2">
        <f>('Required Percentages'!S$8/'Required Percentages'!S$5)*'Required Percentages'!S$57</f>
        <v>12721.253989380144</v>
      </c>
      <c r="N42" s="2">
        <f>('Required Percentages'!T$8/'Required Percentages'!T$5)*'Required Percentages'!T$57</f>
        <v>17114.479841568485</v>
      </c>
      <c r="O42" s="2">
        <f>('Required Percentages'!U$8/'Required Percentages'!U$5)*'Required Percentages'!U$57</f>
        <v>17267.28769729677</v>
      </c>
      <c r="P42" s="2">
        <f>('Required Percentages'!V$8/'Required Percentages'!V$5)*'Required Percentages'!V$57</f>
        <v>17420.095553025065</v>
      </c>
      <c r="Q42" s="2">
        <f>('Required Percentages'!W$8/'Required Percentages'!W$5)*'Required Percentages'!W$57</f>
        <v>21966.12926094169</v>
      </c>
      <c r="R42" s="2">
        <f>('Required Percentages'!X$8/'Required Percentages'!X$5)*'Required Percentages'!X$57</f>
        <v>22157.13908060205</v>
      </c>
      <c r="S42" s="2">
        <f>('Required Percentages'!Y$8/'Required Percentages'!Y$5)*'Required Percentages'!Y$57</f>
        <v>22348.148900262415</v>
      </c>
      <c r="T42" s="2">
        <f>('Required Percentages'!Z$8/'Required Percentages'!Z$5)*'Required Percentages'!Z$57</f>
        <v>22539.158719922776</v>
      </c>
      <c r="U42" s="2">
        <f>('Required Percentages'!AA$8/'Required Percentages'!AA$5)*'Required Percentages'!AA$57</f>
        <v>22730.168539583137</v>
      </c>
      <c r="V42" s="2">
        <f>('Required Percentages'!AB$8/'Required Percentages'!AB$5)*'Required Percentages'!AB$57</f>
        <v>22921.1783592435</v>
      </c>
      <c r="W42" s="2">
        <f>('Required Percentages'!AC$8/'Required Percentages'!AC$5)*'Required Percentages'!AC$57</f>
        <v>23112.18817890386</v>
      </c>
      <c r="X42" s="2">
        <f>('Required Percentages'!AD$8/'Required Percentages'!AD$5)*'Required Percentages'!AD$57</f>
        <v>23303.197998564225</v>
      </c>
      <c r="Y42" s="2">
        <f>('Required Percentages'!AE$8/'Required Percentages'!AE$5)*'Required Percentages'!AE$57</f>
        <v>23494.207818224586</v>
      </c>
      <c r="Z42" s="2">
        <f>('Required Percentages'!AF$8/'Required Percentages'!AF$5)*'Required Percentages'!AF$57</f>
        <v>23685.217637884947</v>
      </c>
      <c r="AA42" s="2">
        <f>('Required Percentages'!AG$8/'Required Percentages'!AG$5)*'Required Percentages'!AG$57</f>
        <v>23876.227457545316</v>
      </c>
      <c r="AB42" s="2">
        <f>('Required Percentages'!AH$8/'Required Percentages'!AH$5)*'Required Percentages'!AH$57</f>
        <v>24067.237277205677</v>
      </c>
      <c r="AC42" s="2">
        <f>('Required Percentages'!AI$8/'Required Percentages'!AI$5)*'Required Percentages'!AI$57</f>
        <v>24258.24709686604</v>
      </c>
    </row>
    <row r="43" spans="2:29" ht="12.75">
      <c r="B43" t="s">
        <v>100</v>
      </c>
      <c r="D43" s="2">
        <f>('Required Percentages'!J$9/'Required Percentages'!J$5)*'Required Percentages'!J$57</f>
        <v>5293.921196207598</v>
      </c>
      <c r="E43" s="2">
        <f>('Required Percentages'!K$9/'Required Percentages'!K$5)*'Required Percentages'!K$57</f>
        <v>5345.822384405712</v>
      </c>
      <c r="F43" s="2">
        <f>('Required Percentages'!L$9/'Required Percentages'!L$5)*'Required Percentages'!L$57</f>
        <v>5830.932009899259</v>
      </c>
      <c r="G43" s="2">
        <f>('Required Percentages'!M$9/'Required Percentages'!M$5)*'Required Percentages'!M$57</f>
        <v>6324.372566879258</v>
      </c>
      <c r="H43" s="2">
        <f>('Required Percentages'!N$9/'Required Percentages'!N$5)*'Required Percentages'!N$57</f>
        <v>8532.680069182132</v>
      </c>
      <c r="I43" s="2">
        <f>('Required Percentages'!O$9/'Required Percentages'!O$5)*'Required Percentages'!O$57</f>
        <v>9170.308094123255</v>
      </c>
      <c r="J43" s="2">
        <f>('Required Percentages'!P$9/'Required Percentages'!P$5)*'Required Percentages'!P$57</f>
        <v>9818.349783422442</v>
      </c>
      <c r="K43" s="2">
        <f>('Required Percentages'!Q$9/'Required Percentages'!Q$5)*'Required Percentages'!Q$57</f>
        <v>12492.042205787708</v>
      </c>
      <c r="L43" s="2">
        <f>('Required Percentages'!R$9/'Required Percentages'!R$5)*'Required Percentages'!R$57</f>
        <v>12606.648097583926</v>
      </c>
      <c r="M43" s="2">
        <f>('Required Percentages'!S$9/'Required Percentages'!S$5)*'Required Percentages'!S$57</f>
        <v>12721.253989380144</v>
      </c>
      <c r="N43" s="2">
        <f>('Required Percentages'!T$9/'Required Percentages'!T$5)*'Required Percentages'!T$57</f>
        <v>17114.479841568485</v>
      </c>
      <c r="O43" s="2">
        <f>('Required Percentages'!U$9/'Required Percentages'!U$5)*'Required Percentages'!U$57</f>
        <v>17267.28769729677</v>
      </c>
      <c r="P43" s="2">
        <f>('Required Percentages'!V$9/'Required Percentages'!V$5)*'Required Percentages'!V$57</f>
        <v>17420.095553025065</v>
      </c>
      <c r="Q43" s="2">
        <f>('Required Percentages'!W$9/'Required Percentages'!W$5)*'Required Percentages'!W$57</f>
        <v>21966.12926094169</v>
      </c>
      <c r="R43" s="2">
        <f>('Required Percentages'!X$9/'Required Percentages'!X$5)*'Required Percentages'!X$57</f>
        <v>22157.13908060205</v>
      </c>
      <c r="S43" s="2">
        <f>('Required Percentages'!Y$9/'Required Percentages'!Y$5)*'Required Percentages'!Y$57</f>
        <v>22348.148900262415</v>
      </c>
      <c r="T43" s="2">
        <f>('Required Percentages'!Z$9/'Required Percentages'!Z$5)*'Required Percentages'!Z$57</f>
        <v>22539.158719922776</v>
      </c>
      <c r="U43" s="2">
        <f>('Required Percentages'!AA$9/'Required Percentages'!AA$5)*'Required Percentages'!AA$57</f>
        <v>22730.168539583137</v>
      </c>
      <c r="V43" s="2">
        <f>('Required Percentages'!AB$9/'Required Percentages'!AB$5)*'Required Percentages'!AB$57</f>
        <v>22921.1783592435</v>
      </c>
      <c r="W43" s="2">
        <f>('Required Percentages'!AC$9/'Required Percentages'!AC$5)*'Required Percentages'!AC$57</f>
        <v>23112.18817890386</v>
      </c>
      <c r="X43" s="2">
        <f>('Required Percentages'!AD$9/'Required Percentages'!AD$5)*'Required Percentages'!AD$57</f>
        <v>23303.197998564225</v>
      </c>
      <c r="Y43" s="2">
        <f>('Required Percentages'!AE$9/'Required Percentages'!AE$5)*'Required Percentages'!AE$57</f>
        <v>23494.207818224586</v>
      </c>
      <c r="Z43" s="2">
        <f>('Required Percentages'!AF$9/'Required Percentages'!AF$5)*'Required Percentages'!AF$57</f>
        <v>23685.217637884947</v>
      </c>
      <c r="AA43" s="2">
        <f>('Required Percentages'!AG$9/'Required Percentages'!AG$5)*'Required Percentages'!AG$57</f>
        <v>23876.227457545316</v>
      </c>
      <c r="AB43" s="2">
        <f>('Required Percentages'!AH$9/'Required Percentages'!AH$5)*'Required Percentages'!AH$57</f>
        <v>24067.237277205677</v>
      </c>
      <c r="AC43" s="2">
        <f>('Required Percentages'!AI$9/'Required Percentages'!AI$5)*'Required Percentages'!AI$57</f>
        <v>24258.24709686604</v>
      </c>
    </row>
    <row r="44" spans="2:29" ht="12.75">
      <c r="B44" t="s">
        <v>16</v>
      </c>
      <c r="D44" s="2">
        <f>('Required Percentages'!J$10/'Required Percentages'!J$5)*'Required Percentages'!J$57</f>
        <v>15881.76358862279</v>
      </c>
      <c r="E44" s="2">
        <f>('Required Percentages'!K$10/'Required Percentages'!K$5)*'Required Percentages'!K$57</f>
        <v>16037.467153217132</v>
      </c>
      <c r="F44" s="2">
        <f>('Required Percentages'!L$10/'Required Percentages'!L$5)*'Required Percentages'!L$57</f>
        <v>17492.796029697773</v>
      </c>
      <c r="G44" s="2">
        <f>('Required Percentages'!M$10/'Required Percentages'!M$5)*'Required Percentages'!M$57</f>
        <v>18973.11770063777</v>
      </c>
      <c r="H44" s="2">
        <f>('Required Percentages'!N$10/'Required Percentages'!N$5)*'Required Percentages'!N$57</f>
        <v>20478.43216603711</v>
      </c>
      <c r="I44" s="2">
        <f>('Required Percentages'!O$10/'Required Percentages'!O$5)*'Required Percentages'!O$57</f>
        <v>22008.73942589581</v>
      </c>
      <c r="J44" s="2">
        <f>('Required Percentages'!P$10/'Required Percentages'!P$5)*'Required Percentages'!P$57</f>
        <v>23564.039480213858</v>
      </c>
      <c r="K44" s="2">
        <f>('Required Percentages'!Q$10/'Required Percentages'!Q$5)*'Required Percentages'!Q$57</f>
        <v>24984.084411575415</v>
      </c>
      <c r="L44" s="2">
        <f>('Required Percentages'!R$10/'Required Percentages'!R$5)*'Required Percentages'!R$57</f>
        <v>25213.29619516785</v>
      </c>
      <c r="M44" s="2">
        <f>('Required Percentages'!S$10/'Required Percentages'!S$5)*'Required Percentages'!S$57</f>
        <v>25442.507978760288</v>
      </c>
      <c r="N44" s="2">
        <f>('Required Percentages'!T$10/'Required Percentages'!T$5)*'Required Percentages'!T$57</f>
        <v>25671.719762352717</v>
      </c>
      <c r="O44" s="2">
        <f>('Required Percentages'!U$10/'Required Percentages'!U$5)*'Required Percentages'!U$57</f>
        <v>25900.931545945146</v>
      </c>
      <c r="P44" s="2">
        <f>('Required Percentages'!V$10/'Required Percentages'!V$5)*'Required Percentages'!V$57</f>
        <v>26130.14332953759</v>
      </c>
      <c r="Q44" s="2">
        <f>('Required Percentages'!W$10/'Required Percentages'!W$5)*'Required Percentages'!W$57</f>
        <v>26359.355113130026</v>
      </c>
      <c r="R44" s="2">
        <f>('Required Percentages'!X$10/'Required Percentages'!X$5)*'Required Percentages'!X$57</f>
        <v>26588.566896722463</v>
      </c>
      <c r="S44" s="2">
        <f>('Required Percentages'!Y$10/'Required Percentages'!Y$5)*'Required Percentages'!Y$57</f>
        <v>26817.778680314896</v>
      </c>
      <c r="T44" s="2">
        <f>('Required Percentages'!Z$10/'Required Percentages'!Z$5)*'Required Percentages'!Z$57</f>
        <v>27046.99046390733</v>
      </c>
      <c r="U44" s="2">
        <f>('Required Percentages'!AA$10/'Required Percentages'!AA$5)*'Required Percentages'!AA$57</f>
        <v>27276.202247499765</v>
      </c>
      <c r="V44" s="2">
        <f>('Required Percentages'!AB$10/'Required Percentages'!AB$5)*'Required Percentages'!AB$57</f>
        <v>27505.4140310922</v>
      </c>
      <c r="W44" s="2">
        <f>('Required Percentages'!AC$10/'Required Percentages'!AC$5)*'Required Percentages'!AC$57</f>
        <v>27734.625814684634</v>
      </c>
      <c r="X44" s="2">
        <f>('Required Percentages'!AD$10/'Required Percentages'!AD$5)*'Required Percentages'!AD$57</f>
        <v>27963.837598277067</v>
      </c>
      <c r="Y44" s="2">
        <f>('Required Percentages'!AE$10/'Required Percentages'!AE$5)*'Required Percentages'!AE$57</f>
        <v>28193.049381869503</v>
      </c>
      <c r="Z44" s="2">
        <f>('Required Percentages'!AF$10/'Required Percentages'!AF$5)*'Required Percentages'!AF$57</f>
        <v>28422.26116546194</v>
      </c>
      <c r="AA44" s="2">
        <f>('Required Percentages'!AG$10/'Required Percentages'!AG$5)*'Required Percentages'!AG$57</f>
        <v>28651.472949054376</v>
      </c>
      <c r="AB44" s="2">
        <f>('Required Percentages'!AH$10/'Required Percentages'!AH$5)*'Required Percentages'!AH$57</f>
        <v>28880.684732646812</v>
      </c>
      <c r="AC44" s="2">
        <f>('Required Percentages'!AI$10/'Required Percentages'!AI$5)*'Required Percentages'!AI$57</f>
        <v>29109.89651623925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Lyons</dc:creator>
  <cp:keywords/>
  <dc:description/>
  <cp:lastModifiedBy>Jim Lyons</cp:lastModifiedBy>
  <dcterms:created xsi:type="dcterms:W3CDTF">2007-05-04T18:09:18Z</dcterms:created>
  <dcterms:modified xsi:type="dcterms:W3CDTF">2007-06-15T21:37:43Z</dcterms:modified>
  <cp:category/>
  <cp:version/>
  <cp:contentType/>
  <cp:contentStatus/>
</cp:coreProperties>
</file>