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 yWindow="65524" windowWidth="8460" windowHeight="8952" activeTab="0"/>
  </bookViews>
  <sheets>
    <sheet name="550 Spec. Sheet" sheetId="1" r:id="rId1"/>
    <sheet name="Seed Calculator" sheetId="2" r:id="rId2"/>
    <sheet name="Seed  List" sheetId="3" r:id="rId3"/>
  </sheets>
  <definedNames>
    <definedName name="_xlnm.Print_Area" localSheetId="0">'550 Spec. Sheet'!$A$1:$S$56</definedName>
    <definedName name="_xlnm.Print_Area" localSheetId="2">'Seed  List'!$A$1:$U$105</definedName>
    <definedName name="_xlnm.Print_Area" localSheetId="1">'Seed Calculator'!$A$1:$L$25</definedName>
    <definedName name="_xlnm.Print_Titles" localSheetId="2">'Seed  List'!$A:$A,'Seed  List'!$1:$3</definedName>
    <definedName name="_xlnm.Print_Titles" localSheetId="1">'Seed Calculator'!$1:$2</definedName>
  </definedNames>
  <calcPr fullCalcOnLoad="1"/>
</workbook>
</file>

<file path=xl/comments1.xml><?xml version="1.0" encoding="utf-8"?>
<comments xmlns="http://schemas.openxmlformats.org/spreadsheetml/2006/main">
  <authors>
    <author>Administrator</author>
    <author>Kerry Goodrich</author>
  </authors>
  <commentList>
    <comment ref="A1" authorId="0">
      <text>
        <r>
          <rPr>
            <b/>
            <sz val="8"/>
            <rFont val="Tahoma"/>
            <family val="0"/>
          </rPr>
          <t>Click on the blanks to enter the appropriate information or enter blanks in everything if you wish to fill the form out by hand.  Some information must be entered by selecting from the pull down list.  Contact the area or state agronomist to change the information in the lists.</t>
        </r>
      </text>
    </comment>
    <comment ref="F24" authorId="0">
      <text>
        <r>
          <rPr>
            <b/>
            <sz val="8"/>
            <rFont val="Tahoma"/>
            <family val="0"/>
          </rPr>
          <t>Click on the tab labeled "Seed Calculator" to enter the plant species and have the computer calculate the appropriate seeding rates.</t>
        </r>
      </text>
    </comment>
    <comment ref="K24" authorId="0">
      <text>
        <r>
          <rPr>
            <b/>
            <sz val="8"/>
            <rFont val="Tahoma"/>
            <family val="0"/>
          </rPr>
          <t>Click on the white box to enter one of the varieties listed to the right.  If the desired variety is not listed, then enter it in the yellow box at the right.  The cells in the variety column do not automatically refresh when different plant materials are selected.  This must be done by hand.</t>
        </r>
      </text>
    </comment>
    <comment ref="A23" authorId="0">
      <text>
        <r>
          <rPr>
            <b/>
            <sz val="8"/>
            <rFont val="Tahoma"/>
            <family val="0"/>
          </rPr>
          <t>Planting information must be entered using the seed calculator worksheet.  Click the gray tab labeled "Seed Calculator" at the bottom of this worksheet.</t>
        </r>
      </text>
    </comment>
    <comment ref="S24" authorId="1">
      <text>
        <r>
          <rPr>
            <b/>
            <sz val="8"/>
            <rFont val="Tahoma"/>
            <family val="0"/>
          </rPr>
          <t>Click on this cell to change the calculation for either the Total PLS or Total Bulk seed needed.</t>
        </r>
      </text>
    </comment>
  </commentList>
</comments>
</file>

<file path=xl/comments2.xml><?xml version="1.0" encoding="utf-8"?>
<comments xmlns="http://schemas.openxmlformats.org/spreadsheetml/2006/main">
  <authors>
    <author>Administrator</author>
    <author>Kerry Goodrich</author>
  </authors>
  <commentList>
    <comment ref="A20" authorId="0">
      <text>
        <r>
          <rPr>
            <b/>
            <sz val="8"/>
            <rFont val="Tahoma"/>
            <family val="0"/>
          </rPr>
          <t>Enter a "Y" (Yes) if the seed will be broadcast or aerial seeded or a "N" (No) if the seed will be drilled.</t>
        </r>
      </text>
    </comment>
    <comment ref="A19" authorId="0">
      <text>
        <r>
          <rPr>
            <b/>
            <sz val="8"/>
            <rFont val="Tahoma"/>
            <family val="0"/>
          </rPr>
          <t>Enter the amount of precipitation that occurs on the site that will be seeded.</t>
        </r>
      </text>
    </comment>
    <comment ref="I19" authorId="0">
      <text>
        <r>
          <rPr>
            <b/>
            <sz val="8"/>
            <rFont val="Tahoma"/>
            <family val="0"/>
          </rPr>
          <t>Enter the spacing of the drill or a zero if the seed will be broadcast or aerially seeded.</t>
        </r>
      </text>
    </comment>
    <comment ref="B3" authorId="0">
      <text>
        <r>
          <rPr>
            <b/>
            <sz val="8"/>
            <rFont val="Tahoma"/>
            <family val="0"/>
          </rPr>
          <t>Select the species and variety from the list that is to be seeded.  The list of species available is based on the precipitation rate that is also selected.</t>
        </r>
      </text>
    </comment>
    <comment ref="E3" authorId="1">
      <text>
        <r>
          <rPr>
            <b/>
            <sz val="8"/>
            <rFont val="Tahoma"/>
            <family val="0"/>
          </rPr>
          <t>Enter the desired % of each species to be included in the mix.  Values above 100% may be calculated where species in addition to the required species are desired.</t>
        </r>
      </text>
    </comment>
    <comment ref="D20" authorId="1">
      <text>
        <r>
          <rPr>
            <b/>
            <sz val="8"/>
            <rFont val="Tahoma"/>
            <family val="2"/>
          </rPr>
          <t>Enter a "G" (Good) if the seedbed is in good condition for seeding or a "P" (Poor) if the seedbed is weedy, rocky, or in a condition where the seeding rate should be increased.</t>
        </r>
        <r>
          <rPr>
            <sz val="8"/>
            <rFont val="Tahoma"/>
            <family val="0"/>
          </rPr>
          <t xml:space="preserve">
</t>
        </r>
      </text>
    </comment>
  </commentList>
</comments>
</file>

<file path=xl/sharedStrings.xml><?xml version="1.0" encoding="utf-8"?>
<sst xmlns="http://schemas.openxmlformats.org/spreadsheetml/2006/main" count="1951" uniqueCount="557">
  <si>
    <t xml:space="preserve">Name:  </t>
  </si>
  <si>
    <t>Planned by:</t>
  </si>
  <si>
    <t>Cooperator:</t>
  </si>
  <si>
    <t>Aug 15 - Sept 15</t>
  </si>
  <si>
    <t>Dormant Seeding</t>
  </si>
  <si>
    <t xml:space="preserve"> </t>
  </si>
  <si>
    <t>Broadcast</t>
  </si>
  <si>
    <t>Seeding Method</t>
  </si>
  <si>
    <t xml:space="preserve">Purpose(s):  </t>
  </si>
  <si>
    <t>Purpose(s)</t>
  </si>
  <si>
    <t>Name</t>
  </si>
  <si>
    <t>Alfalfa</t>
  </si>
  <si>
    <t>N</t>
  </si>
  <si>
    <t>Birdsfoot Trefoil</t>
  </si>
  <si>
    <t>Cicer Milkvetch</t>
  </si>
  <si>
    <t>Fourwing Saltbush</t>
  </si>
  <si>
    <t>Winterfat</t>
  </si>
  <si>
    <t>Specie</t>
  </si>
  <si>
    <t>Percent of mix</t>
  </si>
  <si>
    <t>Seeding Rate</t>
  </si>
  <si>
    <t>Average Purity</t>
  </si>
  <si>
    <t>Seeding Date</t>
  </si>
  <si>
    <t>(%)</t>
  </si>
  <si>
    <t>(lbs/ac)</t>
  </si>
  <si>
    <t>Forage Kochia</t>
  </si>
  <si>
    <t>Yellow Sweetclover</t>
  </si>
  <si>
    <t>Sainfoin</t>
  </si>
  <si>
    <t>Lewis Flax</t>
  </si>
  <si>
    <t>Small Burnet</t>
  </si>
  <si>
    <t>Kentucky Bluegrass</t>
  </si>
  <si>
    <t>Orchardgrass</t>
  </si>
  <si>
    <t>Timothy</t>
  </si>
  <si>
    <t>Mountain Lupine</t>
  </si>
  <si>
    <t>Chokecherry</t>
  </si>
  <si>
    <t>Western Yarrow</t>
  </si>
  <si>
    <t>Antelope Bitterbrush</t>
  </si>
  <si>
    <t>Shadscale</t>
  </si>
  <si>
    <t>Snowberry</t>
  </si>
  <si>
    <t>Skunkbush Sumac</t>
  </si>
  <si>
    <t>No-till Drill</t>
  </si>
  <si>
    <t>Hand Seeder</t>
  </si>
  <si>
    <t>Double Disk Drill</t>
  </si>
  <si>
    <t>Deep Furrow Drill</t>
  </si>
  <si>
    <t>1/4 -1/2 inch</t>
  </si>
  <si>
    <t xml:space="preserve">Acres: </t>
  </si>
  <si>
    <t xml:space="preserve">Date: </t>
  </si>
  <si>
    <t>Planting Information</t>
  </si>
  <si>
    <t>Vernal</t>
  </si>
  <si>
    <t>After Oct 15</t>
  </si>
  <si>
    <t>Single Disc Drill</t>
  </si>
  <si>
    <t xml:space="preserve">Method: </t>
  </si>
  <si>
    <t xml:space="preserve">Equipment: </t>
  </si>
  <si>
    <t>Seeding Depth</t>
  </si>
  <si>
    <t>Planting Equipment</t>
  </si>
  <si>
    <t xml:space="preserve">Precip: </t>
  </si>
  <si>
    <t>Late Fall</t>
  </si>
  <si>
    <t>Jan 15 - Mar 15</t>
  </si>
  <si>
    <t>Aerial Seed</t>
  </si>
  <si>
    <t>Drill</t>
  </si>
  <si>
    <t>Crownvetch</t>
  </si>
  <si>
    <t>Seeds/lb</t>
  </si>
  <si>
    <t>Golden Current</t>
  </si>
  <si>
    <t>Shrub</t>
  </si>
  <si>
    <t>Long</t>
  </si>
  <si>
    <t>Med</t>
  </si>
  <si>
    <t>Erect</t>
  </si>
  <si>
    <t>Bunch</t>
  </si>
  <si>
    <t>Sod</t>
  </si>
  <si>
    <t>Prostrate</t>
  </si>
  <si>
    <t>Half Shrub</t>
  </si>
  <si>
    <t>Short</t>
  </si>
  <si>
    <t>Globemallow</t>
  </si>
  <si>
    <t>25-35</t>
  </si>
  <si>
    <t>Average Germ.</t>
  </si>
  <si>
    <t>Long.</t>
  </si>
  <si>
    <t>Char.</t>
  </si>
  <si>
    <t>Native  (N)</t>
  </si>
  <si>
    <r>
      <t>Target Seeds/ft</t>
    </r>
    <r>
      <rPr>
        <b/>
        <vertAlign val="superscript"/>
        <sz val="9"/>
        <rFont val="Times New Roman"/>
        <family val="1"/>
      </rPr>
      <t>2</t>
    </r>
  </si>
  <si>
    <r>
      <t>Seeds/ft</t>
    </r>
    <r>
      <rPr>
        <b/>
        <vertAlign val="superscript"/>
        <sz val="9"/>
        <rFont val="Times New Roman"/>
        <family val="1"/>
      </rPr>
      <t>2</t>
    </r>
    <r>
      <rPr>
        <b/>
        <sz val="9"/>
        <rFont val="Times New Roman"/>
        <family val="1"/>
      </rPr>
      <t xml:space="preserve"> @ 1lb/ac</t>
    </r>
  </si>
  <si>
    <r>
      <t>Target Seeds/ft</t>
    </r>
    <r>
      <rPr>
        <b/>
        <vertAlign val="superscript"/>
        <sz val="10"/>
        <rFont val="Times New Roman"/>
        <family val="1"/>
      </rPr>
      <t>2</t>
    </r>
  </si>
  <si>
    <t>(PLS lbs/ac)</t>
  </si>
  <si>
    <t>Clover, Alsike</t>
  </si>
  <si>
    <t>Wildrye, Altai</t>
  </si>
  <si>
    <t>Wheatgrass, Bluebunch</t>
  </si>
  <si>
    <t>Fescue, Hard</t>
  </si>
  <si>
    <t>Wildrye, Great Basin</t>
  </si>
  <si>
    <t>Wheatgrass, Intermediate</t>
  </si>
  <si>
    <t>Brome, Meadow</t>
  </si>
  <si>
    <t>Brome, Mountain</t>
  </si>
  <si>
    <t>Sagebrush, Mountain</t>
  </si>
  <si>
    <t>Wheatgrass, Pubescent</t>
  </si>
  <si>
    <t>Clover, Red</t>
  </si>
  <si>
    <t>Fescue, Red</t>
  </si>
  <si>
    <t>Penstemon, Rocky Mtn.</t>
  </si>
  <si>
    <t>Penstemon, Palmer</t>
  </si>
  <si>
    <t>Wildrye, Russian</t>
  </si>
  <si>
    <t>Fescue, Sheep</t>
  </si>
  <si>
    <t>Wheatgrass, Slender</t>
  </si>
  <si>
    <t>Brome, Smooth</t>
  </si>
  <si>
    <t>Wheatgrass, Streambank</t>
  </si>
  <si>
    <t>Fescue, Tall</t>
  </si>
  <si>
    <t>Wheatgrass, Tall</t>
  </si>
  <si>
    <t>Wheatgrass, Thickspike</t>
  </si>
  <si>
    <t>Wheatgrass, Western</t>
  </si>
  <si>
    <t>Clover, White</t>
  </si>
  <si>
    <t>Sagebrush, Wyoming Big</t>
  </si>
  <si>
    <t>Wheatgrass, Crest. (Fairway)</t>
  </si>
  <si>
    <t>Wheatgrass, Crest. (Hycrest)</t>
  </si>
  <si>
    <t>Wheatgrass, Crest. (Nordan)</t>
  </si>
  <si>
    <t>Cost of Seed/lb</t>
  </si>
  <si>
    <t>Cost of Mix/ac</t>
  </si>
  <si>
    <t>Clover, Strawberry</t>
  </si>
  <si>
    <t>Plant Materials Selection and Information</t>
  </si>
  <si>
    <r>
      <t>Note: Seeding Rate (lbs/ac)=(Target Seeds/ft</t>
    </r>
    <r>
      <rPr>
        <i/>
        <vertAlign val="superscript"/>
        <sz val="10"/>
        <color indexed="8"/>
        <rFont val="Times New Roman"/>
        <family val="1"/>
      </rPr>
      <t>2</t>
    </r>
    <r>
      <rPr>
        <i/>
        <sz val="10"/>
        <color indexed="8"/>
        <rFont val="Times New Roman"/>
        <family val="1"/>
      </rPr>
      <t>)X(Seeds per lb)X(43560)/(% of mix)/(%germ)/(%purity)</t>
    </r>
  </si>
  <si>
    <t>8+</t>
  </si>
  <si>
    <t>Soil</t>
  </si>
  <si>
    <t>Depth</t>
  </si>
  <si>
    <t>sil-sl</t>
  </si>
  <si>
    <t>1/8-1/2</t>
  </si>
  <si>
    <t>12+</t>
  </si>
  <si>
    <t>cl-sl</t>
  </si>
  <si>
    <t>1/4-1/2</t>
  </si>
  <si>
    <t>c-sl</t>
  </si>
  <si>
    <t>11+</t>
  </si>
  <si>
    <t>l-s</t>
  </si>
  <si>
    <t>10+</t>
  </si>
  <si>
    <t>14+</t>
  </si>
  <si>
    <t>c-l</t>
  </si>
  <si>
    <t>saline</t>
  </si>
  <si>
    <t>1/4-3/4</t>
  </si>
  <si>
    <t>1/8-1/4</t>
  </si>
  <si>
    <t>0-1/4</t>
  </si>
  <si>
    <t>18+</t>
  </si>
  <si>
    <t>16+</t>
  </si>
  <si>
    <t>1/2-3</t>
  </si>
  <si>
    <t>15+</t>
  </si>
  <si>
    <t>0-1/2</t>
  </si>
  <si>
    <t>wet</t>
  </si>
  <si>
    <t>21+</t>
  </si>
  <si>
    <t>1/4-1</t>
  </si>
  <si>
    <t>wet/saline</t>
  </si>
  <si>
    <t>wet/cl-sil</t>
  </si>
  <si>
    <t>0-1/8</t>
  </si>
  <si>
    <t>8-20</t>
  </si>
  <si>
    <t>c-s</t>
  </si>
  <si>
    <t>12-20</t>
  </si>
  <si>
    <t>cs</t>
  </si>
  <si>
    <t>plant</t>
  </si>
  <si>
    <t>course</t>
  </si>
  <si>
    <t>8-16</t>
  </si>
  <si>
    <t>rocky</t>
  </si>
  <si>
    <t>sil-s</t>
  </si>
  <si>
    <t>8-12</t>
  </si>
  <si>
    <t>9-18</t>
  </si>
  <si>
    <t>Bluegrass, Big</t>
  </si>
  <si>
    <t>Canarygrass, Reed</t>
  </si>
  <si>
    <t>Dropseed, Sand</t>
  </si>
  <si>
    <t>Serviceberry, Saskatoon</t>
  </si>
  <si>
    <t>Foxtail, Garrison Creeping</t>
  </si>
  <si>
    <t>Ricegrass, Indian</t>
  </si>
  <si>
    <t>Ryegrass, Perennial</t>
  </si>
  <si>
    <t>Squirreltail, Bottlebrush</t>
  </si>
  <si>
    <t>Wheatgrass, NewHy</t>
  </si>
  <si>
    <t>Balsamroot, Arrowleaf</t>
  </si>
  <si>
    <t>Buffaloberry, Silver</t>
  </si>
  <si>
    <t>Sweetvetch, Utah</t>
  </si>
  <si>
    <t>Rabbitbrush, Rubber</t>
  </si>
  <si>
    <t>14-16</t>
  </si>
  <si>
    <t>12-14</t>
  </si>
  <si>
    <t>16-25</t>
  </si>
  <si>
    <t>35+</t>
  </si>
  <si>
    <t>Precipitation</t>
  </si>
  <si>
    <t xml:space="preserve">Precipitation: </t>
  </si>
  <si>
    <r>
      <t xml:space="preserve">           </t>
    </r>
    <r>
      <rPr>
        <i/>
        <sz val="10"/>
        <rFont val="Times New Roman"/>
        <family val="1"/>
      </rPr>
      <t>Refer to the tab labeled "Seed List" for additional plant material information</t>
    </r>
  </si>
  <si>
    <t xml:space="preserve">Drill Spacing: </t>
  </si>
  <si>
    <t>Totals:</t>
  </si>
  <si>
    <t>Bulk/PLS</t>
  </si>
  <si>
    <t>B</t>
  </si>
  <si>
    <t>Cost/lb B or P</t>
  </si>
  <si>
    <t>P</t>
  </si>
  <si>
    <t>($)</t>
  </si>
  <si>
    <t>($B or P)</t>
  </si>
  <si>
    <t>0-1/8 inch</t>
  </si>
  <si>
    <t>1/8-1/4 inch</t>
  </si>
  <si>
    <t xml:space="preserve">Planner: </t>
  </si>
  <si>
    <t>Certification</t>
  </si>
  <si>
    <t>Buckwheat</t>
  </si>
  <si>
    <t>Beeplant/Spiderflower</t>
  </si>
  <si>
    <t>6-16</t>
  </si>
  <si>
    <t xml:space="preserve">Broadcast: </t>
  </si>
  <si>
    <t>Y</t>
  </si>
  <si>
    <t>*Total Rate to be Seeded:</t>
  </si>
  <si>
    <t>Yes/No</t>
  </si>
  <si>
    <t>Species/Variety</t>
  </si>
  <si>
    <t>Seeds/    linear ft of Row</t>
  </si>
  <si>
    <t>Ladak</t>
  </si>
  <si>
    <t>FD 1-2</t>
  </si>
  <si>
    <t>FD 2-3</t>
  </si>
  <si>
    <t>FD 3-5</t>
  </si>
  <si>
    <t>FD 5-8</t>
  </si>
  <si>
    <t>Soil Limitations</t>
  </si>
  <si>
    <t>None</t>
  </si>
  <si>
    <t>Gravelly</t>
  </si>
  <si>
    <t>Sandy</t>
  </si>
  <si>
    <t>Shallow</t>
  </si>
  <si>
    <t>Watertable</t>
  </si>
  <si>
    <t>Saline</t>
  </si>
  <si>
    <t>Clayey</t>
  </si>
  <si>
    <t>Sherman</t>
  </si>
  <si>
    <t>Regar</t>
  </si>
  <si>
    <t>Fleet</t>
  </si>
  <si>
    <t>Paddock</t>
  </si>
  <si>
    <t>Bromar</t>
  </si>
  <si>
    <t>Manchar</t>
  </si>
  <si>
    <t>Lincoln</t>
  </si>
  <si>
    <t>Rise</t>
  </si>
  <si>
    <t>Venture</t>
  </si>
  <si>
    <t>Palaton</t>
  </si>
  <si>
    <t>Dawson</t>
  </si>
  <si>
    <t>Recent</t>
  </si>
  <si>
    <t>Covar</t>
  </si>
  <si>
    <t>Durar</t>
  </si>
  <si>
    <t>Alta</t>
  </si>
  <si>
    <t>Fawn</t>
  </si>
  <si>
    <t>Forager</t>
  </si>
  <si>
    <t>Johnstone</t>
  </si>
  <si>
    <t>Latar</t>
  </si>
  <si>
    <t>Paiute</t>
  </si>
  <si>
    <t>Potomac</t>
  </si>
  <si>
    <t>Nezpar</t>
  </si>
  <si>
    <t>Paloma</t>
  </si>
  <si>
    <t>Rimrock</t>
  </si>
  <si>
    <t>Salado</t>
  </si>
  <si>
    <t>Saltalk</t>
  </si>
  <si>
    <t>Sand Hollow</t>
  </si>
  <si>
    <t>Climax</t>
  </si>
  <si>
    <t>Mohawk</t>
  </si>
  <si>
    <t>Goldar</t>
  </si>
  <si>
    <t>Fairway</t>
  </si>
  <si>
    <t>Hycrest</t>
  </si>
  <si>
    <t>Nordan</t>
  </si>
  <si>
    <t>Oahe</t>
  </si>
  <si>
    <t>Tegmar</t>
  </si>
  <si>
    <t>Luna</t>
  </si>
  <si>
    <t>Reliant</t>
  </si>
  <si>
    <t>Manska</t>
  </si>
  <si>
    <t>Rush</t>
  </si>
  <si>
    <t>NewHy</t>
  </si>
  <si>
    <t>Vavilov</t>
  </si>
  <si>
    <t>P-27</t>
  </si>
  <si>
    <t>Wheatgrass, Siberian</t>
  </si>
  <si>
    <t>Revenue</t>
  </si>
  <si>
    <t>Pryor</t>
  </si>
  <si>
    <t>San Luis</t>
  </si>
  <si>
    <t>Alkar</t>
  </si>
  <si>
    <t>Jose</t>
  </si>
  <si>
    <t>Largo</t>
  </si>
  <si>
    <t>Platte</t>
  </si>
  <si>
    <t>Bannock</t>
  </si>
  <si>
    <t>Critana</t>
  </si>
  <si>
    <t>Elbee</t>
  </si>
  <si>
    <t>Schwendimar</t>
  </si>
  <si>
    <t>Barton</t>
  </si>
  <si>
    <t>Rosana</t>
  </si>
  <si>
    <t>Arriba</t>
  </si>
  <si>
    <t>Rodan</t>
  </si>
  <si>
    <t>Flintlock</t>
  </si>
  <si>
    <t>Walsh</t>
  </si>
  <si>
    <t>Prairieland</t>
  </si>
  <si>
    <t>Eejay</t>
  </si>
  <si>
    <t>Pearl</t>
  </si>
  <si>
    <t>Magnar</t>
  </si>
  <si>
    <t>Trailhead</t>
  </si>
  <si>
    <t>Bozoisky</t>
  </si>
  <si>
    <t>Mankota</t>
  </si>
  <si>
    <t>Delar</t>
  </si>
  <si>
    <t>Kenland</t>
  </si>
  <si>
    <t>Dollard</t>
  </si>
  <si>
    <t>Redman</t>
  </si>
  <si>
    <t>Reddy</t>
  </si>
  <si>
    <t>Salina</t>
  </si>
  <si>
    <t>Ladino</t>
  </si>
  <si>
    <t>Grassland</t>
  </si>
  <si>
    <t>New York</t>
  </si>
  <si>
    <t>Scarlet</t>
  </si>
  <si>
    <t>Munroe</t>
  </si>
  <si>
    <t>Lutana</t>
  </si>
  <si>
    <t>Monarch</t>
  </si>
  <si>
    <t>Cedar</t>
  </si>
  <si>
    <t>Bandera</t>
  </si>
  <si>
    <t>Remont</t>
  </si>
  <si>
    <t>Renumex</t>
  </si>
  <si>
    <t>Timp</t>
  </si>
  <si>
    <t>Maitland</t>
  </si>
  <si>
    <t>Fountain</t>
  </si>
  <si>
    <t>Green</t>
  </si>
  <si>
    <t>Maybell</t>
  </si>
  <si>
    <t>Sakakawea</t>
  </si>
  <si>
    <t>Immigrant</t>
  </si>
  <si>
    <t>Montane</t>
  </si>
  <si>
    <t>Hobble Creek</t>
  </si>
  <si>
    <t>Gordon Creek</t>
  </si>
  <si>
    <t>Rincon</t>
  </si>
  <si>
    <t>Bighorn</t>
  </si>
  <si>
    <t>Hatch</t>
  </si>
  <si>
    <t>Varieties</t>
  </si>
  <si>
    <t>Wrangler</t>
  </si>
  <si>
    <t>Date:</t>
  </si>
  <si>
    <t>Depth:</t>
  </si>
  <si>
    <t>Variety</t>
  </si>
  <si>
    <t>Seed Characteristics and Seeding Information</t>
  </si>
  <si>
    <t>Species</t>
  </si>
  <si>
    <t>Rate Calculation</t>
  </si>
  <si>
    <t>Bulk</t>
  </si>
  <si>
    <t>PLS</t>
  </si>
  <si>
    <t>Total</t>
  </si>
  <si>
    <t>Seed (lbs)</t>
  </si>
  <si>
    <t>*If the desired variety is not listed, then enter it in the yellow box.</t>
  </si>
  <si>
    <t>Sacaton, Alkali</t>
  </si>
  <si>
    <t>Plant Material/Precipitation List</t>
  </si>
  <si>
    <t>RANGE PLANTING</t>
  </si>
  <si>
    <t>SPECIFICATION SHEET (550)</t>
  </si>
  <si>
    <t>Operation and Maintenance of Seeding After Establishment</t>
  </si>
  <si>
    <t>To provide or improve forage, browse, or cover for wildlife</t>
  </si>
  <si>
    <t>To reduce erosion by wind and/or water</t>
  </si>
  <si>
    <t>To improve water quality and quantity</t>
  </si>
  <si>
    <t>To begin restoration of the plant community</t>
  </si>
  <si>
    <t>To provide or improve forages for livestock</t>
  </si>
  <si>
    <t>Galleta</t>
  </si>
  <si>
    <t>Mountain Mahogany</t>
  </si>
  <si>
    <t>Needle and thread</t>
  </si>
  <si>
    <t>Seedbed Preparation:</t>
  </si>
  <si>
    <t xml:space="preserve">Livestock: </t>
  </si>
  <si>
    <t xml:space="preserve">Wildlife: </t>
  </si>
  <si>
    <t>1/2-3/4 inch</t>
  </si>
  <si>
    <t>Aircraft</t>
  </si>
  <si>
    <t>Rangeland Drill</t>
  </si>
  <si>
    <t>Broadcast/Imprinter</t>
  </si>
  <si>
    <t>Oct 15 - Feb 25</t>
  </si>
  <si>
    <t>Livestock</t>
  </si>
  <si>
    <t>MLRA</t>
  </si>
  <si>
    <t>D25</t>
  </si>
  <si>
    <t>D28A</t>
  </si>
  <si>
    <t>D28B</t>
  </si>
  <si>
    <t>D29</t>
  </si>
  <si>
    <t>D30</t>
  </si>
  <si>
    <t>D34</t>
  </si>
  <si>
    <t>D35</t>
  </si>
  <si>
    <t>E47A</t>
  </si>
  <si>
    <t>E47B</t>
  </si>
  <si>
    <t>E47C</t>
  </si>
  <si>
    <t>E48</t>
  </si>
  <si>
    <t>Broadcast/Harrow</t>
  </si>
  <si>
    <t>Broadcast/Chain</t>
  </si>
  <si>
    <t>Broadcast/Drag</t>
  </si>
  <si>
    <t>Management During Plant Establishment</t>
  </si>
  <si>
    <t>Grazing should be in accordance with Prescribed Grazing (528A) specifications.  Weeds, insects, and/or diseases should be controlled through mowing, burning, flash grazing, or pesticides as needed to maintain a healthy stand.  Where stands are damaged by drought, insects, or other uncontrollable events, the stand should be replanted, overseeded, or spot planted.  Thin stands may only need grazing deferment during the growing season rather than replanting.</t>
  </si>
  <si>
    <t xml:space="preserve">Location: </t>
  </si>
  <si>
    <t xml:space="preserve">Ecological Site: </t>
  </si>
  <si>
    <t xml:space="preserve">MLRA: </t>
  </si>
  <si>
    <t xml:space="preserve">Erosion Potential: </t>
  </si>
  <si>
    <t xml:space="preserve">Slope: </t>
  </si>
  <si>
    <t>Horses</t>
  </si>
  <si>
    <t>Cattle</t>
  </si>
  <si>
    <t>Sheep</t>
  </si>
  <si>
    <t>Goats</t>
  </si>
  <si>
    <t>Wildlife</t>
  </si>
  <si>
    <t>Deer</t>
  </si>
  <si>
    <t>Elk</t>
  </si>
  <si>
    <t>Wild Turkey</t>
  </si>
  <si>
    <t>Sage Grouse</t>
  </si>
  <si>
    <t>Antelope</t>
  </si>
  <si>
    <t>Erosion</t>
  </si>
  <si>
    <t>Slight</t>
  </si>
  <si>
    <t>Moderate</t>
  </si>
  <si>
    <t xml:space="preserve">Spacing: </t>
  </si>
  <si>
    <t>Spacing</t>
  </si>
  <si>
    <t>8 inches</t>
  </si>
  <si>
    <t>10 inches</t>
  </si>
  <si>
    <t>12 inches</t>
  </si>
  <si>
    <t>7 inches</t>
  </si>
  <si>
    <t>6 inches</t>
  </si>
  <si>
    <t>1-3 inches</t>
  </si>
  <si>
    <t xml:space="preserve">Soil(s): </t>
  </si>
  <si>
    <t>Defer grazing for at least two growing seasons or until stand is established.</t>
  </si>
  <si>
    <t xml:space="preserve">DWR Consultation: </t>
  </si>
  <si>
    <t>Consultation</t>
  </si>
  <si>
    <t>Yes</t>
  </si>
  <si>
    <t>No</t>
  </si>
  <si>
    <t xml:space="preserve">If Yes, Who with &amp; When: </t>
  </si>
  <si>
    <t>CD-II</t>
  </si>
  <si>
    <t>Summit</t>
  </si>
  <si>
    <t>Garnet</t>
  </si>
  <si>
    <t>Foxtail, Creeping</t>
  </si>
  <si>
    <t>Garrison</t>
  </si>
  <si>
    <t>Appar</t>
  </si>
  <si>
    <t>P-7</t>
  </si>
  <si>
    <t>Ephraim</t>
  </si>
  <si>
    <t>Sodar</t>
  </si>
  <si>
    <t>Dan</t>
  </si>
  <si>
    <t>Mountain</t>
  </si>
  <si>
    <t>Kirk</t>
  </si>
  <si>
    <t>Parkway</t>
  </si>
  <si>
    <t>Ruff</t>
  </si>
  <si>
    <t>Douglas</t>
  </si>
  <si>
    <t>Amur</t>
  </si>
  <si>
    <t>Greenleaf</t>
  </si>
  <si>
    <t>Swift</t>
  </si>
  <si>
    <t>Schubert</t>
  </si>
  <si>
    <t>Windsor</t>
  </si>
  <si>
    <t>Aurora</t>
  </si>
  <si>
    <t>Kent Wild</t>
  </si>
  <si>
    <t>Chemung</t>
  </si>
  <si>
    <t>Emerald</t>
  </si>
  <si>
    <t>Penngift</t>
  </si>
  <si>
    <t>Melrose</t>
  </si>
  <si>
    <t>Snowbar</t>
  </si>
  <si>
    <t>Madrid</t>
  </si>
  <si>
    <t>Acceptance of Terms</t>
  </si>
  <si>
    <t>Success of the practice shall be determined by evaluating growth or occurrence of planted species after sufficient time has passed to monitor the situation and gather reliable data.  Evaluation periods will depend on the methods and materials used.</t>
  </si>
  <si>
    <t>Acres:</t>
  </si>
  <si>
    <t>I agree to the installation and maintenance of this practice as outlined.  This practice, as installed, meets NRCS standards &amp; specs</t>
  </si>
  <si>
    <t xml:space="preserve">  Planned Species Used?</t>
  </si>
  <si>
    <t xml:space="preserve">  Seedbed Preparation as Prescribed?</t>
  </si>
  <si>
    <t>Seeding Method &amp; Depth as Prescribed?</t>
  </si>
  <si>
    <t xml:space="preserve">  Objectives were met?</t>
  </si>
  <si>
    <t>Certified by:</t>
  </si>
  <si>
    <t>Precip.</t>
  </si>
  <si>
    <t>Alkaligrass</t>
  </si>
  <si>
    <t>Fults</t>
  </si>
  <si>
    <t>Austrian Winter Peas</t>
  </si>
  <si>
    <t>Annual</t>
  </si>
  <si>
    <t>Barley, Spring</t>
  </si>
  <si>
    <t>1-2</t>
  </si>
  <si>
    <t>Steptoe</t>
  </si>
  <si>
    <t>Walker</t>
  </si>
  <si>
    <t>Rollo</t>
  </si>
  <si>
    <t>Schuyler</t>
  </si>
  <si>
    <t>Bracken</t>
  </si>
  <si>
    <t>Statehood</t>
  </si>
  <si>
    <t>Brigham</t>
  </si>
  <si>
    <t>Bentgrass, Creeping</t>
  </si>
  <si>
    <t>Putter</t>
  </si>
  <si>
    <t>Penncross</t>
  </si>
  <si>
    <t>Seaside</t>
  </si>
  <si>
    <t xml:space="preserve">  </t>
  </si>
  <si>
    <t>Bulrush, Alkali</t>
  </si>
  <si>
    <t>Bear Lake</t>
  </si>
  <si>
    <t>Bear River</t>
  </si>
  <si>
    <t>Stillwater</t>
  </si>
  <si>
    <t>Fort Boise</t>
  </si>
  <si>
    <t>Bulrush, Hardstem</t>
  </si>
  <si>
    <t>Ogden Bay</t>
  </si>
  <si>
    <t>Camas</t>
  </si>
  <si>
    <t>Hagerman</t>
  </si>
  <si>
    <t>Cattail</t>
  </si>
  <si>
    <t>Dogwood, Redosier</t>
  </si>
  <si>
    <t>moist</t>
  </si>
  <si>
    <t>fsl-s</t>
  </si>
  <si>
    <t>Fescue, Idaho</t>
  </si>
  <si>
    <t>Joseph</t>
  </si>
  <si>
    <t>Nezpurs</t>
  </si>
  <si>
    <t>Snake River</t>
  </si>
  <si>
    <t>Viva</t>
  </si>
  <si>
    <t>Hairgrass, Tufted</t>
  </si>
  <si>
    <t>20+</t>
  </si>
  <si>
    <t>Peru Creek</t>
  </si>
  <si>
    <t>Troy</t>
  </si>
  <si>
    <t>Mannagrass, Western</t>
  </si>
  <si>
    <t>Mountain Mahogony</t>
  </si>
  <si>
    <t>Oats</t>
  </si>
  <si>
    <t>Monida</t>
  </si>
  <si>
    <t>Cayuse</t>
  </si>
  <si>
    <t>Otana</t>
  </si>
  <si>
    <t>Penstemon, Firecracker</t>
  </si>
  <si>
    <t>Med.</t>
  </si>
  <si>
    <t>Rocky Mountain Juniper</t>
  </si>
  <si>
    <t>B ridger Select</t>
  </si>
  <si>
    <t>Rush, Baltic</t>
  </si>
  <si>
    <t>Sterling</t>
  </si>
  <si>
    <t>Roswell</t>
  </si>
  <si>
    <t>Railroad Valley</t>
  </si>
  <si>
    <t>Rush, Spike</t>
  </si>
  <si>
    <t>Plugs</t>
  </si>
  <si>
    <t>Eski</t>
  </si>
  <si>
    <t>Saltgrass, Inland</t>
  </si>
  <si>
    <t>Sedge, Beaked</t>
  </si>
  <si>
    <t>Sedge, Nebraska</t>
  </si>
  <si>
    <t>Centennial</t>
  </si>
  <si>
    <t>Ruby Lake</t>
  </si>
  <si>
    <t>Modoc</t>
  </si>
  <si>
    <t>Sedge, Water</t>
  </si>
  <si>
    <t>Sloughgrass</t>
  </si>
  <si>
    <t>25+</t>
  </si>
  <si>
    <t>Spikerush, Creeping</t>
  </si>
  <si>
    <t>Mud Lake</t>
  </si>
  <si>
    <t>CJ Strike</t>
  </si>
  <si>
    <t>Malheur</t>
  </si>
  <si>
    <t>Sudangrass</t>
  </si>
  <si>
    <t>Triticale</t>
  </si>
  <si>
    <t>Wheat, Spring</t>
  </si>
  <si>
    <t>Rick</t>
  </si>
  <si>
    <t>Fieldwin</t>
  </si>
  <si>
    <t>Fremont</t>
  </si>
  <si>
    <t>Wheat, Winter</t>
  </si>
  <si>
    <t>Promontory</t>
  </si>
  <si>
    <t>Garland</t>
  </si>
  <si>
    <t>Nugaines</t>
  </si>
  <si>
    <t>Daws</t>
  </si>
  <si>
    <t>Lambert</t>
  </si>
  <si>
    <t>Lewjain</t>
  </si>
  <si>
    <t>Meridian</t>
  </si>
  <si>
    <t>Wildrye, Beardless</t>
  </si>
  <si>
    <t>Shoshone</t>
  </si>
  <si>
    <t>Wildrye, Mammoth</t>
  </si>
  <si>
    <t>ls-s</t>
  </si>
  <si>
    <t>Volga</t>
  </si>
  <si>
    <t>limy</t>
  </si>
  <si>
    <t>Northern Cold Desert</t>
  </si>
  <si>
    <t>Penstemon, Firecraker</t>
  </si>
  <si>
    <t>March 20 - April 20</t>
  </si>
  <si>
    <t>Deer &amp; Elk</t>
  </si>
  <si>
    <t>High</t>
  </si>
  <si>
    <t>12-18</t>
  </si>
  <si>
    <t>Both</t>
  </si>
  <si>
    <t>Desired Display</t>
  </si>
  <si>
    <t>Drilling-Good seedbed</t>
  </si>
  <si>
    <t>Drilling-Poor seedbed</t>
  </si>
  <si>
    <t>Broadcast-Poor seedbed</t>
  </si>
  <si>
    <t>Broadcast-Good seedbed</t>
  </si>
  <si>
    <t>YG</t>
  </si>
  <si>
    <t>NP</t>
  </si>
  <si>
    <t>NG</t>
  </si>
  <si>
    <t>YP</t>
  </si>
  <si>
    <t>Seedbed</t>
  </si>
  <si>
    <t>G</t>
  </si>
  <si>
    <t xml:space="preserve">Seedbed: </t>
  </si>
  <si>
    <t>Seeding Code</t>
  </si>
  <si>
    <t>Code</t>
  </si>
  <si>
    <t>Multiplier</t>
  </si>
  <si>
    <t>Enter the desired display of Bulk Rate, PLS Rate, or Both, then change the Total to PLS or Bulk:</t>
  </si>
  <si>
    <t>If you have entered a % of mix greater than 100%, explain why:</t>
  </si>
  <si>
    <t>Tract:</t>
  </si>
  <si>
    <t>Field:</t>
  </si>
  <si>
    <t>Elevation:</t>
  </si>
  <si>
    <t>Tapertip Hawksbeard</t>
  </si>
  <si>
    <t>1/16-1/4</t>
  </si>
  <si>
    <t>upright</t>
  </si>
  <si>
    <t>short</t>
  </si>
  <si>
    <t>Wheatgrass, Beardless</t>
  </si>
  <si>
    <t>1/4-1/3</t>
  </si>
  <si>
    <t>Whitmar</t>
  </si>
  <si>
    <t>Anatone</t>
  </si>
  <si>
    <t>Wheatgrass, Snake River</t>
  </si>
  <si>
    <t>l-sl</t>
  </si>
  <si>
    <t>Secar</t>
  </si>
  <si>
    <t>Renegade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</si>
</sst>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mmmm\ d\,\ yyyy"/>
    <numFmt numFmtId="167" formatCode="0.000"/>
    <numFmt numFmtId="168" formatCode="&quot;$&quot;#,##0.00"/>
    <numFmt numFmtId="169" formatCode="0.0000"/>
    <numFmt numFmtId="170" formatCode="0.00000"/>
    <numFmt numFmtId="171" formatCode="[$-409]dddd\,\ mmmm\ dd\,\ yyyy"/>
    <numFmt numFmtId="172" formatCode="m/d/yy;@"/>
    <numFmt numFmtId="173" formatCode="[$-409]mmmm\ d\,\ yyyy;@"/>
  </numFmts>
  <fonts count="19">
    <font>
      <sz val="10"/>
      <name val="Times New Roman"/>
      <family val="0"/>
    </font>
    <font>
      <b/>
      <sz val="10"/>
      <name val="Times New Roman"/>
      <family val="1"/>
    </font>
    <font>
      <b/>
      <sz val="9"/>
      <name val="Times New Roman"/>
      <family val="1"/>
    </font>
    <font>
      <b/>
      <sz val="12"/>
      <color indexed="8"/>
      <name val="Times New Roman"/>
      <family val="1"/>
    </font>
    <font>
      <i/>
      <sz val="10"/>
      <color indexed="8"/>
      <name val="Times New Roman"/>
      <family val="1"/>
    </font>
    <font>
      <i/>
      <vertAlign val="superscript"/>
      <sz val="10"/>
      <color indexed="8"/>
      <name val="Times New Roman"/>
      <family val="1"/>
    </font>
    <font>
      <b/>
      <sz val="10"/>
      <color indexed="8"/>
      <name val="Times New Roman"/>
      <family val="1"/>
    </font>
    <font>
      <b/>
      <sz val="9"/>
      <color indexed="8"/>
      <name val="Times New Roman"/>
      <family val="1"/>
    </font>
    <font>
      <sz val="10"/>
      <color indexed="8"/>
      <name val="Times New Roman"/>
      <family val="1"/>
    </font>
    <font>
      <sz val="8"/>
      <name val="Times New Roman"/>
      <family val="1"/>
    </font>
    <font>
      <b/>
      <vertAlign val="superscript"/>
      <sz val="10"/>
      <name val="Times New Roman"/>
      <family val="1"/>
    </font>
    <font>
      <b/>
      <vertAlign val="superscript"/>
      <sz val="9"/>
      <name val="Times New Roman"/>
      <family val="1"/>
    </font>
    <font>
      <sz val="8"/>
      <color indexed="8"/>
      <name val="Times New Roman"/>
      <family val="1"/>
    </font>
    <font>
      <b/>
      <sz val="8"/>
      <name val="Times New Roman"/>
      <family val="1"/>
    </font>
    <font>
      <i/>
      <sz val="10"/>
      <name val="Times New Roman"/>
      <family val="1"/>
    </font>
    <font>
      <b/>
      <sz val="8"/>
      <name val="Tahoma"/>
      <family val="0"/>
    </font>
    <font>
      <sz val="6"/>
      <name val="Times New Roman"/>
      <family val="0"/>
    </font>
    <font>
      <sz val="8"/>
      <name val="Tahoma"/>
      <family val="0"/>
    </font>
    <font>
      <sz val="9"/>
      <name val="Times New Roman"/>
      <family val="1"/>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39">
    <border>
      <left/>
      <right/>
      <top/>
      <bottom/>
      <diagonal/>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hair"/>
      <right style="hair"/>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hair"/>
    </border>
    <border>
      <left style="hair"/>
      <right>
        <color indexed="63"/>
      </right>
      <top style="hair"/>
      <bottom style="hair"/>
    </border>
    <border>
      <left style="hair"/>
      <right style="thin"/>
      <top style="thin"/>
      <bottom style="hair"/>
    </border>
    <border>
      <left style="hair"/>
      <right>
        <color indexed="63"/>
      </right>
      <top style="hair"/>
      <bottom style="thin"/>
    </border>
    <border>
      <left style="hair"/>
      <right style="hair"/>
      <top style="hair"/>
      <bottom>
        <color indexed="63"/>
      </bottom>
    </border>
    <border>
      <left style="hair"/>
      <right style="thin"/>
      <top style="hair"/>
      <bottom>
        <color indexed="63"/>
      </bottom>
    </border>
    <border>
      <left style="thin"/>
      <right style="thin"/>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hair"/>
      <top>
        <color indexed="63"/>
      </top>
      <bottom style="hair"/>
    </border>
    <border>
      <left>
        <color indexed="63"/>
      </left>
      <right style="hair"/>
      <top style="thin"/>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6">
    <xf numFmtId="0" fontId="0" fillId="0" borderId="0" xfId="0" applyAlignment="1">
      <alignment/>
    </xf>
    <xf numFmtId="0" fontId="0" fillId="0" borderId="0" xfId="0" applyFont="1" applyAlignment="1">
      <alignment/>
    </xf>
    <xf numFmtId="0" fontId="0" fillId="0" borderId="1" xfId="0" applyFont="1" applyBorder="1" applyAlignment="1">
      <alignment/>
    </xf>
    <xf numFmtId="3" fontId="0" fillId="0" borderId="2" xfId="0" applyNumberFormat="1" applyFont="1" applyBorder="1" applyAlignment="1">
      <alignment/>
    </xf>
    <xf numFmtId="0" fontId="0" fillId="0" borderId="2" xfId="0" applyFont="1" applyBorder="1" applyAlignment="1">
      <alignment horizontal="center"/>
    </xf>
    <xf numFmtId="0" fontId="0" fillId="0" borderId="3" xfId="0" applyFont="1" applyBorder="1" applyAlignment="1">
      <alignment/>
    </xf>
    <xf numFmtId="3" fontId="0" fillId="0" borderId="4" xfId="0" applyNumberFormat="1" applyFont="1" applyBorder="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horizontal="center"/>
    </xf>
    <xf numFmtId="0" fontId="0" fillId="0" borderId="6" xfId="0" applyFont="1" applyBorder="1" applyAlignment="1">
      <alignment/>
    </xf>
    <xf numFmtId="3" fontId="0" fillId="0" borderId="7" xfId="0" applyNumberFormat="1" applyFont="1" applyBorder="1" applyAlignment="1">
      <alignment/>
    </xf>
    <xf numFmtId="0" fontId="0" fillId="0" borderId="7" xfId="0" applyFont="1" applyBorder="1" applyAlignment="1">
      <alignment horizontal="center"/>
    </xf>
    <xf numFmtId="0" fontId="0" fillId="0" borderId="8" xfId="0" applyFont="1" applyBorder="1" applyAlignment="1">
      <alignment horizontal="center"/>
    </xf>
    <xf numFmtId="0" fontId="8" fillId="2" borderId="9" xfId="0" applyFont="1" applyFill="1" applyBorder="1" applyAlignment="1">
      <alignment horizontal="center"/>
    </xf>
    <xf numFmtId="9" fontId="8" fillId="3" borderId="4" xfId="0" applyNumberFormat="1" applyFont="1" applyFill="1" applyBorder="1" applyAlignment="1" applyProtection="1">
      <alignment horizontal="center"/>
      <protection locked="0"/>
    </xf>
    <xf numFmtId="9" fontId="8" fillId="3" borderId="10" xfId="0" applyNumberFormat="1" applyFont="1" applyFill="1" applyBorder="1" applyAlignment="1" applyProtection="1">
      <alignment horizontal="center"/>
      <protection locked="0"/>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right" vertical="center"/>
    </xf>
    <xf numFmtId="0" fontId="0" fillId="4" borderId="11" xfId="0" applyFill="1" applyBorder="1" applyAlignment="1">
      <alignment vertical="center"/>
    </xf>
    <xf numFmtId="0" fontId="1" fillId="4" borderId="12" xfId="0" applyFont="1" applyFill="1" applyBorder="1" applyAlignment="1">
      <alignment horizontal="left" vertical="center"/>
    </xf>
    <xf numFmtId="0" fontId="1" fillId="4" borderId="0" xfId="0" applyFont="1" applyFill="1" applyBorder="1" applyAlignment="1">
      <alignment horizontal="right" vertical="center"/>
    </xf>
    <xf numFmtId="0" fontId="0" fillId="4" borderId="0" xfId="0" applyFill="1" applyBorder="1" applyAlignment="1">
      <alignment/>
    </xf>
    <xf numFmtId="0" fontId="0" fillId="4" borderId="12" xfId="0"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right" vertical="center"/>
    </xf>
    <xf numFmtId="0" fontId="1" fillId="4" borderId="1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0" fillId="0" borderId="15" xfId="0" applyFont="1" applyBorder="1" applyAlignment="1">
      <alignment horizontal="center"/>
    </xf>
    <xf numFmtId="0" fontId="0" fillId="0" borderId="16" xfId="0" applyFont="1" applyBorder="1" applyAlignment="1">
      <alignment horizontal="center"/>
    </xf>
    <xf numFmtId="0" fontId="0" fillId="0" borderId="2" xfId="0" applyFont="1" applyBorder="1" applyAlignment="1">
      <alignment/>
    </xf>
    <xf numFmtId="0" fontId="0" fillId="0" borderId="17"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1" fillId="0" borderId="0" xfId="0" applyFont="1" applyAlignment="1">
      <alignment/>
    </xf>
    <xf numFmtId="0" fontId="8" fillId="2" borderId="9" xfId="0" applyFont="1" applyFill="1" applyBorder="1" applyAlignment="1" applyProtection="1">
      <alignment horizontal="center"/>
      <protection/>
    </xf>
    <xf numFmtId="0" fontId="0" fillId="4" borderId="3" xfId="0" applyFont="1" applyFill="1" applyBorder="1" applyAlignment="1">
      <alignment horizontal="center"/>
    </xf>
    <xf numFmtId="9" fontId="8" fillId="4" borderId="4" xfId="0" applyNumberFormat="1" applyFont="1" applyFill="1" applyBorder="1" applyAlignment="1" applyProtection="1">
      <alignment horizontal="center"/>
      <protection/>
    </xf>
    <xf numFmtId="0" fontId="1" fillId="2" borderId="21" xfId="0" applyFont="1" applyFill="1" applyBorder="1" applyAlignment="1">
      <alignment horizontal="center"/>
    </xf>
    <xf numFmtId="9" fontId="1" fillId="4" borderId="21" xfId="0" applyNumberFormat="1" applyFont="1" applyFill="1" applyBorder="1" applyAlignment="1">
      <alignment horizontal="center"/>
    </xf>
    <xf numFmtId="164" fontId="1" fillId="4" borderId="21" xfId="0" applyNumberFormat="1" applyFont="1" applyFill="1" applyBorder="1" applyAlignment="1">
      <alignment horizontal="center"/>
    </xf>
    <xf numFmtId="2" fontId="8" fillId="4" borderId="4" xfId="0" applyNumberFormat="1" applyFont="1" applyFill="1" applyBorder="1" applyAlignment="1" applyProtection="1">
      <alignment horizontal="center"/>
      <protection/>
    </xf>
    <xf numFmtId="0" fontId="12" fillId="2" borderId="9" xfId="0" applyFont="1" applyFill="1" applyBorder="1" applyAlignment="1" applyProtection="1">
      <alignment horizontal="center"/>
      <protection/>
    </xf>
    <xf numFmtId="0" fontId="0" fillId="0" borderId="22" xfId="0" applyFont="1" applyBorder="1" applyAlignment="1">
      <alignment/>
    </xf>
    <xf numFmtId="3" fontId="0" fillId="0" borderId="23" xfId="0" applyNumberFormat="1" applyFont="1" applyBorder="1" applyAlignment="1">
      <alignment/>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2" borderId="9" xfId="0" applyFont="1" applyFill="1" applyBorder="1" applyAlignment="1">
      <alignment horizontal="center"/>
    </xf>
    <xf numFmtId="168" fontId="0" fillId="0" borderId="21" xfId="0" applyNumberFormat="1" applyFont="1" applyBorder="1" applyAlignment="1">
      <alignment horizontal="center"/>
    </xf>
    <xf numFmtId="168" fontId="8" fillId="4" borderId="4" xfId="0" applyNumberFormat="1" applyFont="1" applyFill="1" applyBorder="1" applyAlignment="1">
      <alignment horizontal="center"/>
    </xf>
    <xf numFmtId="0" fontId="0" fillId="3" borderId="4" xfId="0" applyFont="1" applyFill="1" applyBorder="1" applyAlignment="1" applyProtection="1">
      <alignment horizontal="center"/>
      <protection locked="0"/>
    </xf>
    <xf numFmtId="168" fontId="0" fillId="3" borderId="16" xfId="0" applyNumberFormat="1" applyFont="1" applyFill="1" applyBorder="1" applyAlignment="1" applyProtection="1">
      <alignment horizontal="center"/>
      <protection locked="0"/>
    </xf>
    <xf numFmtId="0" fontId="0" fillId="3" borderId="7" xfId="0" applyFont="1" applyFill="1" applyBorder="1" applyAlignment="1" applyProtection="1">
      <alignment horizontal="center"/>
      <protection locked="0"/>
    </xf>
    <xf numFmtId="168" fontId="0" fillId="3" borderId="18" xfId="0" applyNumberFormat="1" applyFont="1" applyFill="1" applyBorder="1" applyAlignment="1" applyProtection="1">
      <alignment horizontal="center"/>
      <protection locked="0"/>
    </xf>
    <xf numFmtId="0" fontId="0" fillId="3" borderId="23" xfId="0" applyFont="1" applyFill="1" applyBorder="1" applyAlignment="1" applyProtection="1">
      <alignment horizontal="center"/>
      <protection locked="0"/>
    </xf>
    <xf numFmtId="168" fontId="0" fillId="3" borderId="24" xfId="0" applyNumberFormat="1" applyFont="1" applyFill="1" applyBorder="1" applyAlignment="1" applyProtection="1">
      <alignment horizontal="center"/>
      <protection locked="0"/>
    </xf>
    <xf numFmtId="168" fontId="0" fillId="3" borderId="26" xfId="0" applyNumberFormat="1" applyFont="1" applyFill="1" applyBorder="1" applyAlignment="1" applyProtection="1">
      <alignment horizontal="center"/>
      <protection locked="0"/>
    </xf>
    <xf numFmtId="49" fontId="0" fillId="0" borderId="4" xfId="0" applyNumberFormat="1" applyFont="1" applyBorder="1" applyAlignment="1">
      <alignment horizontal="center"/>
    </xf>
    <xf numFmtId="49" fontId="0" fillId="0" borderId="7" xfId="0" applyNumberFormat="1" applyFont="1" applyBorder="1" applyAlignment="1">
      <alignment horizontal="center"/>
    </xf>
    <xf numFmtId="49" fontId="0" fillId="0" borderId="23" xfId="0" applyNumberFormat="1" applyFont="1" applyBorder="1" applyAlignment="1">
      <alignment horizontal="center"/>
    </xf>
    <xf numFmtId="49" fontId="1" fillId="0" borderId="0" xfId="0" applyNumberFormat="1" applyFont="1" applyAlignment="1">
      <alignment/>
    </xf>
    <xf numFmtId="49" fontId="0" fillId="0" borderId="0" xfId="0" applyNumberFormat="1" applyAlignment="1">
      <alignment vertical="center"/>
    </xf>
    <xf numFmtId="0" fontId="0" fillId="4" borderId="22" xfId="0" applyFont="1" applyFill="1" applyBorder="1" applyAlignment="1">
      <alignment horizontal="center"/>
    </xf>
    <xf numFmtId="0" fontId="0" fillId="3" borderId="21" xfId="0" applyFont="1" applyFill="1" applyBorder="1" applyAlignment="1" applyProtection="1">
      <alignment horizontal="center"/>
      <protection locked="0"/>
    </xf>
    <xf numFmtId="49" fontId="0" fillId="3" borderId="16" xfId="0" applyNumberFormat="1" applyFont="1" applyFill="1" applyBorder="1" applyAlignment="1" applyProtection="1">
      <alignment horizontal="center"/>
      <protection locked="0"/>
    </xf>
    <xf numFmtId="164" fontId="1" fillId="0" borderId="21" xfId="0" applyNumberFormat="1" applyFont="1" applyBorder="1" applyAlignment="1">
      <alignment horizontal="center"/>
    </xf>
    <xf numFmtId="0" fontId="0" fillId="0" borderId="0" xfId="0" applyFont="1" applyAlignment="1">
      <alignment horizontal="center"/>
    </xf>
    <xf numFmtId="168" fontId="0" fillId="4" borderId="5" xfId="0" applyNumberFormat="1" applyFont="1" applyFill="1" applyBorder="1" applyAlignment="1">
      <alignment horizontal="center"/>
    </xf>
    <xf numFmtId="0" fontId="1" fillId="4" borderId="12" xfId="0" applyFont="1" applyFill="1" applyBorder="1" applyAlignment="1">
      <alignment horizontal="right" vertical="center"/>
    </xf>
    <xf numFmtId="1" fontId="8" fillId="4" borderId="4" xfId="0" applyNumberFormat="1" applyFont="1" applyFill="1" applyBorder="1" applyAlignment="1">
      <alignment horizontal="center"/>
    </xf>
    <xf numFmtId="0" fontId="0" fillId="0" borderId="0" xfId="0" applyAlignment="1">
      <alignment horizontal="center" vertical="center"/>
    </xf>
    <xf numFmtId="0" fontId="9" fillId="4" borderId="27" xfId="0" applyFont="1" applyFill="1" applyBorder="1" applyAlignment="1">
      <alignment horizontal="left" vertical="center"/>
    </xf>
    <xf numFmtId="0" fontId="9" fillId="4" borderId="28" xfId="0" applyFont="1" applyFill="1" applyBorder="1" applyAlignment="1">
      <alignment horizontal="left" vertical="center"/>
    </xf>
    <xf numFmtId="0" fontId="1" fillId="4" borderId="13" xfId="0" applyFont="1" applyFill="1" applyBorder="1" applyAlignment="1">
      <alignment horizontal="center" vertical="center"/>
    </xf>
    <xf numFmtId="0" fontId="0" fillId="4" borderId="29" xfId="0" applyFill="1" applyBorder="1" applyAlignment="1">
      <alignment/>
    </xf>
    <xf numFmtId="0" fontId="0" fillId="0" borderId="2" xfId="0" applyFont="1" applyBorder="1" applyAlignment="1">
      <alignment horizontal="left"/>
    </xf>
    <xf numFmtId="0" fontId="0" fillId="0" borderId="17"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0" fillId="0" borderId="4"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0" xfId="0" applyFont="1" applyAlignment="1">
      <alignment vertical="center"/>
    </xf>
    <xf numFmtId="164" fontId="8" fillId="4" borderId="4" xfId="0" applyNumberFormat="1" applyFont="1" applyFill="1" applyBorder="1" applyAlignment="1" applyProtection="1">
      <alignment horizontal="center"/>
      <protection/>
    </xf>
    <xf numFmtId="0" fontId="9" fillId="0" borderId="0" xfId="0" applyFont="1" applyAlignment="1">
      <alignment vertical="center"/>
    </xf>
    <xf numFmtId="1" fontId="0" fillId="0" borderId="4" xfId="0" applyNumberFormat="1" applyFont="1" applyBorder="1" applyAlignment="1">
      <alignment horizontal="center"/>
    </xf>
    <xf numFmtId="1" fontId="0" fillId="0" borderId="23" xfId="0" applyNumberFormat="1" applyFont="1" applyBorder="1" applyAlignment="1">
      <alignment horizontal="center"/>
    </xf>
    <xf numFmtId="1" fontId="0" fillId="0" borderId="7" xfId="0" applyNumberFormat="1" applyFont="1" applyBorder="1" applyAlignment="1">
      <alignment horizontal="center"/>
    </xf>
    <xf numFmtId="49" fontId="0" fillId="3" borderId="24" xfId="0" applyNumberFormat="1" applyFont="1" applyFill="1" applyBorder="1" applyAlignment="1" applyProtection="1">
      <alignment horizontal="center"/>
      <protection locked="0"/>
    </xf>
    <xf numFmtId="49" fontId="0" fillId="3" borderId="18" xfId="0" applyNumberFormat="1" applyFont="1" applyFill="1" applyBorder="1" applyAlignment="1" applyProtection="1">
      <alignment horizontal="center"/>
      <protection locked="0"/>
    </xf>
    <xf numFmtId="0" fontId="0" fillId="0" borderId="23" xfId="0" applyFont="1" applyBorder="1" applyAlignment="1">
      <alignment/>
    </xf>
    <xf numFmtId="0" fontId="0" fillId="0" borderId="25" xfId="0" applyFont="1" applyBorder="1" applyAlignment="1">
      <alignment/>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0" fillId="4" borderId="11" xfId="0" applyFill="1" applyBorder="1" applyAlignment="1">
      <alignment/>
    </xf>
    <xf numFmtId="0" fontId="1" fillId="4" borderId="29" xfId="0" applyFont="1" applyFill="1" applyBorder="1" applyAlignment="1">
      <alignment horizontal="center" vertical="center"/>
    </xf>
    <xf numFmtId="0" fontId="0" fillId="4" borderId="14" xfId="0" applyFill="1" applyBorder="1" applyAlignment="1">
      <alignment vertical="center"/>
    </xf>
    <xf numFmtId="0" fontId="0" fillId="0" borderId="0" xfId="0" applyAlignment="1">
      <alignment horizontal="left" vertical="center"/>
    </xf>
    <xf numFmtId="0" fontId="1" fillId="4" borderId="1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2" borderId="0" xfId="0" applyFont="1" applyFill="1" applyBorder="1" applyAlignment="1">
      <alignment horizontal="center" vertical="center"/>
    </xf>
    <xf numFmtId="0" fontId="0" fillId="0" borderId="0" xfId="0" applyFont="1" applyAlignment="1">
      <alignment horizontal="left"/>
    </xf>
    <xf numFmtId="0" fontId="0" fillId="4" borderId="12"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11" xfId="0" applyFill="1" applyBorder="1" applyAlignment="1" applyProtection="1">
      <alignment vertical="center"/>
      <protection/>
    </xf>
    <xf numFmtId="0" fontId="0" fillId="4" borderId="11" xfId="0" applyFill="1" applyBorder="1" applyAlignment="1" applyProtection="1">
      <alignment horizontal="right" vertical="center"/>
      <protection/>
    </xf>
    <xf numFmtId="0" fontId="0" fillId="4" borderId="27" xfId="0" applyFill="1" applyBorder="1" applyAlignment="1" applyProtection="1">
      <alignment vertical="center"/>
      <protection/>
    </xf>
    <xf numFmtId="0" fontId="0" fillId="4" borderId="28" xfId="0" applyFill="1" applyBorder="1" applyAlignment="1" applyProtection="1">
      <alignment vertical="center"/>
      <protection/>
    </xf>
    <xf numFmtId="0" fontId="0" fillId="4" borderId="30" xfId="0" applyFill="1" applyBorder="1" applyAlignment="1" applyProtection="1">
      <alignment horizontal="right" vertical="center"/>
      <protection/>
    </xf>
    <xf numFmtId="0" fontId="0" fillId="4" borderId="14" xfId="0" applyFill="1" applyBorder="1" applyAlignment="1">
      <alignment/>
    </xf>
    <xf numFmtId="0" fontId="0" fillId="4" borderId="28" xfId="0" applyFill="1" applyBorder="1" applyAlignment="1" applyProtection="1">
      <alignment horizontal="right" vertical="center"/>
      <protection/>
    </xf>
    <xf numFmtId="0" fontId="0" fillId="4" borderId="12" xfId="0" applyFill="1" applyBorder="1" applyAlignment="1">
      <alignment/>
    </xf>
    <xf numFmtId="0" fontId="0" fillId="4" borderId="28" xfId="0" applyFill="1" applyBorder="1" applyAlignment="1" applyProtection="1">
      <alignment horizontal="center"/>
      <protection locked="0"/>
    </xf>
    <xf numFmtId="0" fontId="0" fillId="4" borderId="28"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13" fillId="2" borderId="14" xfId="0" applyFont="1" applyFill="1" applyBorder="1" applyAlignment="1" applyProtection="1">
      <alignment horizontal="center"/>
      <protection locked="0"/>
    </xf>
    <xf numFmtId="164" fontId="0" fillId="0" borderId="23" xfId="0" applyNumberFormat="1" applyFont="1" applyBorder="1" applyAlignment="1">
      <alignment horizontal="center"/>
    </xf>
    <xf numFmtId="0" fontId="0" fillId="3" borderId="24" xfId="0" applyFont="1" applyFill="1" applyBorder="1" applyAlignment="1" applyProtection="1">
      <alignment horizontal="center"/>
      <protection locked="0"/>
    </xf>
    <xf numFmtId="0" fontId="0" fillId="3" borderId="16" xfId="0" applyFont="1" applyFill="1" applyBorder="1" applyAlignment="1" applyProtection="1">
      <alignment horizontal="center"/>
      <protection locked="0"/>
    </xf>
    <xf numFmtId="164" fontId="0" fillId="0" borderId="4" xfId="0" applyNumberFormat="1" applyFont="1" applyBorder="1" applyAlignment="1">
      <alignment horizontal="center"/>
    </xf>
    <xf numFmtId="164" fontId="0" fillId="0" borderId="7" xfId="0" applyNumberFormat="1" applyFont="1" applyBorder="1" applyAlignment="1">
      <alignment horizontal="center"/>
    </xf>
    <xf numFmtId="3" fontId="0" fillId="0" borderId="4" xfId="0" applyNumberFormat="1" applyFont="1" applyBorder="1" applyAlignment="1">
      <alignment horizontal="center"/>
    </xf>
    <xf numFmtId="49" fontId="0" fillId="3" borderId="7" xfId="0" applyNumberFormat="1" applyFont="1" applyFill="1" applyBorder="1" applyAlignment="1" applyProtection="1">
      <alignment horizontal="center"/>
      <protection locked="0"/>
    </xf>
    <xf numFmtId="49" fontId="0" fillId="3" borderId="4" xfId="0" applyNumberFormat="1" applyFont="1" applyFill="1" applyBorder="1" applyAlignment="1" applyProtection="1">
      <alignment horizontal="center"/>
      <protection locked="0"/>
    </xf>
    <xf numFmtId="0" fontId="0" fillId="0" borderId="0" xfId="0" applyFont="1" applyFill="1" applyBorder="1" applyAlignment="1">
      <alignment/>
    </xf>
    <xf numFmtId="164" fontId="0" fillId="0" borderId="2" xfId="0" applyNumberFormat="1" applyFont="1" applyBorder="1" applyAlignment="1">
      <alignment horizontal="center"/>
    </xf>
    <xf numFmtId="1" fontId="0" fillId="0" borderId="2" xfId="0" applyNumberFormat="1" applyFont="1" applyBorder="1" applyAlignment="1">
      <alignment horizontal="center"/>
    </xf>
    <xf numFmtId="0" fontId="0" fillId="3" borderId="2" xfId="0" applyFont="1" applyFill="1" applyBorder="1" applyAlignment="1" applyProtection="1">
      <alignment horizontal="center"/>
      <protection locked="0"/>
    </xf>
    <xf numFmtId="168" fontId="0" fillId="3" borderId="15" xfId="0" applyNumberFormat="1" applyFont="1" applyFill="1" applyBorder="1" applyAlignment="1" applyProtection="1">
      <alignment horizontal="center"/>
      <protection locked="0"/>
    </xf>
    <xf numFmtId="49" fontId="0" fillId="3" borderId="15" xfId="0" applyNumberFormat="1" applyFont="1" applyFill="1" applyBorder="1" applyAlignment="1" applyProtection="1">
      <alignment horizontal="center"/>
      <protection locked="0"/>
    </xf>
    <xf numFmtId="49" fontId="0" fillId="0" borderId="2" xfId="0" applyNumberFormat="1" applyFont="1" applyBorder="1" applyAlignment="1">
      <alignment horizontal="center"/>
    </xf>
    <xf numFmtId="0" fontId="0" fillId="0" borderId="17" xfId="0" applyFont="1" applyBorder="1" applyAlignment="1">
      <alignment horizontal="center"/>
    </xf>
    <xf numFmtId="168" fontId="0" fillId="3" borderId="7" xfId="0" applyNumberFormat="1"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0" borderId="0" xfId="0" applyNumberFormat="1" applyAlignment="1">
      <alignment/>
    </xf>
    <xf numFmtId="49" fontId="8" fillId="3" borderId="21" xfId="0" applyNumberFormat="1" applyFont="1" applyFill="1" applyBorder="1" applyAlignment="1" applyProtection="1">
      <alignment horizontal="center" vertical="center"/>
      <protection locked="0"/>
    </xf>
    <xf numFmtId="0" fontId="0" fillId="0" borderId="0" xfId="0" applyAlignment="1">
      <alignment horizontal="center"/>
    </xf>
    <xf numFmtId="2" fontId="0" fillId="0" borderId="0" xfId="0" applyNumberFormat="1" applyAlignment="1">
      <alignment horizontal="center"/>
    </xf>
    <xf numFmtId="0" fontId="0" fillId="3" borderId="21" xfId="0"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9" fillId="4" borderId="12" xfId="0" applyFont="1" applyFill="1" applyBorder="1" applyAlignment="1">
      <alignment horizontal="left" vertical="center"/>
    </xf>
    <xf numFmtId="0" fontId="9" fillId="4" borderId="0" xfId="0" applyFont="1" applyFill="1" applyBorder="1" applyAlignment="1">
      <alignment horizontal="left" vertical="center"/>
    </xf>
    <xf numFmtId="0" fontId="9" fillId="4" borderId="11" xfId="0" applyFont="1" applyFill="1" applyBorder="1" applyAlignment="1">
      <alignment horizontal="left" vertical="center"/>
    </xf>
    <xf numFmtId="0" fontId="9" fillId="4" borderId="30" xfId="0" applyFont="1" applyFill="1" applyBorder="1" applyAlignment="1">
      <alignment horizontal="left" vertic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1" fillId="2" borderId="32" xfId="0" applyFont="1" applyFill="1" applyBorder="1" applyAlignment="1">
      <alignment horizontal="center" vertical="center"/>
    </xf>
    <xf numFmtId="0" fontId="0" fillId="4" borderId="30" xfId="0" applyFill="1" applyBorder="1" applyAlignment="1" applyProtection="1">
      <alignment horizontal="center" vertical="center"/>
      <protection locked="0"/>
    </xf>
    <xf numFmtId="0" fontId="1" fillId="0" borderId="0" xfId="0" applyFont="1" applyAlignment="1">
      <alignment horizontal="left" vertical="center" wrapText="1"/>
    </xf>
    <xf numFmtId="0" fontId="1" fillId="2" borderId="13"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0" xfId="0" applyFont="1" applyFill="1" applyBorder="1" applyAlignment="1">
      <alignment horizontal="center" vertical="center"/>
    </xf>
    <xf numFmtId="0" fontId="0" fillId="4" borderId="29"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1" fillId="4" borderId="0" xfId="0" applyFont="1" applyFill="1" applyBorder="1" applyAlignment="1" applyProtection="1">
      <alignment horizontal="right" vertical="center"/>
      <protection/>
    </xf>
    <xf numFmtId="0" fontId="1" fillId="4" borderId="28" xfId="0" applyFont="1" applyFill="1" applyBorder="1" applyAlignment="1" applyProtection="1">
      <alignment horizontal="center" vertical="center"/>
      <protection locked="0"/>
    </xf>
    <xf numFmtId="0" fontId="1" fillId="4" borderId="30" xfId="0" applyFont="1" applyFill="1" applyBorder="1" applyAlignment="1" applyProtection="1">
      <alignment horizontal="center" vertical="center"/>
      <protection locked="0"/>
    </xf>
    <xf numFmtId="0" fontId="13" fillId="2" borderId="27" xfId="0" applyFont="1" applyFill="1" applyBorder="1" applyAlignment="1">
      <alignment horizontal="center" vertical="center"/>
    </xf>
    <xf numFmtId="0" fontId="0" fillId="0" borderId="30" xfId="0" applyBorder="1" applyAlignment="1">
      <alignment/>
    </xf>
    <xf numFmtId="0" fontId="0" fillId="4" borderId="31" xfId="0" applyFill="1" applyBorder="1" applyAlignment="1" applyProtection="1">
      <alignment horizontal="left" vertical="center"/>
      <protection/>
    </xf>
    <xf numFmtId="0" fontId="0" fillId="4" borderId="33" xfId="0" applyFill="1" applyBorder="1" applyAlignment="1" applyProtection="1">
      <alignment horizontal="left" vertical="center"/>
      <protection/>
    </xf>
    <xf numFmtId="0" fontId="0" fillId="4" borderId="28" xfId="0" applyFill="1" applyBorder="1" applyAlignment="1" applyProtection="1">
      <alignment horizontal="center" vertical="center"/>
      <protection locked="0"/>
    </xf>
    <xf numFmtId="0" fontId="1" fillId="4" borderId="12" xfId="0" applyFont="1" applyFill="1" applyBorder="1" applyAlignment="1">
      <alignment horizontal="right" vertical="center"/>
    </xf>
    <xf numFmtId="0" fontId="1" fillId="4" borderId="0" xfId="0" applyFont="1" applyFill="1" applyBorder="1" applyAlignment="1">
      <alignment horizontal="right" vertical="center"/>
    </xf>
    <xf numFmtId="0" fontId="0" fillId="4" borderId="32" xfId="0" applyFill="1" applyBorder="1" applyAlignment="1" applyProtection="1">
      <alignment horizontal="left" vertical="center"/>
      <protection locked="0"/>
    </xf>
    <xf numFmtId="0" fontId="0" fillId="0" borderId="31" xfId="0" applyBorder="1" applyAlignment="1">
      <alignment/>
    </xf>
    <xf numFmtId="0" fontId="0" fillId="0" borderId="33" xfId="0" applyBorder="1" applyAlignment="1">
      <alignment/>
    </xf>
    <xf numFmtId="0" fontId="0" fillId="4" borderId="28" xfId="0" applyFont="1" applyFill="1" applyBorder="1" applyAlignment="1" applyProtection="1">
      <alignment horizontal="center" vertical="center"/>
      <protection locked="0"/>
    </xf>
    <xf numFmtId="9" fontId="0" fillId="4" borderId="28" xfId="0" applyNumberFormat="1" applyFill="1" applyBorder="1" applyAlignment="1" applyProtection="1">
      <alignment horizontal="center" vertical="center"/>
      <protection locked="0"/>
    </xf>
    <xf numFmtId="0" fontId="1" fillId="2" borderId="31" xfId="0" applyFont="1" applyFill="1" applyBorder="1" applyAlignment="1">
      <alignment horizontal="center" vertical="center"/>
    </xf>
    <xf numFmtId="0" fontId="1" fillId="2" borderId="33" xfId="0" applyFont="1" applyFill="1" applyBorder="1" applyAlignment="1">
      <alignment horizontal="center" vertical="center"/>
    </xf>
    <xf numFmtId="0" fontId="1" fillId="5" borderId="32" xfId="0" applyFont="1" applyFill="1" applyBorder="1" applyAlignment="1">
      <alignment horizontal="center" vertical="center"/>
    </xf>
    <xf numFmtId="0" fontId="0" fillId="4" borderId="31" xfId="0" applyFill="1" applyBorder="1" applyAlignment="1" applyProtection="1">
      <alignment horizontal="left" vertical="center"/>
      <protection locked="0"/>
    </xf>
    <xf numFmtId="0" fontId="1" fillId="3" borderId="13"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30" xfId="0" applyFont="1" applyFill="1" applyBorder="1" applyAlignment="1">
      <alignment horizontal="center" vertical="center"/>
    </xf>
    <xf numFmtId="173" fontId="0" fillId="4" borderId="28" xfId="0" applyNumberFormat="1" applyFill="1" applyBorder="1" applyAlignment="1" applyProtection="1">
      <alignment horizontal="center" vertical="center"/>
      <protection locked="0"/>
    </xf>
    <xf numFmtId="3" fontId="0" fillId="4" borderId="32" xfId="0" applyNumberFormat="1" applyFill="1" applyBorder="1" applyAlignment="1" applyProtection="1">
      <alignment horizontal="center" vertical="center"/>
      <protection/>
    </xf>
    <xf numFmtId="2" fontId="0" fillId="4" borderId="32" xfId="0" applyNumberFormat="1" applyFill="1" applyBorder="1" applyAlignment="1" applyProtection="1">
      <alignment horizontal="center" vertical="center"/>
      <protection/>
    </xf>
    <xf numFmtId="0" fontId="1" fillId="5" borderId="32"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9" fillId="4" borderId="12" xfId="0" applyFont="1" applyFill="1" applyBorder="1" applyAlignment="1" applyProtection="1">
      <alignment horizontal="left" vertical="center"/>
      <protection/>
    </xf>
    <xf numFmtId="0" fontId="9" fillId="4" borderId="0" xfId="0" applyFont="1" applyFill="1" applyBorder="1" applyAlignment="1" applyProtection="1">
      <alignment horizontal="left" vertical="center"/>
      <protection/>
    </xf>
    <xf numFmtId="0" fontId="9" fillId="4" borderId="11" xfId="0" applyFont="1" applyFill="1" applyBorder="1" applyAlignment="1" applyProtection="1">
      <alignment horizontal="left" vertical="center"/>
      <protection/>
    </xf>
    <xf numFmtId="0" fontId="1" fillId="4" borderId="12" xfId="0" applyFont="1" applyFill="1" applyBorder="1" applyAlignment="1" applyProtection="1">
      <alignment horizontal="center" vertical="center"/>
      <protection/>
    </xf>
    <xf numFmtId="0" fontId="1" fillId="4" borderId="0" xfId="0" applyFont="1" applyFill="1" applyBorder="1" applyAlignment="1" applyProtection="1">
      <alignment horizontal="center" vertical="center"/>
      <protection/>
    </xf>
    <xf numFmtId="0" fontId="1" fillId="6" borderId="32"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33" xfId="0" applyFont="1" applyFill="1" applyBorder="1" applyAlignment="1">
      <alignment horizontal="center" vertical="center"/>
    </xf>
    <xf numFmtId="0" fontId="0" fillId="4" borderId="28" xfId="0" applyFill="1" applyBorder="1" applyAlignment="1" applyProtection="1">
      <alignment horizontal="left" vertical="center"/>
      <protection locked="0"/>
    </xf>
    <xf numFmtId="0" fontId="1" fillId="5" borderId="31" xfId="0" applyFont="1" applyFill="1" applyBorder="1" applyAlignment="1">
      <alignment horizontal="center" vertical="center"/>
    </xf>
    <xf numFmtId="0" fontId="1" fillId="5" borderId="33"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0" xfId="0" applyFont="1" applyFill="1" applyBorder="1" applyAlignment="1">
      <alignment horizontal="right"/>
    </xf>
    <xf numFmtId="0" fontId="0" fillId="0" borderId="29" xfId="0" applyBorder="1" applyAlignment="1">
      <alignment/>
    </xf>
    <xf numFmtId="0" fontId="0" fillId="0" borderId="14" xfId="0" applyBorder="1" applyAlignment="1">
      <alignment/>
    </xf>
    <xf numFmtId="0" fontId="0" fillId="0" borderId="27" xfId="0" applyBorder="1" applyAlignment="1">
      <alignment/>
    </xf>
    <xf numFmtId="0" fontId="0" fillId="0" borderId="28" xfId="0" applyBorder="1" applyAlignment="1">
      <alignment/>
    </xf>
    <xf numFmtId="0" fontId="1" fillId="4" borderId="12" xfId="0" applyFont="1" applyFill="1" applyBorder="1" applyAlignment="1">
      <alignment horizontal="right"/>
    </xf>
    <xf numFmtId="0" fontId="16" fillId="4" borderId="13" xfId="0" applyFont="1" applyFill="1" applyBorder="1" applyAlignment="1" applyProtection="1">
      <alignment vertical="center" wrapText="1"/>
      <protection/>
    </xf>
    <xf numFmtId="0" fontId="16" fillId="0" borderId="29" xfId="0" applyFont="1" applyBorder="1" applyAlignment="1">
      <alignment vertical="center" wrapText="1"/>
    </xf>
    <xf numFmtId="0" fontId="16" fillId="0" borderId="14" xfId="0" applyFont="1" applyBorder="1" applyAlignment="1">
      <alignment vertical="center" wrapText="1"/>
    </xf>
    <xf numFmtId="0" fontId="0" fillId="4" borderId="0" xfId="0" applyFill="1" applyBorder="1" applyAlignment="1" applyProtection="1">
      <alignment vertical="center"/>
      <protection/>
    </xf>
    <xf numFmtId="0" fontId="13" fillId="2" borderId="13" xfId="0" applyFont="1" applyFill="1" applyBorder="1" applyAlignment="1">
      <alignment horizontal="center" vertical="center" wrapText="1"/>
    </xf>
    <xf numFmtId="0" fontId="0" fillId="4" borderId="28" xfId="0" applyFill="1" applyBorder="1" applyAlignment="1" applyProtection="1">
      <alignment horizontal="left" vertical="center"/>
      <protection/>
    </xf>
    <xf numFmtId="0" fontId="0" fillId="4" borderId="30" xfId="0" applyFill="1" applyBorder="1" applyAlignment="1" applyProtection="1">
      <alignment horizontal="left" vertical="center"/>
      <protection/>
    </xf>
    <xf numFmtId="2" fontId="1" fillId="4" borderId="32" xfId="0" applyNumberFormat="1" applyFont="1" applyFill="1" applyBorder="1" applyAlignment="1">
      <alignment horizontal="center" vertical="center"/>
    </xf>
    <xf numFmtId="0" fontId="1" fillId="4" borderId="33" xfId="0" applyFont="1" applyFill="1" applyBorder="1" applyAlignment="1">
      <alignment horizontal="center" vertical="center"/>
    </xf>
    <xf numFmtId="3" fontId="1" fillId="4" borderId="33" xfId="0" applyNumberFormat="1" applyFont="1" applyFill="1" applyBorder="1" applyAlignment="1">
      <alignment horizontal="center" vertical="center"/>
    </xf>
    <xf numFmtId="0" fontId="1" fillId="2" borderId="32" xfId="0" applyFont="1" applyFill="1" applyBorder="1" applyAlignment="1">
      <alignment horizontal="left"/>
    </xf>
    <xf numFmtId="0" fontId="1" fillId="2" borderId="31" xfId="0" applyFont="1" applyFill="1" applyBorder="1" applyAlignment="1">
      <alignment horizontal="left"/>
    </xf>
    <xf numFmtId="0" fontId="1" fillId="2" borderId="33" xfId="0" applyFont="1" applyFill="1" applyBorder="1" applyAlignment="1">
      <alignment horizontal="left"/>
    </xf>
    <xf numFmtId="0" fontId="0" fillId="3" borderId="12" xfId="0" applyFill="1" applyBorder="1" applyAlignment="1" applyProtection="1">
      <alignment horizontal="left" vertical="center" wrapText="1"/>
      <protection locked="0"/>
    </xf>
    <xf numFmtId="0" fontId="0" fillId="3" borderId="0" xfId="0" applyFill="1" applyBorder="1" applyAlignment="1" applyProtection="1">
      <alignment horizontal="left" vertical="center" wrapText="1"/>
      <protection locked="0"/>
    </xf>
    <xf numFmtId="0" fontId="0" fillId="3" borderId="11" xfId="0" applyFill="1" applyBorder="1" applyAlignment="1" applyProtection="1">
      <alignment horizontal="left" vertical="center" wrapText="1"/>
      <protection locked="0"/>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3" borderId="30" xfId="0" applyFill="1" applyBorder="1" applyAlignment="1" applyProtection="1">
      <alignment horizontal="left" vertical="center" wrapText="1"/>
      <protection locked="0"/>
    </xf>
    <xf numFmtId="0" fontId="6" fillId="2" borderId="32"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9" xfId="0" applyFont="1" applyFill="1" applyBorder="1" applyAlignment="1" applyProtection="1">
      <alignment horizontal="center" vertical="center" wrapText="1"/>
      <protection/>
    </xf>
    <xf numFmtId="0" fontId="0" fillId="2" borderId="35" xfId="0" applyFont="1" applyFill="1" applyBorder="1" applyAlignment="1" applyProtection="1">
      <alignment horizontal="center" vertical="center" wrapText="1"/>
      <protection/>
    </xf>
    <xf numFmtId="0" fontId="8" fillId="3" borderId="24" xfId="0" applyFont="1" applyFill="1" applyBorder="1" applyAlignment="1" applyProtection="1">
      <alignment horizontal="left"/>
      <protection locked="0"/>
    </xf>
    <xf numFmtId="0" fontId="8" fillId="3" borderId="36" xfId="0" applyFont="1" applyFill="1" applyBorder="1" applyAlignment="1" applyProtection="1">
      <alignment horizontal="left"/>
      <protection locked="0"/>
    </xf>
    <xf numFmtId="0" fontId="6"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2" borderId="27" xfId="0" applyFont="1" applyFill="1" applyBorder="1" applyAlignment="1">
      <alignment horizontal="center" wrapText="1"/>
    </xf>
    <xf numFmtId="0" fontId="0" fillId="2" borderId="30" xfId="0" applyFont="1" applyFill="1" applyBorder="1" applyAlignment="1">
      <alignment horizontal="center" wrapText="1"/>
    </xf>
    <xf numFmtId="0" fontId="7" fillId="2" borderId="34" xfId="0" applyFont="1" applyFill="1" applyBorder="1" applyAlignment="1" applyProtection="1">
      <alignment horizontal="center" vertical="center" wrapText="1"/>
      <protection/>
    </xf>
    <xf numFmtId="0" fontId="1" fillId="2" borderId="34" xfId="0" applyFont="1" applyFill="1" applyBorder="1" applyAlignment="1">
      <alignment vertical="center" textRotation="90"/>
    </xf>
    <xf numFmtId="0" fontId="1" fillId="2" borderId="35" xfId="0" applyFont="1" applyFill="1" applyBorder="1" applyAlignment="1">
      <alignment vertical="center" textRotation="90"/>
    </xf>
    <xf numFmtId="0" fontId="1" fillId="2" borderId="9" xfId="0" applyFont="1" applyFill="1" applyBorder="1" applyAlignment="1">
      <alignment vertical="center" textRotation="90"/>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0" fillId="4" borderId="27" xfId="0" applyFont="1" applyFill="1" applyBorder="1" applyAlignment="1">
      <alignment horizontal="left"/>
    </xf>
    <xf numFmtId="0" fontId="0" fillId="4" borderId="28" xfId="0" applyFont="1" applyFill="1" applyBorder="1" applyAlignment="1">
      <alignment horizontal="left"/>
    </xf>
    <xf numFmtId="0" fontId="0" fillId="4" borderId="30" xfId="0" applyFont="1" applyFill="1" applyBorder="1" applyAlignment="1">
      <alignment horizontal="left"/>
    </xf>
    <xf numFmtId="0" fontId="4" fillId="4" borderId="13" xfId="0" applyFont="1" applyFill="1" applyBorder="1" applyAlignment="1">
      <alignment horizontal="left" vertical="center"/>
    </xf>
    <xf numFmtId="0" fontId="4" fillId="4" borderId="29" xfId="0" applyFont="1" applyFill="1" applyBorder="1" applyAlignment="1">
      <alignment horizontal="left" vertical="center"/>
    </xf>
    <xf numFmtId="0" fontId="4" fillId="4" borderId="14" xfId="0" applyFont="1" applyFill="1" applyBorder="1" applyAlignment="1">
      <alignment horizontal="left" vertical="center"/>
    </xf>
    <xf numFmtId="0" fontId="6" fillId="2" borderId="32" xfId="0" applyFont="1" applyFill="1" applyBorder="1" applyAlignment="1">
      <alignment horizontal="right" vertical="center"/>
    </xf>
    <xf numFmtId="0" fontId="6" fillId="2" borderId="33" xfId="0" applyFont="1" applyFill="1" applyBorder="1" applyAlignment="1">
      <alignment horizontal="right" vertical="center"/>
    </xf>
    <xf numFmtId="0" fontId="1" fillId="0" borderId="0" xfId="0" applyFont="1" applyAlignment="1">
      <alignment horizontal="center"/>
    </xf>
    <xf numFmtId="164" fontId="1" fillId="2" borderId="32" xfId="0" applyNumberFormat="1" applyFont="1" applyFill="1" applyBorder="1" applyAlignment="1">
      <alignment horizontal="right"/>
    </xf>
    <xf numFmtId="164" fontId="1" fillId="2" borderId="33" xfId="0" applyNumberFormat="1" applyFont="1" applyFill="1" applyBorder="1" applyAlignment="1">
      <alignment horizontal="right"/>
    </xf>
    <xf numFmtId="0" fontId="1" fillId="2" borderId="32" xfId="0" applyFont="1" applyFill="1" applyBorder="1" applyAlignment="1">
      <alignment horizontal="right" vertical="center"/>
    </xf>
    <xf numFmtId="0" fontId="1" fillId="2" borderId="33" xfId="0" applyFont="1" applyFill="1" applyBorder="1" applyAlignment="1">
      <alignment horizontal="right" vertical="center"/>
    </xf>
    <xf numFmtId="0" fontId="3" fillId="7" borderId="13"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30" xfId="0" applyFont="1" applyFill="1" applyBorder="1" applyAlignment="1">
      <alignment horizontal="center" vertical="center"/>
    </xf>
    <xf numFmtId="0" fontId="1" fillId="2" borderId="34" xfId="0" applyFont="1" applyFill="1" applyBorder="1" applyAlignment="1">
      <alignment horizontal="center" wrapText="1"/>
    </xf>
    <xf numFmtId="0" fontId="1" fillId="2" borderId="35" xfId="0" applyFont="1" applyFill="1" applyBorder="1" applyAlignment="1">
      <alignment horizontal="center" wrapText="1"/>
    </xf>
    <xf numFmtId="3" fontId="1" fillId="7" borderId="32" xfId="0" applyNumberFormat="1" applyFont="1" applyFill="1" applyBorder="1" applyAlignment="1">
      <alignment horizontal="center"/>
    </xf>
    <xf numFmtId="3" fontId="1" fillId="7" borderId="31" xfId="0" applyNumberFormat="1" applyFont="1" applyFill="1" applyBorder="1" applyAlignment="1">
      <alignment horizontal="center"/>
    </xf>
    <xf numFmtId="3" fontId="1" fillId="7" borderId="33" xfId="0" applyNumberFormat="1" applyFont="1" applyFill="1" applyBorder="1" applyAlignment="1">
      <alignment horizontal="center"/>
    </xf>
    <xf numFmtId="0" fontId="2" fillId="7" borderId="21" xfId="0" applyFont="1" applyFill="1" applyBorder="1" applyAlignment="1">
      <alignment horizontal="center" vertical="center" wrapText="1"/>
    </xf>
    <xf numFmtId="3" fontId="2" fillId="7" borderId="21" xfId="0" applyNumberFormat="1"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32" xfId="0" applyFont="1" applyFill="1" applyBorder="1" applyAlignment="1">
      <alignment horizontal="center"/>
    </xf>
    <xf numFmtId="0" fontId="1" fillId="7" borderId="31" xfId="0" applyFont="1" applyFill="1" applyBorder="1" applyAlignment="1">
      <alignment horizontal="center"/>
    </xf>
    <xf numFmtId="0" fontId="1" fillId="7" borderId="33" xfId="0" applyFont="1" applyFill="1" applyBorder="1" applyAlignment="1">
      <alignment horizontal="center"/>
    </xf>
    <xf numFmtId="0" fontId="1" fillId="7" borderId="13"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2" xfId="0" applyFont="1" applyFill="1" applyBorder="1" applyAlignment="1">
      <alignment horizontal="center" vertical="center" wrapText="1"/>
    </xf>
    <xf numFmtId="0" fontId="0" fillId="4" borderId="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1" fillId="4" borderId="0" xfId="0" applyFont="1" applyFill="1" applyBorder="1" applyAlignment="1" applyProtection="1">
      <alignment horizontal="right" vertical="center"/>
      <protection locked="0"/>
    </xf>
    <xf numFmtId="0" fontId="0" fillId="0" borderId="12" xfId="0" applyBorder="1" applyAlignment="1">
      <alignment vertical="center"/>
    </xf>
    <xf numFmtId="0" fontId="0" fillId="4" borderId="11" xfId="0" applyFont="1" applyFill="1" applyBorder="1" applyAlignment="1" applyProtection="1">
      <alignment/>
      <protection locked="0"/>
    </xf>
    <xf numFmtId="0" fontId="0" fillId="4" borderId="0" xfId="0" applyFill="1" applyBorder="1" applyAlignment="1" applyProtection="1">
      <alignment horizontal="center" vertical="center"/>
      <protection locked="0"/>
    </xf>
    <xf numFmtId="0" fontId="1" fillId="4" borderId="0" xfId="0" applyFont="1" applyFill="1" applyBorder="1" applyAlignment="1">
      <alignment horizontal="center"/>
    </xf>
    <xf numFmtId="3" fontId="1" fillId="4" borderId="32" xfId="0" applyNumberFormat="1" applyFont="1" applyFill="1" applyBorder="1" applyAlignment="1">
      <alignment horizontal="center" vertical="center"/>
    </xf>
    <xf numFmtId="0" fontId="0" fillId="0" borderId="28" xfId="0" applyBorder="1" applyAlignment="1" applyProtection="1">
      <alignment horizontal="center" vertical="center"/>
      <protection locked="0"/>
    </xf>
    <xf numFmtId="0" fontId="0" fillId="0" borderId="37" xfId="0" applyFont="1" applyBorder="1" applyAlignment="1">
      <alignment horizontal="left"/>
    </xf>
    <xf numFmtId="0" fontId="0" fillId="0" borderId="38" xfId="0" applyFont="1" applyBorder="1" applyAlignment="1">
      <alignment horizontal="left"/>
    </xf>
    <xf numFmtId="0" fontId="0" fillId="3" borderId="21" xfId="0" applyFill="1" applyBorder="1" applyAlignment="1" applyProtection="1">
      <alignment vertical="center"/>
      <protection locked="0"/>
    </xf>
    <xf numFmtId="0" fontId="18" fillId="4" borderId="29" xfId="0" applyFont="1" applyFill="1" applyBorder="1" applyAlignment="1" applyProtection="1">
      <alignment horizontal="left" vertical="center" wrapText="1"/>
      <protection locked="0"/>
    </xf>
    <xf numFmtId="0" fontId="18" fillId="4" borderId="0"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0" fontId="18" fillId="4" borderId="29" xfId="0" applyFont="1" applyFill="1" applyBorder="1" applyAlignment="1" applyProtection="1">
      <alignment horizontal="left" vertical="center" wrapText="1"/>
      <protection locked="0"/>
    </xf>
    <xf numFmtId="0" fontId="18" fillId="4" borderId="28" xfId="0" applyFont="1" applyFill="1" applyBorder="1" applyAlignment="1" applyProtection="1">
      <alignment horizontal="left" vertical="center" wrapText="1"/>
      <protection locked="0"/>
    </xf>
    <xf numFmtId="0" fontId="0" fillId="0" borderId="38" xfId="0" applyFont="1" applyBorder="1" applyAlignment="1">
      <alignment/>
    </xf>
    <xf numFmtId="0" fontId="0" fillId="0" borderId="16" xfId="0"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ont>
        <b/>
        <i val="0"/>
        <color auto="1"/>
      </font>
      <fill>
        <patternFill patternType="solid">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6"/>
  <sheetViews>
    <sheetView showGridLines="0" tabSelected="1" workbookViewId="0" topLeftCell="A1">
      <selection activeCell="B4" sqref="B4:G4"/>
    </sheetView>
  </sheetViews>
  <sheetFormatPr defaultColWidth="9.33203125" defaultRowHeight="12.75"/>
  <cols>
    <col min="1" max="1" width="6.66015625" style="19" customWidth="1"/>
    <col min="2" max="2" width="4.83203125" style="19" customWidth="1"/>
    <col min="3" max="3" width="8.83203125" style="19" customWidth="1"/>
    <col min="4" max="4" width="9.33203125" style="19" customWidth="1"/>
    <col min="5" max="5" width="2.16015625" style="19" customWidth="1"/>
    <col min="6" max="7" width="4.83203125" style="19" customWidth="1"/>
    <col min="8" max="8" width="7.83203125" style="19" customWidth="1"/>
    <col min="9" max="9" width="3.83203125" style="19" customWidth="1"/>
    <col min="10" max="13" width="4.33203125" style="19" customWidth="1"/>
    <col min="14" max="17" width="4.83203125" style="19" customWidth="1"/>
    <col min="18" max="20" width="5.33203125" style="19" customWidth="1"/>
    <col min="21" max="28" width="10.83203125" style="19" customWidth="1"/>
    <col min="29" max="16384" width="9.33203125" style="19" customWidth="1"/>
  </cols>
  <sheetData>
    <row r="1" spans="1:19" ht="12.75">
      <c r="A1" s="193" t="s">
        <v>320</v>
      </c>
      <c r="B1" s="194"/>
      <c r="C1" s="194"/>
      <c r="D1" s="194"/>
      <c r="E1" s="194"/>
      <c r="F1" s="194"/>
      <c r="G1" s="194"/>
      <c r="H1" s="194"/>
      <c r="I1" s="194"/>
      <c r="J1" s="194"/>
      <c r="K1" s="194"/>
      <c r="L1" s="194"/>
      <c r="M1" s="194"/>
      <c r="N1" s="194"/>
      <c r="O1" s="194"/>
      <c r="P1" s="194"/>
      <c r="Q1" s="194"/>
      <c r="R1" s="194"/>
      <c r="S1" s="195"/>
    </row>
    <row r="2" spans="1:40" ht="12.75">
      <c r="A2" s="196" t="s">
        <v>321</v>
      </c>
      <c r="B2" s="197"/>
      <c r="C2" s="197"/>
      <c r="D2" s="197"/>
      <c r="E2" s="197"/>
      <c r="F2" s="197"/>
      <c r="G2" s="197"/>
      <c r="H2" s="197"/>
      <c r="I2" s="197"/>
      <c r="J2" s="197"/>
      <c r="K2" s="197"/>
      <c r="L2" s="197"/>
      <c r="M2" s="197"/>
      <c r="N2" s="197"/>
      <c r="O2" s="197"/>
      <c r="P2" s="197"/>
      <c r="Q2" s="197"/>
      <c r="R2" s="197"/>
      <c r="S2" s="198"/>
      <c r="AF2" s="20" t="s">
        <v>9</v>
      </c>
      <c r="AL2" s="20" t="s">
        <v>340</v>
      </c>
      <c r="AN2" s="20" t="s">
        <v>525</v>
      </c>
    </row>
    <row r="3" spans="1:38" ht="12.75">
      <c r="A3" s="84"/>
      <c r="B3" s="108"/>
      <c r="C3" s="108"/>
      <c r="D3" s="108"/>
      <c r="E3" s="108"/>
      <c r="F3" s="108"/>
      <c r="G3" s="108"/>
      <c r="H3" s="108"/>
      <c r="I3" s="108"/>
      <c r="J3" s="108"/>
      <c r="K3" s="108"/>
      <c r="L3" s="108"/>
      <c r="M3" s="108"/>
      <c r="N3" s="108"/>
      <c r="O3" s="108"/>
      <c r="P3" s="108"/>
      <c r="Q3" s="108"/>
      <c r="R3" s="108"/>
      <c r="S3" s="109"/>
      <c r="AF3" s="19" t="s">
        <v>5</v>
      </c>
      <c r="AL3" s="19" t="s">
        <v>5</v>
      </c>
    </row>
    <row r="4" spans="1:40" ht="12.75">
      <c r="A4" s="26" t="s">
        <v>0</v>
      </c>
      <c r="B4" s="181"/>
      <c r="C4" s="181"/>
      <c r="D4" s="181"/>
      <c r="E4" s="181"/>
      <c r="F4" s="181"/>
      <c r="G4" s="181"/>
      <c r="H4" s="27" t="s">
        <v>45</v>
      </c>
      <c r="I4" s="199" t="str">
        <f ca="1">IF(B4=" "," ",IF(B4=""," ",TODAY()))</f>
        <v> </v>
      </c>
      <c r="J4" s="199"/>
      <c r="K4" s="199"/>
      <c r="L4" s="199"/>
      <c r="M4" s="199"/>
      <c r="N4" s="183" t="s">
        <v>54</v>
      </c>
      <c r="O4" s="183"/>
      <c r="P4" s="160"/>
      <c r="Q4" s="160"/>
      <c r="R4" s="160"/>
      <c r="S4" s="25"/>
      <c r="AF4" s="19" t="s">
        <v>326</v>
      </c>
      <c r="AL4" s="19" t="s">
        <v>341</v>
      </c>
      <c r="AN4" s="19" t="s">
        <v>313</v>
      </c>
    </row>
    <row r="5" spans="1:40" ht="12.75">
      <c r="A5" s="29"/>
      <c r="B5" s="30"/>
      <c r="C5" s="30"/>
      <c r="D5" s="30"/>
      <c r="E5" s="30"/>
      <c r="F5" s="30"/>
      <c r="G5" s="30"/>
      <c r="H5" s="30"/>
      <c r="I5" s="30"/>
      <c r="J5" s="30"/>
      <c r="K5" s="30"/>
      <c r="L5" s="30"/>
      <c r="M5" s="30"/>
      <c r="N5" s="30"/>
      <c r="O5" s="30"/>
      <c r="P5" s="30"/>
      <c r="Q5" s="30"/>
      <c r="R5" s="30"/>
      <c r="S5" s="25"/>
      <c r="AF5" s="19" t="s">
        <v>327</v>
      </c>
      <c r="AL5" s="19" t="s">
        <v>342</v>
      </c>
      <c r="AN5" s="19" t="s">
        <v>314</v>
      </c>
    </row>
    <row r="6" spans="1:40" ht="12.75">
      <c r="A6" s="182" t="s">
        <v>357</v>
      </c>
      <c r="B6" s="183"/>
      <c r="C6" s="187" t="s">
        <v>5</v>
      </c>
      <c r="D6" s="187"/>
      <c r="E6" s="187"/>
      <c r="F6" s="187"/>
      <c r="G6" s="183" t="s">
        <v>383</v>
      </c>
      <c r="H6" s="183"/>
      <c r="I6" s="187" t="s">
        <v>5</v>
      </c>
      <c r="J6" s="187"/>
      <c r="K6" s="187"/>
      <c r="L6" s="187"/>
      <c r="M6" s="187"/>
      <c r="N6" s="187"/>
      <c r="O6" s="187"/>
      <c r="P6" s="218" t="s">
        <v>44</v>
      </c>
      <c r="Q6" s="218"/>
      <c r="R6" s="160">
        <v>40</v>
      </c>
      <c r="S6" s="161"/>
      <c r="AF6" s="19" t="s">
        <v>323</v>
      </c>
      <c r="AL6" s="19" t="s">
        <v>343</v>
      </c>
      <c r="AN6" s="19" t="s">
        <v>524</v>
      </c>
    </row>
    <row r="7" spans="1:38" ht="12.75">
      <c r="A7" s="79"/>
      <c r="B7" s="27"/>
      <c r="C7" s="307"/>
      <c r="D7" s="307"/>
      <c r="E7" s="307"/>
      <c r="F7" s="307"/>
      <c r="G7" s="27"/>
      <c r="H7" s="27"/>
      <c r="I7" s="307"/>
      <c r="J7" s="307"/>
      <c r="K7" s="307"/>
      <c r="L7" s="307"/>
      <c r="M7" s="307"/>
      <c r="N7" s="307"/>
      <c r="O7" s="307"/>
      <c r="P7" s="27"/>
      <c r="Q7" s="27"/>
      <c r="R7" s="307"/>
      <c r="S7" s="308"/>
      <c r="AF7" s="19" t="s">
        <v>324</v>
      </c>
      <c r="AL7" s="19" t="s">
        <v>344</v>
      </c>
    </row>
    <row r="8" spans="1:38" ht="12.75">
      <c r="A8" s="182" t="s">
        <v>542</v>
      </c>
      <c r="B8" s="183"/>
      <c r="C8" s="155"/>
      <c r="D8" s="309" t="s">
        <v>543</v>
      </c>
      <c r="E8" s="309"/>
      <c r="F8" s="315"/>
      <c r="G8" s="315"/>
      <c r="H8" s="27"/>
      <c r="I8" s="183" t="s">
        <v>361</v>
      </c>
      <c r="J8" s="183"/>
      <c r="K8" s="188" t="s">
        <v>5</v>
      </c>
      <c r="L8" s="181"/>
      <c r="M8" s="307"/>
      <c r="N8" s="309" t="s">
        <v>544</v>
      </c>
      <c r="O8" s="309"/>
      <c r="P8" s="187"/>
      <c r="Q8" s="187"/>
      <c r="R8" s="187"/>
      <c r="S8" s="308"/>
      <c r="AF8" s="19" t="s">
        <v>325</v>
      </c>
      <c r="AL8" s="19" t="s">
        <v>345</v>
      </c>
    </row>
    <row r="9" spans="1:38" ht="12.75" customHeight="1">
      <c r="A9" s="29"/>
      <c r="B9" s="30"/>
      <c r="C9" s="30"/>
      <c r="D9" s="30"/>
      <c r="E9" s="30"/>
      <c r="F9" s="30"/>
      <c r="G9" s="30"/>
      <c r="H9" s="30"/>
      <c r="I9" s="30"/>
      <c r="J9" s="30"/>
      <c r="K9" s="30"/>
      <c r="L9" s="30"/>
      <c r="M9" s="30"/>
      <c r="N9" s="30"/>
      <c r="O9" s="30"/>
      <c r="P9" s="30"/>
      <c r="Q9" s="30"/>
      <c r="R9" s="30"/>
      <c r="S9" s="25"/>
      <c r="AF9" s="19" t="s">
        <v>5</v>
      </c>
      <c r="AL9" s="19" t="s">
        <v>346</v>
      </c>
    </row>
    <row r="10" spans="1:38" ht="12.75">
      <c r="A10" s="310"/>
      <c r="B10" s="183" t="s">
        <v>1</v>
      </c>
      <c r="C10" s="183"/>
      <c r="D10" s="181" t="s">
        <v>5</v>
      </c>
      <c r="E10" s="181"/>
      <c r="F10" s="181"/>
      <c r="G10" s="181"/>
      <c r="H10" s="181"/>
      <c r="I10" s="23"/>
      <c r="J10" s="23"/>
      <c r="K10" s="23"/>
      <c r="L10" s="183" t="s">
        <v>360</v>
      </c>
      <c r="M10" s="183"/>
      <c r="N10" s="183"/>
      <c r="O10" s="183"/>
      <c r="P10" s="181" t="s">
        <v>5</v>
      </c>
      <c r="Q10" s="181"/>
      <c r="R10" s="181"/>
      <c r="S10" s="311"/>
      <c r="AF10" s="20" t="s">
        <v>52</v>
      </c>
      <c r="AH10" s="20" t="s">
        <v>7</v>
      </c>
      <c r="AL10" s="19" t="s">
        <v>347</v>
      </c>
    </row>
    <row r="11" spans="1:38" ht="12.75">
      <c r="A11" s="29"/>
      <c r="B11" s="30"/>
      <c r="C11" s="31"/>
      <c r="D11" s="31"/>
      <c r="E11" s="31"/>
      <c r="F11" s="31"/>
      <c r="G11" s="31"/>
      <c r="H11" s="31"/>
      <c r="I11" s="31"/>
      <c r="J11" s="31"/>
      <c r="K11" s="32"/>
      <c r="L11" s="32"/>
      <c r="M11" s="32"/>
      <c r="N11" s="32"/>
      <c r="O11" s="31"/>
      <c r="P11" s="31"/>
      <c r="Q11" s="31"/>
      <c r="R11" s="31"/>
      <c r="S11" s="25"/>
      <c r="AF11" s="148" t="s">
        <v>5</v>
      </c>
      <c r="AH11" s="148"/>
      <c r="AL11" s="19" t="s">
        <v>348</v>
      </c>
    </row>
    <row r="12" spans="1:38" ht="12.75">
      <c r="A12" s="182" t="s">
        <v>359</v>
      </c>
      <c r="B12" s="183"/>
      <c r="C12" s="187" t="s">
        <v>5</v>
      </c>
      <c r="D12" s="187"/>
      <c r="E12" s="312"/>
      <c r="F12" s="183" t="s">
        <v>358</v>
      </c>
      <c r="G12" s="183"/>
      <c r="H12" s="183"/>
      <c r="I12" s="181" t="s">
        <v>5</v>
      </c>
      <c r="J12" s="181"/>
      <c r="K12" s="181"/>
      <c r="L12" s="181"/>
      <c r="M12" s="181"/>
      <c r="N12" s="181"/>
      <c r="O12" s="181"/>
      <c r="P12" s="181"/>
      <c r="Q12" s="181"/>
      <c r="R12" s="181"/>
      <c r="S12" s="163"/>
      <c r="T12" s="19" t="s">
        <v>5</v>
      </c>
      <c r="AF12" s="19" t="s">
        <v>182</v>
      </c>
      <c r="AH12" s="19" t="s">
        <v>57</v>
      </c>
      <c r="AI12" s="20"/>
      <c r="AL12" s="19" t="s">
        <v>349</v>
      </c>
    </row>
    <row r="13" spans="1:38" ht="12.75">
      <c r="A13" s="29"/>
      <c r="B13" s="30"/>
      <c r="C13" s="30"/>
      <c r="D13" s="30"/>
      <c r="E13" s="30"/>
      <c r="F13" s="30"/>
      <c r="G13" s="30"/>
      <c r="H13" s="30"/>
      <c r="I13" s="30"/>
      <c r="J13" s="30"/>
      <c r="K13" s="30"/>
      <c r="L13" s="28"/>
      <c r="M13" s="28"/>
      <c r="N13" s="28"/>
      <c r="O13" s="28"/>
      <c r="P13" s="28"/>
      <c r="Q13" s="28"/>
      <c r="R13" s="28"/>
      <c r="S13" s="107"/>
      <c r="AF13" s="19" t="s">
        <v>334</v>
      </c>
      <c r="AH13" s="19" t="s">
        <v>6</v>
      </c>
      <c r="AJ13" s="19" t="s">
        <v>5</v>
      </c>
      <c r="AL13" s="19" t="s">
        <v>350</v>
      </c>
    </row>
    <row r="14" spans="1:38" ht="12.75">
      <c r="A14" s="26" t="s">
        <v>8</v>
      </c>
      <c r="B14" s="30"/>
      <c r="C14" s="213" t="s">
        <v>5</v>
      </c>
      <c r="D14" s="213"/>
      <c r="E14" s="213"/>
      <c r="F14" s="213"/>
      <c r="G14" s="213"/>
      <c r="H14" s="213"/>
      <c r="I14" s="213"/>
      <c r="J14" s="213"/>
      <c r="K14" s="213"/>
      <c r="L14" s="213"/>
      <c r="M14" s="218" t="s">
        <v>332</v>
      </c>
      <c r="N14" s="218"/>
      <c r="O14" s="218"/>
      <c r="P14" s="160" t="s">
        <v>5</v>
      </c>
      <c r="Q14" s="160"/>
      <c r="R14" s="160"/>
      <c r="S14" s="161"/>
      <c r="AF14" s="19" t="s">
        <v>43</v>
      </c>
      <c r="AH14" s="19" t="s">
        <v>58</v>
      </c>
      <c r="AL14" s="19" t="s">
        <v>351</v>
      </c>
    </row>
    <row r="15" spans="1:32" ht="12.75">
      <c r="A15" s="29"/>
      <c r="B15" s="30"/>
      <c r="C15" s="192" t="s">
        <v>5</v>
      </c>
      <c r="D15" s="192"/>
      <c r="E15" s="192"/>
      <c r="F15" s="192"/>
      <c r="G15" s="192"/>
      <c r="H15" s="192"/>
      <c r="I15" s="192"/>
      <c r="J15" s="192"/>
      <c r="K15" s="192"/>
      <c r="L15" s="192"/>
      <c r="M15" s="28"/>
      <c r="N15" s="28"/>
      <c r="O15" s="28"/>
      <c r="P15" s="28"/>
      <c r="Q15" s="28"/>
      <c r="R15" s="28"/>
      <c r="S15" s="25"/>
      <c r="AF15" s="19" t="s">
        <v>183</v>
      </c>
    </row>
    <row r="16" spans="1:38" ht="12.75">
      <c r="A16" s="29"/>
      <c r="B16" s="30"/>
      <c r="C16" s="192"/>
      <c r="D16" s="192"/>
      <c r="E16" s="192"/>
      <c r="F16" s="192"/>
      <c r="G16" s="192"/>
      <c r="H16" s="192"/>
      <c r="I16" s="192"/>
      <c r="J16" s="192"/>
      <c r="K16" s="192"/>
      <c r="L16" s="192"/>
      <c r="M16" s="218" t="s">
        <v>333</v>
      </c>
      <c r="N16" s="218"/>
      <c r="O16" s="218"/>
      <c r="P16" s="160" t="s">
        <v>5</v>
      </c>
      <c r="Q16" s="160"/>
      <c r="R16" s="160"/>
      <c r="S16" s="161"/>
      <c r="AF16" s="19" t="s">
        <v>382</v>
      </c>
      <c r="AH16" s="20" t="s">
        <v>376</v>
      </c>
      <c r="AL16" s="20" t="s">
        <v>339</v>
      </c>
    </row>
    <row r="17" spans="1:38" ht="12.75">
      <c r="A17" s="125"/>
      <c r="B17" s="28"/>
      <c r="C17" s="28"/>
      <c r="D17" s="28"/>
      <c r="E17" s="28"/>
      <c r="F17" s="28"/>
      <c r="G17" s="28"/>
      <c r="H17" s="28"/>
      <c r="I17" s="28"/>
      <c r="J17" s="28"/>
      <c r="K17" s="28"/>
      <c r="L17" s="28"/>
      <c r="M17" s="28"/>
      <c r="N17" s="28"/>
      <c r="O17" s="28"/>
      <c r="P17" s="28"/>
      <c r="Q17" s="28"/>
      <c r="R17" s="28"/>
      <c r="S17" s="123"/>
      <c r="U17" s="164" t="s">
        <v>540</v>
      </c>
      <c r="V17" s="164"/>
      <c r="W17" s="164"/>
      <c r="AH17" s="148" t="s">
        <v>5</v>
      </c>
      <c r="AL17" s="148" t="s">
        <v>5</v>
      </c>
    </row>
    <row r="18" spans="1:38" ht="12.75" customHeight="1">
      <c r="A18" s="223" t="s">
        <v>385</v>
      </c>
      <c r="B18" s="218"/>
      <c r="C18" s="218"/>
      <c r="D18" s="126" t="s">
        <v>5</v>
      </c>
      <c r="E18" s="28"/>
      <c r="F18" s="313" t="s">
        <v>389</v>
      </c>
      <c r="G18" s="313"/>
      <c r="H18" s="313"/>
      <c r="I18" s="313"/>
      <c r="J18" s="313"/>
      <c r="K18" s="160" t="s">
        <v>5</v>
      </c>
      <c r="L18" s="160"/>
      <c r="M18" s="160"/>
      <c r="N18" s="160"/>
      <c r="O18" s="160"/>
      <c r="P18" s="160"/>
      <c r="Q18" s="160"/>
      <c r="R18" s="160"/>
      <c r="S18" s="107"/>
      <c r="U18" s="164"/>
      <c r="V18" s="164"/>
      <c r="W18" s="164"/>
      <c r="AF18" s="20" t="s">
        <v>21</v>
      </c>
      <c r="AH18" s="110" t="s">
        <v>381</v>
      </c>
      <c r="AL18" s="19" t="s">
        <v>363</v>
      </c>
    </row>
    <row r="19" spans="1:38" ht="12.75">
      <c r="A19" s="162" t="s">
        <v>331</v>
      </c>
      <c r="B19" s="189"/>
      <c r="C19" s="189"/>
      <c r="D19" s="189"/>
      <c r="E19" s="189"/>
      <c r="F19" s="189"/>
      <c r="G19" s="189"/>
      <c r="H19" s="189"/>
      <c r="I19" s="189"/>
      <c r="J19" s="189"/>
      <c r="K19" s="189"/>
      <c r="L19" s="189"/>
      <c r="M19" s="189"/>
      <c r="N19" s="189"/>
      <c r="O19" s="189"/>
      <c r="P19" s="189"/>
      <c r="Q19" s="189"/>
      <c r="R19" s="189"/>
      <c r="S19" s="190"/>
      <c r="U19" s="164"/>
      <c r="V19" s="164"/>
      <c r="W19" s="164"/>
      <c r="AF19" s="149"/>
      <c r="AH19" s="110" t="s">
        <v>380</v>
      </c>
      <c r="AL19" s="19" t="s">
        <v>365</v>
      </c>
    </row>
    <row r="20" spans="1:38" ht="12.75">
      <c r="A20" s="111"/>
      <c r="B20" s="171" t="s">
        <v>5</v>
      </c>
      <c r="C20" s="171"/>
      <c r="D20" s="171"/>
      <c r="E20" s="171"/>
      <c r="F20" s="171"/>
      <c r="G20" s="171"/>
      <c r="H20" s="171"/>
      <c r="I20" s="171"/>
      <c r="J20" s="171"/>
      <c r="K20" s="171"/>
      <c r="L20" s="171"/>
      <c r="M20" s="171"/>
      <c r="N20" s="171"/>
      <c r="O20" s="171"/>
      <c r="P20" s="171"/>
      <c r="Q20" s="171"/>
      <c r="R20" s="171"/>
      <c r="S20" s="104"/>
      <c r="AC20" s="81"/>
      <c r="AD20" s="81"/>
      <c r="AF20" s="19" t="s">
        <v>48</v>
      </c>
      <c r="AH20" s="110" t="s">
        <v>377</v>
      </c>
      <c r="AL20" s="19" t="s">
        <v>362</v>
      </c>
    </row>
    <row r="21" spans="1:38" ht="12.75">
      <c r="A21" s="112"/>
      <c r="B21" s="172"/>
      <c r="C21" s="172"/>
      <c r="D21" s="172"/>
      <c r="E21" s="172"/>
      <c r="F21" s="172"/>
      <c r="G21" s="172"/>
      <c r="H21" s="172"/>
      <c r="I21" s="172"/>
      <c r="J21" s="172"/>
      <c r="K21" s="172"/>
      <c r="L21" s="172"/>
      <c r="M21" s="172"/>
      <c r="N21" s="172"/>
      <c r="O21" s="172"/>
      <c r="P21" s="172"/>
      <c r="Q21" s="172"/>
      <c r="R21" s="172"/>
      <c r="S21" s="105"/>
      <c r="U21" s="154" t="s">
        <v>524</v>
      </c>
      <c r="AF21" s="19" t="s">
        <v>3</v>
      </c>
      <c r="AH21" s="110" t="s">
        <v>378</v>
      </c>
      <c r="AL21" s="19" t="s">
        <v>364</v>
      </c>
    </row>
    <row r="22" spans="1:34" ht="12.75">
      <c r="A22" s="113"/>
      <c r="B22" s="173"/>
      <c r="C22" s="173"/>
      <c r="D22" s="173"/>
      <c r="E22" s="173"/>
      <c r="F22" s="173"/>
      <c r="G22" s="173"/>
      <c r="H22" s="173"/>
      <c r="I22" s="173"/>
      <c r="J22" s="173"/>
      <c r="K22" s="173"/>
      <c r="L22" s="173"/>
      <c r="M22" s="173"/>
      <c r="N22" s="173"/>
      <c r="O22" s="173"/>
      <c r="P22" s="173"/>
      <c r="Q22" s="173"/>
      <c r="R22" s="173"/>
      <c r="S22" s="106"/>
      <c r="AC22" s="77" t="s">
        <v>5</v>
      </c>
      <c r="AD22" s="1"/>
      <c r="AF22" s="19" t="s">
        <v>4</v>
      </c>
      <c r="AH22" s="110" t="s">
        <v>379</v>
      </c>
    </row>
    <row r="23" spans="1:38" ht="12.75">
      <c r="A23" s="191" t="s">
        <v>46</v>
      </c>
      <c r="B23" s="185"/>
      <c r="C23" s="185"/>
      <c r="D23" s="185"/>
      <c r="E23" s="185"/>
      <c r="F23" s="185"/>
      <c r="G23" s="185"/>
      <c r="H23" s="185"/>
      <c r="I23" s="185"/>
      <c r="J23" s="185"/>
      <c r="K23" s="185"/>
      <c r="L23" s="185"/>
      <c r="M23" s="185"/>
      <c r="N23" s="185"/>
      <c r="O23" s="185"/>
      <c r="P23" s="185"/>
      <c r="Q23" s="185"/>
      <c r="R23" s="185"/>
      <c r="S23" s="186"/>
      <c r="AC23" s="77" t="s">
        <v>5</v>
      </c>
      <c r="AD23" s="1"/>
      <c r="AF23" s="19" t="s">
        <v>56</v>
      </c>
      <c r="AL23" s="20" t="s">
        <v>366</v>
      </c>
    </row>
    <row r="24" spans="1:38" ht="12.75" customHeight="1">
      <c r="A24" s="84"/>
      <c r="B24" s="85"/>
      <c r="C24" s="85"/>
      <c r="D24" s="85"/>
      <c r="E24" s="123"/>
      <c r="F24" s="166" t="s">
        <v>311</v>
      </c>
      <c r="G24" s="166"/>
      <c r="H24" s="166"/>
      <c r="I24" s="166"/>
      <c r="J24" s="167"/>
      <c r="K24" s="165" t="s">
        <v>309</v>
      </c>
      <c r="L24" s="219"/>
      <c r="M24" s="220"/>
      <c r="N24" s="228" t="str">
        <f>IF(U21="Bulk"," ","PLS Rate (lbs/ac)")</f>
        <v>PLS Rate (lbs/ac)</v>
      </c>
      <c r="O24" s="220"/>
      <c r="P24" s="228" t="str">
        <f>IF(U21="PLS"," ","Bulk Rate (lbs/ac)")</f>
        <v>Bulk Rate (lbs/ac)</v>
      </c>
      <c r="Q24" s="220"/>
      <c r="R24" s="114" t="s">
        <v>315</v>
      </c>
      <c r="S24" s="129" t="s">
        <v>314</v>
      </c>
      <c r="U24" s="165" t="s">
        <v>305</v>
      </c>
      <c r="V24" s="166"/>
      <c r="W24" s="166"/>
      <c r="X24" s="166"/>
      <c r="Y24" s="166"/>
      <c r="Z24" s="166"/>
      <c r="AA24" s="166"/>
      <c r="AB24" s="167"/>
      <c r="AC24" s="77" t="s">
        <v>5</v>
      </c>
      <c r="AD24" s="1"/>
      <c r="AF24" s="19" t="s">
        <v>55</v>
      </c>
      <c r="AI24" s="20" t="s">
        <v>53</v>
      </c>
      <c r="AL24" s="19" t="s">
        <v>5</v>
      </c>
    </row>
    <row r="25" spans="1:38" ht="12.75">
      <c r="A25" s="79" t="s">
        <v>307</v>
      </c>
      <c r="B25" s="181" t="s">
        <v>5</v>
      </c>
      <c r="C25" s="181"/>
      <c r="D25" s="181"/>
      <c r="E25" s="107"/>
      <c r="F25" s="169"/>
      <c r="G25" s="169"/>
      <c r="H25" s="169"/>
      <c r="I25" s="169"/>
      <c r="J25" s="170"/>
      <c r="K25" s="221"/>
      <c r="L25" s="222"/>
      <c r="M25" s="178"/>
      <c r="N25" s="221"/>
      <c r="O25" s="178"/>
      <c r="P25" s="221"/>
      <c r="Q25" s="178"/>
      <c r="R25" s="177" t="s">
        <v>316</v>
      </c>
      <c r="S25" s="178"/>
      <c r="U25" s="168"/>
      <c r="V25" s="169"/>
      <c r="W25" s="169"/>
      <c r="X25" s="169"/>
      <c r="Y25" s="169"/>
      <c r="Z25" s="169"/>
      <c r="AA25" s="169"/>
      <c r="AB25" s="170"/>
      <c r="AC25" s="77" t="s">
        <v>5</v>
      </c>
      <c r="AD25" s="1"/>
      <c r="AF25" s="19" t="s">
        <v>520</v>
      </c>
      <c r="AI25" s="148" t="s">
        <v>5</v>
      </c>
      <c r="AL25" s="19" t="s">
        <v>371</v>
      </c>
    </row>
    <row r="26" spans="1:38" ht="12.75">
      <c r="A26" s="29"/>
      <c r="B26" s="30"/>
      <c r="C26" s="30"/>
      <c r="D26" s="30"/>
      <c r="E26" s="107"/>
      <c r="F26" s="229" t="str">
        <f>'Seed Calculator'!B6</f>
        <v> </v>
      </c>
      <c r="G26" s="229"/>
      <c r="H26" s="229"/>
      <c r="I26" s="229"/>
      <c r="J26" s="230"/>
      <c r="K26" s="184"/>
      <c r="L26" s="185"/>
      <c r="M26" s="186"/>
      <c r="N26" s="201" t="str">
        <f>IF($N$24=" "," ",'Seed Calculator'!F6)</f>
        <v> </v>
      </c>
      <c r="O26" s="186"/>
      <c r="P26" s="201" t="str">
        <f>IF($P$24=" "," ",'Seed Calculator'!G6)</f>
        <v> </v>
      </c>
      <c r="Q26" s="186"/>
      <c r="R26" s="200" t="str">
        <f>IF(F26=" "," ",IF($S$24="PLS",$R$6*N26,$R$6*P26))</f>
        <v> </v>
      </c>
      <c r="S26" s="186"/>
      <c r="U26" s="318" t="s">
        <v>5</v>
      </c>
      <c r="V26" s="316" t="str">
        <f>IF(F26=" "," ",VLOOKUP(F26,'Seed  List'!$A$4:$U$103,15))</f>
        <v> </v>
      </c>
      <c r="W26" s="86" t="str">
        <f>IF(F26=" "," ",VLOOKUP(F26,'Seed  List'!$A$4:$U$103,16))</f>
        <v> </v>
      </c>
      <c r="X26" s="86" t="str">
        <f>IF(F26=" "," ",VLOOKUP(F26,'Seed  List'!$A$4:$U$103,17))</f>
        <v> </v>
      </c>
      <c r="Y26" s="86" t="str">
        <f>IF(F26=" "," ",VLOOKUP(F26,'Seed  List'!$A$4:$U$103,18))</f>
        <v> </v>
      </c>
      <c r="Z26" s="86" t="str">
        <f>IF(F26=" "," ",VLOOKUP(F26,'Seed  List'!$A$4:$U$103,19))</f>
        <v> </v>
      </c>
      <c r="AA26" s="86" t="str">
        <f>IF(F26=" "," ",VLOOKUP(F26,'Seed  List'!$A$4:$U$103,20))</f>
        <v> </v>
      </c>
      <c r="AB26" s="87" t="str">
        <f>IF(F26=" "," ",VLOOKUP(F26,'Seed  List'!$A$4:$U$103,21))</f>
        <v> </v>
      </c>
      <c r="AC26" s="77" t="s">
        <v>5</v>
      </c>
      <c r="AD26" s="1"/>
      <c r="AF26" s="19" t="s">
        <v>338</v>
      </c>
      <c r="AI26" s="19" t="s">
        <v>335</v>
      </c>
      <c r="AL26" s="19" t="s">
        <v>367</v>
      </c>
    </row>
    <row r="27" spans="1:38" ht="12.75">
      <c r="A27" s="79" t="s">
        <v>308</v>
      </c>
      <c r="B27" s="181" t="s">
        <v>5</v>
      </c>
      <c r="C27" s="181"/>
      <c r="D27" s="181"/>
      <c r="E27" s="107"/>
      <c r="F27" s="179" t="str">
        <f>'Seed Calculator'!B7</f>
        <v> </v>
      </c>
      <c r="G27" s="179"/>
      <c r="H27" s="179"/>
      <c r="I27" s="179"/>
      <c r="J27" s="180"/>
      <c r="K27" s="184"/>
      <c r="L27" s="185"/>
      <c r="M27" s="186"/>
      <c r="N27" s="201" t="str">
        <f>IF($N$24=" "," ",'Seed Calculator'!F7)</f>
        <v> </v>
      </c>
      <c r="O27" s="186"/>
      <c r="P27" s="201" t="str">
        <f>IF($P$24=" "," ",'Seed Calculator'!G7)</f>
        <v> </v>
      </c>
      <c r="Q27" s="186"/>
      <c r="R27" s="200" t="str">
        <f>IF(F27=" "," ",IF($S$24="PLS",$R$6*N27,$R$6*P27))</f>
        <v> </v>
      </c>
      <c r="S27" s="186"/>
      <c r="U27" s="318" t="s">
        <v>5</v>
      </c>
      <c r="V27" s="317" t="str">
        <f>IF(F27=" "," ",VLOOKUP(F27,'Seed  List'!$A$4:$U$103,15))</f>
        <v> </v>
      </c>
      <c r="W27" s="88" t="str">
        <f>IF(F27=" "," ",VLOOKUP(F27,'Seed  List'!$A$4:$U$103,16))</f>
        <v> </v>
      </c>
      <c r="X27" s="88" t="str">
        <f>IF(F27=" "," ",VLOOKUP(F27,'Seed  List'!$A$4:$U$103,17))</f>
        <v> </v>
      </c>
      <c r="Y27" s="88" t="str">
        <f>IF(F27=" "," ",VLOOKUP(F27,'Seed  List'!$A$4:$U$103,18))</f>
        <v> </v>
      </c>
      <c r="Z27" s="88" t="str">
        <f>IF(F27=" "," ",VLOOKUP(F27,'Seed  List'!$A$4:$U$103,19))</f>
        <v> </v>
      </c>
      <c r="AA27" s="88" t="str">
        <f>IF(F27=" "," ",VLOOKUP(F27,'Seed  List'!$A$4:$U$103,20))</f>
        <v> </v>
      </c>
      <c r="AB27" s="89" t="str">
        <f>IF(F27=" "," ",VLOOKUP(F27,'Seed  List'!$A$4:$U$103,21))</f>
        <v> </v>
      </c>
      <c r="AC27" s="77" t="s">
        <v>5</v>
      </c>
      <c r="AD27" s="1"/>
      <c r="AI27" s="19" t="s">
        <v>353</v>
      </c>
      <c r="AL27" s="19" t="s">
        <v>368</v>
      </c>
    </row>
    <row r="28" spans="1:38" ht="12.75">
      <c r="A28" s="29"/>
      <c r="B28" s="30"/>
      <c r="C28" s="30"/>
      <c r="D28" s="30"/>
      <c r="E28" s="107"/>
      <c r="F28" s="179" t="str">
        <f>'Seed Calculator'!B8</f>
        <v> </v>
      </c>
      <c r="G28" s="179"/>
      <c r="H28" s="179"/>
      <c r="I28" s="179"/>
      <c r="J28" s="180"/>
      <c r="K28" s="184"/>
      <c r="L28" s="185"/>
      <c r="M28" s="186"/>
      <c r="N28" s="201" t="str">
        <f>IF($N$24=" "," ",'Seed Calculator'!F8)</f>
        <v> </v>
      </c>
      <c r="O28" s="186"/>
      <c r="P28" s="201" t="str">
        <f>IF($P$24=" "," ",'Seed Calculator'!G8)</f>
        <v> </v>
      </c>
      <c r="Q28" s="186"/>
      <c r="R28" s="200" t="str">
        <f>IF(F28=" "," ",IF($S$24="PLS",$R$6*N28,$R$6*P28))</f>
        <v> </v>
      </c>
      <c r="S28" s="186"/>
      <c r="U28" s="318"/>
      <c r="V28" s="317" t="str">
        <f>IF(F28=" "," ",VLOOKUP(F28,'Seed  List'!$A$4:$U$103,15))</f>
        <v> </v>
      </c>
      <c r="W28" s="88" t="str">
        <f>IF(F28=" "," ",VLOOKUP(F28,'Seed  List'!$A$4:$U$103,16))</f>
        <v> </v>
      </c>
      <c r="X28" s="88" t="str">
        <f>IF(F28=" "," ",VLOOKUP(F28,'Seed  List'!$A$4:$U$103,17))</f>
        <v> </v>
      </c>
      <c r="Y28" s="88" t="str">
        <f>IF(F28=" "," ",VLOOKUP(F28,'Seed  List'!$A$4:$U$103,18))</f>
        <v> </v>
      </c>
      <c r="Z28" s="88" t="str">
        <f>IF(F28=" "," ",VLOOKUP(F28,'Seed  List'!$A$4:$U$103,19))</f>
        <v> </v>
      </c>
      <c r="AA28" s="88" t="str">
        <f>IF(F28=" "," ",VLOOKUP(F28,'Seed  List'!$A$4:$U$103,20))</f>
        <v> </v>
      </c>
      <c r="AB28" s="89" t="str">
        <f>IF(F28=" "," ",VLOOKUP(F28,'Seed  List'!$A$4:$U$103,21))</f>
        <v> </v>
      </c>
      <c r="AC28" s="77" t="s">
        <v>5</v>
      </c>
      <c r="AD28" s="1"/>
      <c r="AF28" s="20" t="s">
        <v>171</v>
      </c>
      <c r="AI28" s="19" t="s">
        <v>354</v>
      </c>
      <c r="AJ28" s="20"/>
      <c r="AL28" s="19" t="s">
        <v>521</v>
      </c>
    </row>
    <row r="29" spans="1:38" ht="12.75">
      <c r="A29" s="182" t="s">
        <v>375</v>
      </c>
      <c r="B29" s="183"/>
      <c r="C29" s="181" t="s">
        <v>5</v>
      </c>
      <c r="D29" s="181"/>
      <c r="E29" s="107"/>
      <c r="F29" s="179" t="str">
        <f>'Seed Calculator'!B9</f>
        <v> </v>
      </c>
      <c r="G29" s="179"/>
      <c r="H29" s="179"/>
      <c r="I29" s="179"/>
      <c r="J29" s="180"/>
      <c r="K29" s="184"/>
      <c r="L29" s="185"/>
      <c r="M29" s="186"/>
      <c r="N29" s="201" t="str">
        <f>IF($N$24=" "," ",'Seed Calculator'!F9)</f>
        <v> </v>
      </c>
      <c r="O29" s="186"/>
      <c r="P29" s="201" t="str">
        <f>IF($P$24=" "," ",'Seed Calculator'!G9)</f>
        <v> </v>
      </c>
      <c r="Q29" s="186"/>
      <c r="R29" s="200" t="str">
        <f>IF(F29=" "," ",IF($S$24="PLS",$R$6*N29,$R$6*P29))</f>
        <v> </v>
      </c>
      <c r="S29" s="186"/>
      <c r="U29" s="318" t="s">
        <v>5</v>
      </c>
      <c r="V29" s="317" t="str">
        <f>IF(F29=" "," ",VLOOKUP(F29,'Seed  List'!$A$4:$U$103,15))</f>
        <v> </v>
      </c>
      <c r="W29" s="88" t="str">
        <f>IF(F29=" "," ",VLOOKUP(F29,'Seed  List'!$A$4:$U$103,16))</f>
        <v> </v>
      </c>
      <c r="X29" s="88" t="str">
        <f>IF(F29=" "," ",VLOOKUP(F29,'Seed  List'!$A$4:$U$103,17))</f>
        <v> </v>
      </c>
      <c r="Y29" s="88" t="str">
        <f>IF(F29=" "," ",VLOOKUP(F29,'Seed  List'!$A$4:$U$103,18))</f>
        <v> </v>
      </c>
      <c r="Z29" s="88" t="str">
        <f>IF(F29=" "," ",VLOOKUP(F29,'Seed  List'!$A$4:$U$103,19))</f>
        <v> </v>
      </c>
      <c r="AA29" s="88" t="str">
        <f>IF(F29=" "," ",VLOOKUP(F29,'Seed  List'!$A$4:$U$103,20))</f>
        <v> </v>
      </c>
      <c r="AB29" s="89" t="str">
        <f>IF(F29=" "," ",VLOOKUP(F29,'Seed  List'!$A$4:$U$103,21))</f>
        <v> </v>
      </c>
      <c r="AC29" s="1"/>
      <c r="AD29" s="1"/>
      <c r="AF29" s="148" t="s">
        <v>5</v>
      </c>
      <c r="AI29" s="19" t="s">
        <v>352</v>
      </c>
      <c r="AL29" s="19" t="s">
        <v>370</v>
      </c>
    </row>
    <row r="30" spans="1:38" ht="12.75">
      <c r="A30" s="29"/>
      <c r="B30" s="30"/>
      <c r="C30" s="30"/>
      <c r="D30" s="30"/>
      <c r="E30" s="107"/>
      <c r="F30" s="179" t="str">
        <f>'Seed Calculator'!B10</f>
        <v> </v>
      </c>
      <c r="G30" s="179"/>
      <c r="H30" s="179"/>
      <c r="I30" s="179"/>
      <c r="J30" s="180"/>
      <c r="K30" s="184"/>
      <c r="L30" s="185"/>
      <c r="M30" s="186"/>
      <c r="N30" s="201" t="str">
        <f>IF($N$24=" "," ",'Seed Calculator'!F10)</f>
        <v> </v>
      </c>
      <c r="O30" s="186"/>
      <c r="P30" s="201" t="str">
        <f>IF($P$24=" "," ",'Seed Calculator'!G10)</f>
        <v> </v>
      </c>
      <c r="Q30" s="186"/>
      <c r="R30" s="200" t="str">
        <f>IF(F30=" "," ",IF($S$24="PLS",$R$6*N30,$R$6*P30))</f>
        <v> </v>
      </c>
      <c r="S30" s="186"/>
      <c r="U30" s="318"/>
      <c r="V30" s="317" t="str">
        <f>IF(F30=" "," ",VLOOKUP(F30,'Seed  List'!$A$4:$U$103,15))</f>
        <v> </v>
      </c>
      <c r="W30" s="88" t="str">
        <f>IF(F30=" "," ",VLOOKUP(F30,'Seed  List'!$A$4:$U$103,16))</f>
        <v> </v>
      </c>
      <c r="X30" s="88" t="str">
        <f>IF(F30=" "," ",VLOOKUP(F30,'Seed  List'!$A$4:$U$103,17))</f>
        <v> </v>
      </c>
      <c r="Y30" s="88" t="str">
        <f>IF(F30=" "," ",VLOOKUP(F30,'Seed  List'!$A$4:$U$103,18))</f>
        <v> </v>
      </c>
      <c r="Z30" s="88" t="str">
        <f>IF(F30=" "," ",VLOOKUP(F30,'Seed  List'!$A$4:$U$103,19))</f>
        <v> </v>
      </c>
      <c r="AA30" s="88" t="str">
        <f>IF(F30=" "," ",VLOOKUP(F30,'Seed  List'!$A$4:$U$103,20))</f>
        <v> </v>
      </c>
      <c r="AB30" s="89" t="str">
        <f>IF(F30=" "," ",VLOOKUP(F30,'Seed  List'!$A$4:$U$103,21))</f>
        <v> </v>
      </c>
      <c r="AF30" s="72" t="s">
        <v>152</v>
      </c>
      <c r="AI30" s="19" t="s">
        <v>337</v>
      </c>
      <c r="AL30" s="19" t="s">
        <v>369</v>
      </c>
    </row>
    <row r="31" spans="1:35" ht="12.75">
      <c r="A31" s="182" t="s">
        <v>50</v>
      </c>
      <c r="B31" s="183"/>
      <c r="C31" s="181" t="s">
        <v>5</v>
      </c>
      <c r="D31" s="181"/>
      <c r="E31" s="107"/>
      <c r="F31" s="179" t="str">
        <f>'Seed Calculator'!B11</f>
        <v> </v>
      </c>
      <c r="G31" s="179"/>
      <c r="H31" s="179"/>
      <c r="I31" s="179"/>
      <c r="J31" s="180"/>
      <c r="K31" s="184"/>
      <c r="L31" s="185"/>
      <c r="M31" s="186"/>
      <c r="N31" s="201" t="str">
        <f>IF($N$24=" "," ",'Seed Calculator'!F11)</f>
        <v> </v>
      </c>
      <c r="O31" s="186"/>
      <c r="P31" s="201" t="str">
        <f>IF($P$24=" "," ",'Seed Calculator'!G11)</f>
        <v> </v>
      </c>
      <c r="Q31" s="186"/>
      <c r="R31" s="200" t="str">
        <f>IF(F31=" "," ",IF($S$24="PLS",$R$6*N31,$R$6*P31))</f>
        <v> </v>
      </c>
      <c r="S31" s="186"/>
      <c r="U31" s="318"/>
      <c r="V31" s="317" t="str">
        <f>IF(F31=" "," ",VLOOKUP(F31,'Seed  List'!$A$4:$U$103,15))</f>
        <v> </v>
      </c>
      <c r="W31" s="88" t="str">
        <f>IF(F31=" "," ",VLOOKUP(F31,'Seed  List'!$A$4:$U$103,16))</f>
        <v> </v>
      </c>
      <c r="X31" s="88" t="str">
        <f>IF(F31=" "," ",VLOOKUP(F31,'Seed  List'!$A$4:$U$103,17))</f>
        <v> </v>
      </c>
      <c r="Y31" s="88" t="str">
        <f>IF(F31=" "," ",VLOOKUP(F31,'Seed  List'!$A$4:$U$103,18))</f>
        <v> </v>
      </c>
      <c r="Z31" s="88" t="str">
        <f>IF(F31=" "," ",VLOOKUP(F31,'Seed  List'!$A$4:$U$103,19))</f>
        <v> </v>
      </c>
      <c r="AA31" s="88" t="str">
        <f>IF(F31=" "," ",VLOOKUP(F31,'Seed  List'!$A$4:$U$103,20))</f>
        <v> </v>
      </c>
      <c r="AB31" s="89" t="str">
        <f>IF(F31=" "," ",VLOOKUP(F31,'Seed  List'!$A$4:$U$103,21))</f>
        <v> </v>
      </c>
      <c r="AF31" s="72" t="s">
        <v>168</v>
      </c>
      <c r="AI31" s="19" t="s">
        <v>42</v>
      </c>
    </row>
    <row r="32" spans="1:38" ht="12.75">
      <c r="A32" s="29"/>
      <c r="B32" s="30"/>
      <c r="C32" s="30"/>
      <c r="D32" s="30"/>
      <c r="E32" s="107"/>
      <c r="F32" s="179" t="str">
        <f>'Seed Calculator'!B12</f>
        <v> </v>
      </c>
      <c r="G32" s="179"/>
      <c r="H32" s="179"/>
      <c r="I32" s="179"/>
      <c r="J32" s="180"/>
      <c r="K32" s="184"/>
      <c r="L32" s="185"/>
      <c r="M32" s="186"/>
      <c r="N32" s="201" t="str">
        <f>IF($N$24=" "," ",'Seed Calculator'!F12)</f>
        <v> </v>
      </c>
      <c r="O32" s="186"/>
      <c r="P32" s="201" t="str">
        <f>IF($P$24=" "," ",'Seed Calculator'!G12)</f>
        <v> </v>
      </c>
      <c r="Q32" s="186"/>
      <c r="R32" s="200" t="str">
        <f>IF(F32=" "," ",IF($S$24="PLS",$R$6*N32,$R$6*P32))</f>
        <v> </v>
      </c>
      <c r="S32" s="186"/>
      <c r="U32" s="318"/>
      <c r="V32" s="317" t="str">
        <f>IF(F32=" "," ",VLOOKUP(F32,'Seed  List'!$A$4:$U$103,15))</f>
        <v> </v>
      </c>
      <c r="W32" s="88" t="str">
        <f>IF(F32=" "," ",VLOOKUP(F32,'Seed  List'!$A$4:$U$103,16))</f>
        <v> </v>
      </c>
      <c r="X32" s="88" t="str">
        <f>IF(F32=" "," ",VLOOKUP(F32,'Seed  List'!$A$4:$U$103,17))</f>
        <v> </v>
      </c>
      <c r="Y32" s="88" t="str">
        <f>IF(F32=" "," ",VLOOKUP(F32,'Seed  List'!$A$4:$U$103,18))</f>
        <v> </v>
      </c>
      <c r="Z32" s="88" t="str">
        <f>IF(F32=" "," ",VLOOKUP(F32,'Seed  List'!$A$4:$U$103,19))</f>
        <v> </v>
      </c>
      <c r="AA32" s="88" t="str">
        <f>IF(F32=" "," ",VLOOKUP(F32,'Seed  List'!$A$4:$U$103,20))</f>
        <v> </v>
      </c>
      <c r="AB32" s="89" t="str">
        <f>IF(F32=" "," ",VLOOKUP(F32,'Seed  List'!$A$4:$U$103,21))</f>
        <v> </v>
      </c>
      <c r="AF32" s="72" t="s">
        <v>167</v>
      </c>
      <c r="AI32" s="19" t="s">
        <v>41</v>
      </c>
      <c r="AL32" s="20" t="s">
        <v>372</v>
      </c>
    </row>
    <row r="33" spans="1:38" ht="12.75">
      <c r="A33" s="216" t="s">
        <v>51</v>
      </c>
      <c r="B33" s="217"/>
      <c r="C33" s="187" t="s">
        <v>5</v>
      </c>
      <c r="D33" s="187"/>
      <c r="E33" s="25"/>
      <c r="F33" s="179" t="str">
        <f>'Seed Calculator'!B13</f>
        <v> </v>
      </c>
      <c r="G33" s="179"/>
      <c r="H33" s="179"/>
      <c r="I33" s="179"/>
      <c r="J33" s="180"/>
      <c r="K33" s="184"/>
      <c r="L33" s="185"/>
      <c r="M33" s="186"/>
      <c r="N33" s="201" t="str">
        <f>IF($N$24=" "," ",'Seed Calculator'!F13)</f>
        <v> </v>
      </c>
      <c r="O33" s="186"/>
      <c r="P33" s="201" t="str">
        <f>IF($P$24=" "," ",'Seed Calculator'!G13)</f>
        <v> </v>
      </c>
      <c r="Q33" s="186"/>
      <c r="R33" s="200" t="str">
        <f>IF(F33=" "," ",IF($S$24="PLS",$R$6*N33,$R$6*P33))</f>
        <v> </v>
      </c>
      <c r="S33" s="186"/>
      <c r="U33" s="318"/>
      <c r="V33" s="317" t="str">
        <f>IF(F33=" "," ",VLOOKUP(F33,'Seed  List'!$A$4:$U$103,15))</f>
        <v> </v>
      </c>
      <c r="W33" s="88" t="str">
        <f>IF(F33=" "," ",VLOOKUP(F33,'Seed  List'!$A$4:$U$103,16))</f>
        <v> </v>
      </c>
      <c r="X33" s="88" t="str">
        <f>IF(F33=" "," ",VLOOKUP(F33,'Seed  List'!$A$4:$U$103,17))</f>
        <v> </v>
      </c>
      <c r="Y33" s="88" t="str">
        <f>IF(F33=" "," ",VLOOKUP(F33,'Seed  List'!$A$4:$U$103,18))</f>
        <v> </v>
      </c>
      <c r="Z33" s="88" t="str">
        <f>IF(F33=" "," ",VLOOKUP(F33,'Seed  List'!$A$4:$U$103,19))</f>
        <v> </v>
      </c>
      <c r="AA33" s="88" t="str">
        <f>IF(F33=" "," ",VLOOKUP(F33,'Seed  List'!$A$4:$U$103,20))</f>
        <v> </v>
      </c>
      <c r="AB33" s="89" t="str">
        <f>IF(F33=" "," ",VLOOKUP(F33,'Seed  List'!$A$4:$U$103,21))</f>
        <v> </v>
      </c>
      <c r="AF33" s="72" t="s">
        <v>169</v>
      </c>
      <c r="AI33" s="19" t="s">
        <v>40</v>
      </c>
      <c r="AL33" s="19" t="s">
        <v>5</v>
      </c>
    </row>
    <row r="34" spans="1:38" ht="12.75">
      <c r="A34" s="156" t="s">
        <v>5</v>
      </c>
      <c r="B34" s="157"/>
      <c r="C34" s="157"/>
      <c r="D34" s="157"/>
      <c r="E34" s="158"/>
      <c r="F34" s="179" t="str">
        <f>'Seed Calculator'!B14</f>
        <v> </v>
      </c>
      <c r="G34" s="179"/>
      <c r="H34" s="179"/>
      <c r="I34" s="179"/>
      <c r="J34" s="180"/>
      <c r="K34" s="184"/>
      <c r="L34" s="185"/>
      <c r="M34" s="186"/>
      <c r="N34" s="201" t="str">
        <f>IF($N$24=" "," ",'Seed Calculator'!F14)</f>
        <v> </v>
      </c>
      <c r="O34" s="186"/>
      <c r="P34" s="201" t="str">
        <f>IF($P$24=" "," ",'Seed Calculator'!G14)</f>
        <v> </v>
      </c>
      <c r="Q34" s="186"/>
      <c r="R34" s="200" t="str">
        <f>IF(F34=" "," ",IF($S$24="PLS",$R$6*N34,$R$6*P34))</f>
        <v> </v>
      </c>
      <c r="S34" s="186"/>
      <c r="U34" s="318"/>
      <c r="V34" s="317" t="str">
        <f>IF(F34=" "," ",VLOOKUP(F34,'Seed  List'!$A$4:$U$103,15))</f>
        <v> </v>
      </c>
      <c r="W34" s="88" t="str">
        <f>IF(F34=" "," ",VLOOKUP(F34,'Seed  List'!$A$4:$U$103,16))</f>
        <v> </v>
      </c>
      <c r="X34" s="88" t="str">
        <f>IF(F34=" "," ",VLOOKUP(F34,'Seed  List'!$A$4:$U$103,17))</f>
        <v> </v>
      </c>
      <c r="Y34" s="88" t="str">
        <f>IF(F34=" "," ",VLOOKUP(F34,'Seed  List'!$A$4:$U$103,18))</f>
        <v> </v>
      </c>
      <c r="Z34" s="88" t="str">
        <f>IF(F34=" "," ",VLOOKUP(F34,'Seed  List'!$A$4:$U$103,19))</f>
        <v> </v>
      </c>
      <c r="AA34" s="88" t="str">
        <f>IF(F34=" "," ",VLOOKUP(F34,'Seed  List'!$A$4:$U$103,20))</f>
        <v> </v>
      </c>
      <c r="AB34" s="89" t="str">
        <f>IF(F34=" "," ",VLOOKUP(F34,'Seed  List'!$A$4:$U$103,21))</f>
        <v> </v>
      </c>
      <c r="AF34" s="72" t="s">
        <v>72</v>
      </c>
      <c r="AI34" s="19" t="s">
        <v>39</v>
      </c>
      <c r="AL34" s="19" t="s">
        <v>373</v>
      </c>
    </row>
    <row r="35" spans="1:38" ht="12.75">
      <c r="A35" s="156"/>
      <c r="B35" s="157"/>
      <c r="C35" s="157"/>
      <c r="D35" s="157"/>
      <c r="E35" s="158"/>
      <c r="F35" s="179" t="str">
        <f>'Seed Calculator'!B15</f>
        <v> </v>
      </c>
      <c r="G35" s="179"/>
      <c r="H35" s="179"/>
      <c r="I35" s="179"/>
      <c r="J35" s="180"/>
      <c r="K35" s="184"/>
      <c r="L35" s="185"/>
      <c r="M35" s="186"/>
      <c r="N35" s="201" t="str">
        <f>IF($N$24=" "," ",'Seed Calculator'!F15)</f>
        <v> </v>
      </c>
      <c r="O35" s="186"/>
      <c r="P35" s="201" t="str">
        <f>IF($P$24=" "," ",'Seed Calculator'!G15)</f>
        <v> </v>
      </c>
      <c r="Q35" s="186"/>
      <c r="R35" s="200" t="str">
        <f>IF(F35=" "," ",IF($S$24="PLS",$R$6*N35,$R$6*P35))</f>
        <v> </v>
      </c>
      <c r="S35" s="186"/>
      <c r="U35" s="318"/>
      <c r="V35" s="317" t="str">
        <f>IF(F35=" "," ",VLOOKUP(F35,'Seed  List'!$A$4:$U$103,15))</f>
        <v> </v>
      </c>
      <c r="W35" s="88" t="str">
        <f>IF(F35=" "," ",VLOOKUP(F35,'Seed  List'!$A$4:$U$103,16))</f>
        <v> </v>
      </c>
      <c r="X35" s="88" t="str">
        <f>IF(F35=" "," ",VLOOKUP(F35,'Seed  List'!$A$4:$U$103,17))</f>
        <v> </v>
      </c>
      <c r="Y35" s="88" t="str">
        <f>IF(F35=" "," ",VLOOKUP(F35,'Seed  List'!$A$4:$U$103,18))</f>
        <v> </v>
      </c>
      <c r="Z35" s="88" t="str">
        <f>IF(F35=" "," ",VLOOKUP(F35,'Seed  List'!$A$4:$U$103,19))</f>
        <v> </v>
      </c>
      <c r="AA35" s="88" t="str">
        <f>IF(F35=" "," ",VLOOKUP(F35,'Seed  List'!$A$4:$U$103,20))</f>
        <v> </v>
      </c>
      <c r="AB35" s="89" t="str">
        <f>IF(F35=" "," ",VLOOKUP(F35,'Seed  List'!$A$4:$U$103,21))</f>
        <v> </v>
      </c>
      <c r="AF35" s="72" t="s">
        <v>170</v>
      </c>
      <c r="AI35" s="19" t="s">
        <v>336</v>
      </c>
      <c r="AL35" s="19" t="s">
        <v>374</v>
      </c>
    </row>
    <row r="36" spans="1:38" ht="12.75">
      <c r="A36" s="156"/>
      <c r="B36" s="157"/>
      <c r="C36" s="157"/>
      <c r="D36" s="157"/>
      <c r="E36" s="158"/>
      <c r="F36" s="179" t="str">
        <f>'Seed Calculator'!B16</f>
        <v> </v>
      </c>
      <c r="G36" s="179"/>
      <c r="H36" s="179"/>
      <c r="I36" s="179"/>
      <c r="J36" s="180"/>
      <c r="K36" s="184"/>
      <c r="L36" s="185"/>
      <c r="M36" s="186"/>
      <c r="N36" s="201" t="str">
        <f>IF($N$24=" "," ",'Seed Calculator'!F16)</f>
        <v> </v>
      </c>
      <c r="O36" s="186"/>
      <c r="P36" s="201" t="str">
        <f>IF($P$24=" "," ",'Seed Calculator'!G16)</f>
        <v> </v>
      </c>
      <c r="Q36" s="186"/>
      <c r="R36" s="200" t="str">
        <f>IF(F36=" "," ",IF($S$24="PLS",$R$6*N36,$R$6*P36))</f>
        <v> </v>
      </c>
      <c r="S36" s="186"/>
      <c r="U36" s="318"/>
      <c r="V36" s="317" t="str">
        <f>IF(F36=" "," ",VLOOKUP(F36,'Seed  List'!$A$4:$U$103,15))</f>
        <v> </v>
      </c>
      <c r="W36" s="88" t="str">
        <f>IF(F36=" "," ",VLOOKUP(F36,'Seed  List'!$A$4:$U$103,16))</f>
        <v> </v>
      </c>
      <c r="X36" s="88" t="str">
        <f>IF(F36=" "," ",VLOOKUP(F36,'Seed  List'!$A$4:$U$103,17))</f>
        <v> </v>
      </c>
      <c r="Y36" s="88" t="str">
        <f>IF(F36=" "," ",VLOOKUP(F36,'Seed  List'!$A$4:$U$103,18))</f>
        <v> </v>
      </c>
      <c r="Z36" s="88" t="str">
        <f>IF(F36=" "," ",VLOOKUP(F36,'Seed  List'!$A$4:$U$103,19))</f>
        <v> </v>
      </c>
      <c r="AA36" s="88" t="str">
        <f>IF(F36=" "," ",VLOOKUP(F36,'Seed  List'!$A$4:$U$103,20))</f>
        <v> </v>
      </c>
      <c r="AB36" s="89" t="str">
        <f>IF(F36=" "," ",VLOOKUP(F36,'Seed  List'!$A$4:$U$103,21))</f>
        <v> </v>
      </c>
      <c r="AI36" s="19" t="s">
        <v>49</v>
      </c>
      <c r="AL36" s="19" t="s">
        <v>522</v>
      </c>
    </row>
    <row r="37" spans="1:38" ht="12.75">
      <c r="A37" s="156"/>
      <c r="B37" s="157"/>
      <c r="C37" s="157"/>
      <c r="D37" s="157"/>
      <c r="E37" s="158"/>
      <c r="F37" s="179" t="str">
        <f>'Seed Calculator'!B17</f>
        <v> </v>
      </c>
      <c r="G37" s="179"/>
      <c r="H37" s="179"/>
      <c r="I37" s="179"/>
      <c r="J37" s="180"/>
      <c r="K37" s="184"/>
      <c r="L37" s="185"/>
      <c r="M37" s="186"/>
      <c r="N37" s="201" t="str">
        <f>IF($N$24=" "," ",'Seed Calculator'!F17)</f>
        <v> </v>
      </c>
      <c r="O37" s="186"/>
      <c r="P37" s="201" t="str">
        <f>IF($P$24=" "," ",'Seed Calculator'!G17)</f>
        <v> </v>
      </c>
      <c r="Q37" s="186"/>
      <c r="R37" s="200" t="str">
        <f>IF(F37=" "," ",IF($S$24="PLS",$R$6*N37,$R$6*P37))</f>
        <v> </v>
      </c>
      <c r="S37" s="186"/>
      <c r="U37" s="318"/>
      <c r="V37" s="317" t="str">
        <f>IF(F37=" "," ",VLOOKUP(F37,'Seed  List'!$A$4:$U$103,15))</f>
        <v> </v>
      </c>
      <c r="W37" s="88" t="str">
        <f>IF(F37=" "," ",VLOOKUP(F37,'Seed  List'!$A$4:$U$103,16))</f>
        <v> </v>
      </c>
      <c r="X37" s="88" t="str">
        <f>IF(F37=" "," ",VLOOKUP(F37,'Seed  List'!$A$4:$U$103,17))</f>
        <v> </v>
      </c>
      <c r="Y37" s="88" t="str">
        <f>IF(F37=" "," ",VLOOKUP(F37,'Seed  List'!$A$4:$U$103,18))</f>
        <v> </v>
      </c>
      <c r="Z37" s="88" t="str">
        <f>IF(F37=" "," ",VLOOKUP(F37,'Seed  List'!$A$4:$U$103,19))</f>
        <v> </v>
      </c>
      <c r="AA37" s="88" t="str">
        <f>IF(F37=" "," ",VLOOKUP(F37,'Seed  List'!$A$4:$U$103,20))</f>
        <v> </v>
      </c>
      <c r="AB37" s="89" t="str">
        <f>IF(F37=" "," ",VLOOKUP(F37,'Seed  List'!$A$4:$U$103,21))</f>
        <v> </v>
      </c>
      <c r="AF37" s="20" t="s">
        <v>312</v>
      </c>
      <c r="AL37" s="19" t="s">
        <v>5</v>
      </c>
    </row>
    <row r="38" spans="1:32" ht="12.75">
      <c r="A38" s="156"/>
      <c r="B38" s="157"/>
      <c r="C38" s="157"/>
      <c r="D38" s="157"/>
      <c r="E38" s="158"/>
      <c r="F38" s="179" t="str">
        <f>'Seed Calculator'!B18</f>
        <v> </v>
      </c>
      <c r="G38" s="179"/>
      <c r="H38" s="179"/>
      <c r="I38" s="179"/>
      <c r="J38" s="180"/>
      <c r="K38" s="184"/>
      <c r="L38" s="185"/>
      <c r="M38" s="186"/>
      <c r="N38" s="201" t="str">
        <f>IF($N$24=" "," ",'Seed Calculator'!F18)</f>
        <v> </v>
      </c>
      <c r="O38" s="186"/>
      <c r="P38" s="201" t="str">
        <f>IF($P$24=" "," ",'Seed Calculator'!G18)</f>
        <v> </v>
      </c>
      <c r="Q38" s="186"/>
      <c r="R38" s="200" t="str">
        <f>IF(F38=" "," ",IF($S$24="PLS",$R$6*N38,$R$6*P38))</f>
        <v> </v>
      </c>
      <c r="S38" s="186"/>
      <c r="U38" s="318"/>
      <c r="V38" s="317" t="str">
        <f>IF(F38=" "," ",VLOOKUP(F38,'Seed  List'!$A$4:$U$103,15))</f>
        <v> </v>
      </c>
      <c r="W38" s="88" t="str">
        <f>IF(F38=" "," ",VLOOKUP(F38,'Seed  List'!$A$4:$U$103,16))</f>
        <v> </v>
      </c>
      <c r="X38" s="88" t="str">
        <f>IF(F38=" "," ",VLOOKUP(F38,'Seed  List'!$A$4:$U$103,17))</f>
        <v> </v>
      </c>
      <c r="Y38" s="88" t="str">
        <f>IF(F38=" "," ",VLOOKUP(F38,'Seed  List'!$A$4:$U$103,18))</f>
        <v> </v>
      </c>
      <c r="Z38" s="88" t="str">
        <f>IF(F38=" "," ",VLOOKUP(F38,'Seed  List'!$A$4:$U$103,19))</f>
        <v> </v>
      </c>
      <c r="AA38" s="88" t="str">
        <f>IF(F38=" "," ",VLOOKUP(F38,'Seed  List'!$A$4:$U$103,20))</f>
        <v> </v>
      </c>
      <c r="AB38" s="89" t="str">
        <f>IF(F38=" "," ",VLOOKUP(F38,'Seed  List'!$A$4:$U$103,21))</f>
        <v> </v>
      </c>
      <c r="AF38" s="19" t="s">
        <v>5</v>
      </c>
    </row>
    <row r="39" spans="1:38" ht="12.75">
      <c r="A39" s="82" t="s">
        <v>5</v>
      </c>
      <c r="B39" s="83"/>
      <c r="C39" s="83"/>
      <c r="D39" s="83"/>
      <c r="E39" s="159"/>
      <c r="F39" s="162" t="s">
        <v>191</v>
      </c>
      <c r="G39" s="189"/>
      <c r="H39" s="189"/>
      <c r="I39" s="189"/>
      <c r="J39" s="189"/>
      <c r="K39" s="189"/>
      <c r="L39" s="189"/>
      <c r="M39" s="190"/>
      <c r="N39" s="231" t="str">
        <f>IF(F26=" "," ",IF(N26=" "," ",SUM(N26:O38)))</f>
        <v> </v>
      </c>
      <c r="O39" s="232"/>
      <c r="P39" s="231" t="str">
        <f>IF(F26=" "," ",IF(P26=" "," ",SUM(P26:Q38)))</f>
        <v> </v>
      </c>
      <c r="Q39" s="232"/>
      <c r="R39" s="314" t="str">
        <f>IF(R26=" "," ",SUM(R26:S38))</f>
        <v> </v>
      </c>
      <c r="S39" s="233"/>
      <c r="U39" s="96" t="s">
        <v>317</v>
      </c>
      <c r="AF39" s="72" t="s">
        <v>72</v>
      </c>
      <c r="AI39" s="19" t="s">
        <v>39</v>
      </c>
      <c r="AL39" s="19" t="s">
        <v>373</v>
      </c>
    </row>
    <row r="40" spans="1:32" ht="12.75">
      <c r="A40" s="191" t="s">
        <v>355</v>
      </c>
      <c r="B40" s="214"/>
      <c r="C40" s="214"/>
      <c r="D40" s="214"/>
      <c r="E40" s="214"/>
      <c r="F40" s="214"/>
      <c r="G40" s="214"/>
      <c r="H40" s="214"/>
      <c r="I40" s="214"/>
      <c r="J40" s="214"/>
      <c r="K40" s="214"/>
      <c r="L40" s="214"/>
      <c r="M40" s="214"/>
      <c r="N40" s="214"/>
      <c r="O40" s="214"/>
      <c r="P40" s="214"/>
      <c r="Q40" s="214"/>
      <c r="R40" s="214"/>
      <c r="S40" s="215"/>
      <c r="AF40" s="94" t="s">
        <v>314</v>
      </c>
    </row>
    <row r="41" spans="1:19" ht="12.75">
      <c r="A41" s="29"/>
      <c r="B41" s="322" t="s">
        <v>384</v>
      </c>
      <c r="C41" s="322"/>
      <c r="D41" s="322"/>
      <c r="E41" s="322"/>
      <c r="F41" s="322"/>
      <c r="G41" s="322"/>
      <c r="H41" s="322"/>
      <c r="I41" s="322"/>
      <c r="J41" s="322"/>
      <c r="K41" s="322"/>
      <c r="L41" s="322"/>
      <c r="M41" s="322"/>
      <c r="N41" s="322"/>
      <c r="O41" s="322"/>
      <c r="P41" s="322"/>
      <c r="Q41" s="322"/>
      <c r="R41" s="322"/>
      <c r="S41" s="25"/>
    </row>
    <row r="42" spans="1:32" ht="12.75" customHeight="1">
      <c r="A42" s="29"/>
      <c r="B42" s="323"/>
      <c r="C42" s="323"/>
      <c r="D42" s="323"/>
      <c r="E42" s="323"/>
      <c r="F42" s="323"/>
      <c r="G42" s="323"/>
      <c r="H42" s="323"/>
      <c r="I42" s="323"/>
      <c r="J42" s="323"/>
      <c r="K42" s="323"/>
      <c r="L42" s="323"/>
      <c r="M42" s="323"/>
      <c r="N42" s="323"/>
      <c r="O42" s="323"/>
      <c r="P42" s="323"/>
      <c r="Q42" s="323"/>
      <c r="R42" s="323"/>
      <c r="S42" s="25"/>
      <c r="AF42" s="20" t="s">
        <v>386</v>
      </c>
    </row>
    <row r="43" spans="1:32" ht="12.75">
      <c r="A43" s="191" t="s">
        <v>322</v>
      </c>
      <c r="B43" s="214"/>
      <c r="C43" s="214"/>
      <c r="D43" s="214"/>
      <c r="E43" s="214"/>
      <c r="F43" s="214"/>
      <c r="G43" s="214"/>
      <c r="H43" s="214"/>
      <c r="I43" s="214"/>
      <c r="J43" s="214"/>
      <c r="K43" s="214"/>
      <c r="L43" s="214"/>
      <c r="M43" s="214"/>
      <c r="N43" s="214"/>
      <c r="O43" s="214"/>
      <c r="P43" s="214"/>
      <c r="Q43" s="214"/>
      <c r="R43" s="214"/>
      <c r="S43" s="215"/>
      <c r="AF43" s="19" t="s">
        <v>5</v>
      </c>
    </row>
    <row r="44" spans="1:32" ht="12.75">
      <c r="A44" s="33"/>
      <c r="B44" s="319" t="s">
        <v>356</v>
      </c>
      <c r="C44" s="319"/>
      <c r="D44" s="319"/>
      <c r="E44" s="319"/>
      <c r="F44" s="319"/>
      <c r="G44" s="319"/>
      <c r="H44" s="319"/>
      <c r="I44" s="319"/>
      <c r="J44" s="319"/>
      <c r="K44" s="319"/>
      <c r="L44" s="319"/>
      <c r="M44" s="319"/>
      <c r="N44" s="319"/>
      <c r="O44" s="319"/>
      <c r="P44" s="319"/>
      <c r="Q44" s="319"/>
      <c r="R44" s="319"/>
      <c r="S44" s="34"/>
      <c r="U44" s="96" t="s">
        <v>317</v>
      </c>
      <c r="AF44" s="19" t="s">
        <v>387</v>
      </c>
    </row>
    <row r="45" spans="1:32" ht="12.75">
      <c r="A45" s="35"/>
      <c r="B45" s="320"/>
      <c r="C45" s="320"/>
      <c r="D45" s="320"/>
      <c r="E45" s="320"/>
      <c r="F45" s="320"/>
      <c r="G45" s="320"/>
      <c r="H45" s="320"/>
      <c r="I45" s="320"/>
      <c r="J45" s="320"/>
      <c r="K45" s="320"/>
      <c r="L45" s="320"/>
      <c r="M45" s="320"/>
      <c r="N45" s="320"/>
      <c r="O45" s="320"/>
      <c r="P45" s="320"/>
      <c r="Q45" s="320"/>
      <c r="R45" s="320"/>
      <c r="S45" s="36"/>
      <c r="V45" s="19" t="s">
        <v>5</v>
      </c>
      <c r="AF45" s="19" t="s">
        <v>388</v>
      </c>
    </row>
    <row r="46" spans="1:19" ht="12.75" customHeight="1">
      <c r="A46" s="35"/>
      <c r="B46" s="320"/>
      <c r="C46" s="320"/>
      <c r="D46" s="320"/>
      <c r="E46" s="320"/>
      <c r="F46" s="320"/>
      <c r="G46" s="320"/>
      <c r="H46" s="320"/>
      <c r="I46" s="320"/>
      <c r="J46" s="320"/>
      <c r="K46" s="320"/>
      <c r="L46" s="320"/>
      <c r="M46" s="320"/>
      <c r="N46" s="320"/>
      <c r="O46" s="320"/>
      <c r="P46" s="320"/>
      <c r="Q46" s="320"/>
      <c r="R46" s="320"/>
      <c r="S46" s="36"/>
    </row>
    <row r="47" spans="1:19" ht="12.75">
      <c r="A47" s="35"/>
      <c r="B47" s="321"/>
      <c r="C47" s="321"/>
      <c r="D47" s="321"/>
      <c r="E47" s="321"/>
      <c r="F47" s="321"/>
      <c r="G47" s="321"/>
      <c r="H47" s="321"/>
      <c r="I47" s="321"/>
      <c r="J47" s="321"/>
      <c r="K47" s="321"/>
      <c r="L47" s="321"/>
      <c r="M47" s="321"/>
      <c r="N47" s="321"/>
      <c r="O47" s="321"/>
      <c r="P47" s="321"/>
      <c r="Q47" s="321"/>
      <c r="R47" s="321"/>
      <c r="S47" s="36"/>
    </row>
    <row r="48" spans="1:19" ht="12.75">
      <c r="A48" s="210" t="s">
        <v>418</v>
      </c>
      <c r="B48" s="211"/>
      <c r="C48" s="211"/>
      <c r="D48" s="211"/>
      <c r="E48" s="211"/>
      <c r="F48" s="211"/>
      <c r="G48" s="211"/>
      <c r="H48" s="211"/>
      <c r="I48" s="211"/>
      <c r="J48" s="211"/>
      <c r="K48" s="211"/>
      <c r="L48" s="211"/>
      <c r="M48" s="211"/>
      <c r="N48" s="211"/>
      <c r="O48" s="211"/>
      <c r="P48" s="211"/>
      <c r="Q48" s="211"/>
      <c r="R48" s="211"/>
      <c r="S48" s="212"/>
    </row>
    <row r="49" spans="1:19" ht="12.75">
      <c r="A49" s="205" t="s">
        <v>421</v>
      </c>
      <c r="B49" s="206"/>
      <c r="C49" s="206"/>
      <c r="D49" s="206"/>
      <c r="E49" s="206"/>
      <c r="F49" s="206"/>
      <c r="G49" s="206"/>
      <c r="H49" s="206"/>
      <c r="I49" s="206"/>
      <c r="J49" s="206"/>
      <c r="K49" s="206"/>
      <c r="L49" s="206"/>
      <c r="M49" s="206"/>
      <c r="N49" s="206"/>
      <c r="O49" s="206"/>
      <c r="P49" s="206"/>
      <c r="Q49" s="206"/>
      <c r="R49" s="206"/>
      <c r="S49" s="207"/>
    </row>
    <row r="50" spans="1:19" ht="12.75">
      <c r="A50" s="116"/>
      <c r="B50" s="117"/>
      <c r="C50" s="117"/>
      <c r="D50" s="117"/>
      <c r="E50" s="117"/>
      <c r="F50" s="117"/>
      <c r="G50" s="117"/>
      <c r="H50" s="117"/>
      <c r="I50" s="117"/>
      <c r="J50" s="117"/>
      <c r="K50" s="117"/>
      <c r="L50" s="117"/>
      <c r="M50" s="117"/>
      <c r="N50" s="117"/>
      <c r="O50" s="117"/>
      <c r="P50" s="117"/>
      <c r="Q50" s="117"/>
      <c r="R50" s="117"/>
      <c r="S50" s="118"/>
    </row>
    <row r="51" spans="1:19" ht="12.75">
      <c r="A51" s="208" t="s">
        <v>2</v>
      </c>
      <c r="B51" s="209"/>
      <c r="C51" s="213" t="s">
        <v>5</v>
      </c>
      <c r="D51" s="213"/>
      <c r="E51" s="213"/>
      <c r="F51" s="213"/>
      <c r="G51" s="213"/>
      <c r="H51" s="213"/>
      <c r="I51" s="213"/>
      <c r="J51" s="174" t="s">
        <v>184</v>
      </c>
      <c r="K51" s="174"/>
      <c r="L51" s="174"/>
      <c r="M51" s="175" t="s">
        <v>5</v>
      </c>
      <c r="N51" s="175"/>
      <c r="O51" s="175"/>
      <c r="P51" s="175"/>
      <c r="Q51" s="175"/>
      <c r="R51" s="175"/>
      <c r="S51" s="176"/>
    </row>
    <row r="52" spans="1:19" ht="12.75">
      <c r="A52" s="202" t="s">
        <v>185</v>
      </c>
      <c r="B52" s="203"/>
      <c r="C52" s="203"/>
      <c r="D52" s="203"/>
      <c r="E52" s="203"/>
      <c r="F52" s="203"/>
      <c r="G52" s="203"/>
      <c r="H52" s="203"/>
      <c r="I52" s="203"/>
      <c r="J52" s="203"/>
      <c r="K52" s="203"/>
      <c r="L52" s="203"/>
      <c r="M52" s="203"/>
      <c r="N52" s="203"/>
      <c r="O52" s="203"/>
      <c r="P52" s="203"/>
      <c r="Q52" s="203"/>
      <c r="R52" s="203"/>
      <c r="S52" s="204"/>
    </row>
    <row r="53" spans="1:19" ht="12.75">
      <c r="A53" s="224" t="s">
        <v>419</v>
      </c>
      <c r="B53" s="225"/>
      <c r="C53" s="225"/>
      <c r="D53" s="225"/>
      <c r="E53" s="225"/>
      <c r="F53" s="225"/>
      <c r="G53" s="225"/>
      <c r="H53" s="225"/>
      <c r="I53" s="225"/>
      <c r="J53" s="225"/>
      <c r="K53" s="225"/>
      <c r="L53" s="225"/>
      <c r="M53" s="225"/>
      <c r="N53" s="225"/>
      <c r="O53" s="225"/>
      <c r="P53" s="225"/>
      <c r="Q53" s="225"/>
      <c r="R53" s="225"/>
      <c r="S53" s="226"/>
    </row>
    <row r="54" spans="1:19" ht="12.75">
      <c r="A54" s="116" t="s">
        <v>420</v>
      </c>
      <c r="B54" s="127"/>
      <c r="C54" s="227" t="s">
        <v>422</v>
      </c>
      <c r="D54" s="227"/>
      <c r="E54" s="227"/>
      <c r="F54" s="227"/>
      <c r="G54" s="127"/>
      <c r="H54" s="227" t="s">
        <v>423</v>
      </c>
      <c r="I54" s="227"/>
      <c r="J54" s="227"/>
      <c r="K54" s="227"/>
      <c r="L54" s="227"/>
      <c r="M54" s="227"/>
      <c r="N54" s="227"/>
      <c r="O54" s="127"/>
      <c r="P54" s="117"/>
      <c r="Q54" s="117"/>
      <c r="R54" s="117" t="s">
        <v>5</v>
      </c>
      <c r="S54" s="119" t="s">
        <v>5</v>
      </c>
    </row>
    <row r="55" spans="1:19" ht="12.75">
      <c r="A55" s="116" t="s">
        <v>424</v>
      </c>
      <c r="B55" s="117"/>
      <c r="C55" s="117"/>
      <c r="D55" s="117"/>
      <c r="E55" s="117"/>
      <c r="F55" s="117"/>
      <c r="G55" s="128" t="s">
        <v>5</v>
      </c>
      <c r="H55" s="117" t="s">
        <v>425</v>
      </c>
      <c r="I55" s="117"/>
      <c r="J55" s="117"/>
      <c r="K55" s="117"/>
      <c r="L55" s="127"/>
      <c r="M55" s="117"/>
      <c r="N55" s="117"/>
      <c r="O55" s="117"/>
      <c r="P55" s="117"/>
      <c r="Q55" s="117"/>
      <c r="R55" s="117"/>
      <c r="S55" s="119"/>
    </row>
    <row r="56" spans="1:19" ht="12.75">
      <c r="A56" s="120"/>
      <c r="B56" s="121"/>
      <c r="C56" s="121"/>
      <c r="D56" s="121"/>
      <c r="E56" s="121"/>
      <c r="F56" s="121"/>
      <c r="G56" s="121"/>
      <c r="H56" s="121" t="s">
        <v>426</v>
      </c>
      <c r="I56" s="121"/>
      <c r="J56" s="127" t="s">
        <v>5</v>
      </c>
      <c r="K56" s="127"/>
      <c r="L56" s="127"/>
      <c r="M56" s="127"/>
      <c r="N56" s="127"/>
      <c r="O56" s="127"/>
      <c r="P56" s="127"/>
      <c r="Q56" s="121"/>
      <c r="R56" s="124" t="s">
        <v>5</v>
      </c>
      <c r="S56" s="122" t="s">
        <v>5</v>
      </c>
    </row>
    <row r="60" spans="16:19" ht="12.75">
      <c r="P60" s="21"/>
      <c r="Q60" s="23"/>
      <c r="R60" s="23"/>
      <c r="S60" s="23"/>
    </row>
    <row r="61" spans="17:18" ht="12.75">
      <c r="Q61" s="22"/>
      <c r="R61" s="22"/>
    </row>
    <row r="62" spans="16:19" ht="12.75">
      <c r="P62" s="21"/>
      <c r="Q62" s="23"/>
      <c r="R62" s="23"/>
      <c r="S62" s="23"/>
    </row>
    <row r="63" spans="16:18" ht="12.75">
      <c r="P63" s="23"/>
      <c r="Q63" s="22"/>
      <c r="R63" s="22"/>
    </row>
    <row r="64" spans="16:19" ht="12.75">
      <c r="P64" s="24"/>
      <c r="Q64" s="23"/>
      <c r="R64" s="23"/>
      <c r="S64" s="23"/>
    </row>
    <row r="66" spans="16:19" ht="12.75">
      <c r="P66" s="21"/>
      <c r="Q66" s="23"/>
      <c r="R66" s="23"/>
      <c r="S66" s="23"/>
    </row>
  </sheetData>
  <sheetProtection password="E962" sheet="1" objects="1" scenarios="1"/>
  <mergeCells count="138">
    <mergeCell ref="A18:C18"/>
    <mergeCell ref="F18:J18"/>
    <mergeCell ref="K18:R18"/>
    <mergeCell ref="B44:R47"/>
    <mergeCell ref="B41:R42"/>
    <mergeCell ref="C15:L15"/>
    <mergeCell ref="C16:L16"/>
    <mergeCell ref="M16:O16"/>
    <mergeCell ref="P16:S16"/>
    <mergeCell ref="C14:L14"/>
    <mergeCell ref="M14:O14"/>
    <mergeCell ref="P14:S14"/>
    <mergeCell ref="A12:B12"/>
    <mergeCell ref="C12:D12"/>
    <mergeCell ref="F12:H12"/>
    <mergeCell ref="I12:S12"/>
    <mergeCell ref="B10:C10"/>
    <mergeCell ref="D10:H10"/>
    <mergeCell ref="L10:O10"/>
    <mergeCell ref="P10:R10"/>
    <mergeCell ref="P6:Q6"/>
    <mergeCell ref="R6:S6"/>
    <mergeCell ref="A8:B8"/>
    <mergeCell ref="D8:E8"/>
    <mergeCell ref="F8:G8"/>
    <mergeCell ref="I8:J8"/>
    <mergeCell ref="K8:L8"/>
    <mergeCell ref="N8:O8"/>
    <mergeCell ref="P8:R8"/>
    <mergeCell ref="A6:B6"/>
    <mergeCell ref="C6:F6"/>
    <mergeCell ref="G6:H6"/>
    <mergeCell ref="I6:O6"/>
    <mergeCell ref="F38:J38"/>
    <mergeCell ref="K38:M38"/>
    <mergeCell ref="N38:O38"/>
    <mergeCell ref="P38:Q38"/>
    <mergeCell ref="F37:J37"/>
    <mergeCell ref="K37:M37"/>
    <mergeCell ref="N37:O37"/>
    <mergeCell ref="P37:Q37"/>
    <mergeCell ref="F36:J36"/>
    <mergeCell ref="K36:M36"/>
    <mergeCell ref="N36:O36"/>
    <mergeCell ref="P36:Q36"/>
    <mergeCell ref="F34:J34"/>
    <mergeCell ref="F35:J35"/>
    <mergeCell ref="K35:M35"/>
    <mergeCell ref="N35:O35"/>
    <mergeCell ref="R39:S39"/>
    <mergeCell ref="K34:M34"/>
    <mergeCell ref="P35:Q35"/>
    <mergeCell ref="R35:S35"/>
    <mergeCell ref="R36:S36"/>
    <mergeCell ref="R37:S37"/>
    <mergeCell ref="R38:S38"/>
    <mergeCell ref="A53:S53"/>
    <mergeCell ref="C54:F54"/>
    <mergeCell ref="H54:N54"/>
    <mergeCell ref="P24:Q25"/>
    <mergeCell ref="C29:D29"/>
    <mergeCell ref="A29:B29"/>
    <mergeCell ref="F26:J26"/>
    <mergeCell ref="K27:M27"/>
    <mergeCell ref="N27:O27"/>
    <mergeCell ref="N24:O25"/>
    <mergeCell ref="F24:J25"/>
    <mergeCell ref="K24:M25"/>
    <mergeCell ref="B25:D25"/>
    <mergeCell ref="R30:S30"/>
    <mergeCell ref="N26:O26"/>
    <mergeCell ref="R28:S28"/>
    <mergeCell ref="P26:Q26"/>
    <mergeCell ref="R26:S26"/>
    <mergeCell ref="P27:Q27"/>
    <mergeCell ref="P28:Q28"/>
    <mergeCell ref="R27:S27"/>
    <mergeCell ref="N28:O28"/>
    <mergeCell ref="N31:O31"/>
    <mergeCell ref="P31:Q31"/>
    <mergeCell ref="P29:Q29"/>
    <mergeCell ref="P30:Q30"/>
    <mergeCell ref="N29:O29"/>
    <mergeCell ref="N30:O30"/>
    <mergeCell ref="R31:S31"/>
    <mergeCell ref="R29:S29"/>
    <mergeCell ref="C51:I51"/>
    <mergeCell ref="A40:S40"/>
    <mergeCell ref="P34:Q34"/>
    <mergeCell ref="R34:S34"/>
    <mergeCell ref="N33:O33"/>
    <mergeCell ref="A33:B33"/>
    <mergeCell ref="C33:D33"/>
    <mergeCell ref="A52:S52"/>
    <mergeCell ref="A49:S49"/>
    <mergeCell ref="A43:S43"/>
    <mergeCell ref="A51:B51"/>
    <mergeCell ref="A48:S48"/>
    <mergeCell ref="R32:S32"/>
    <mergeCell ref="R33:S33"/>
    <mergeCell ref="F33:J33"/>
    <mergeCell ref="F39:M39"/>
    <mergeCell ref="P32:Q32"/>
    <mergeCell ref="P33:Q33"/>
    <mergeCell ref="N32:O32"/>
    <mergeCell ref="N34:O34"/>
    <mergeCell ref="N39:O39"/>
    <mergeCell ref="P39:Q39"/>
    <mergeCell ref="A1:S1"/>
    <mergeCell ref="A2:S2"/>
    <mergeCell ref="B4:G4"/>
    <mergeCell ref="I4:M4"/>
    <mergeCell ref="N4:O4"/>
    <mergeCell ref="P4:R4"/>
    <mergeCell ref="K31:M31"/>
    <mergeCell ref="K32:M32"/>
    <mergeCell ref="K33:M33"/>
    <mergeCell ref="F31:J31"/>
    <mergeCell ref="F32:J32"/>
    <mergeCell ref="K30:M30"/>
    <mergeCell ref="F28:J28"/>
    <mergeCell ref="F29:J29"/>
    <mergeCell ref="F30:J30"/>
    <mergeCell ref="K28:M28"/>
    <mergeCell ref="K29:M29"/>
    <mergeCell ref="A19:S19"/>
    <mergeCell ref="A23:S23"/>
    <mergeCell ref="K26:M26"/>
    <mergeCell ref="U17:W19"/>
    <mergeCell ref="U24:AB25"/>
    <mergeCell ref="B20:R22"/>
    <mergeCell ref="J51:L51"/>
    <mergeCell ref="M51:S51"/>
    <mergeCell ref="R25:S25"/>
    <mergeCell ref="F27:J27"/>
    <mergeCell ref="B27:D27"/>
    <mergeCell ref="A31:B31"/>
    <mergeCell ref="C31:D31"/>
  </mergeCells>
  <dataValidations count="26">
    <dataValidation type="list" allowBlank="1" showInputMessage="1" showErrorMessage="1" sqref="O54 G54:G55 L55 D18">
      <formula1>$AF$43:$AF$45</formula1>
    </dataValidation>
    <dataValidation type="list" allowBlank="1" showInputMessage="1" showErrorMessage="1" sqref="C31">
      <formula1>$AH$11:$AH$14</formula1>
    </dataValidation>
    <dataValidation type="list" allowBlank="1" showInputMessage="1" showErrorMessage="1" sqref="K26">
      <formula1>$U$26:$AB$26</formula1>
    </dataValidation>
    <dataValidation type="list" allowBlank="1" showInputMessage="1" showErrorMessage="1" sqref="K27">
      <formula1>$U$27:$AB$27</formula1>
    </dataValidation>
    <dataValidation type="list" allowBlank="1" showInputMessage="1" showErrorMessage="1" sqref="K28">
      <formula1>$U$28:$AB$28</formula1>
    </dataValidation>
    <dataValidation type="list" allowBlank="1" showInputMessage="1" showErrorMessage="1" sqref="K29">
      <formula1>$U$29:$AB$29</formula1>
    </dataValidation>
    <dataValidation type="list" allowBlank="1" showInputMessage="1" showErrorMessage="1" sqref="K30">
      <formula1>$U$30:$AB$30</formula1>
    </dataValidation>
    <dataValidation type="list" allowBlank="1" showInputMessage="1" showErrorMessage="1" sqref="K31">
      <formula1>$U$31:$AB$31</formula1>
    </dataValidation>
    <dataValidation type="list" allowBlank="1" showInputMessage="1" showErrorMessage="1" sqref="K37">
      <formula1>$U$37:$AB$37</formula1>
    </dataValidation>
    <dataValidation type="list" allowBlank="1" showInputMessage="1" showErrorMessage="1" sqref="B27:D27">
      <formula1>$AF$11:$AF$16</formula1>
    </dataValidation>
    <dataValidation type="list" allowBlank="1" showInputMessage="1" showErrorMessage="1" sqref="C29">
      <formula1>$AH$17:$AH$22</formula1>
    </dataValidation>
    <dataValidation type="list" allowBlank="1" showInputMessage="1" showErrorMessage="1" sqref="C33:D33">
      <formula1>$AI$25:$AI$36</formula1>
    </dataValidation>
    <dataValidation type="list" allowBlank="1" showInputMessage="1" showErrorMessage="1" sqref="K38:M38">
      <formula1>$U$38:$AB$38</formula1>
    </dataValidation>
    <dataValidation type="list" allowBlank="1" showInputMessage="1" showErrorMessage="1" sqref="S24">
      <formula1>$AF$38:$AF$40</formula1>
    </dataValidation>
    <dataValidation type="list" allowBlank="1" showInputMessage="1" showErrorMessage="1" sqref="B25:D25">
      <formula1>$AF$19:$AF$26</formula1>
    </dataValidation>
    <dataValidation type="list" allowBlank="1" showInputMessage="1" showErrorMessage="1" sqref="K32:M32">
      <formula1>$U$32:$AB$32</formula1>
    </dataValidation>
    <dataValidation type="list" allowBlank="1" showInputMessage="1" showErrorMessage="1" sqref="K33:M33">
      <formula1>$U$33:$AB$33</formula1>
    </dataValidation>
    <dataValidation type="list" allowBlank="1" showInputMessage="1" showErrorMessage="1" sqref="K34:M34">
      <formula1>$U$34:$AB$34</formula1>
    </dataValidation>
    <dataValidation type="list" allowBlank="1" showInputMessage="1" showErrorMessage="1" sqref="K35:M35">
      <formula1>$U$35:$AB$35</formula1>
    </dataValidation>
    <dataValidation type="list" allowBlank="1" showInputMessage="1" showErrorMessage="1" sqref="K36:M36">
      <formula1>$U$36:$AB$36</formula1>
    </dataValidation>
    <dataValidation type="list" allowBlank="1" showInputMessage="1" showErrorMessage="1" sqref="P14:S14">
      <formula1>$AL$17:$AL$21</formula1>
    </dataValidation>
    <dataValidation type="list" allowBlank="1" showInputMessage="1" showErrorMessage="1" sqref="P16:S16">
      <formula1>$AL$24:$AL$30</formula1>
    </dataValidation>
    <dataValidation type="list" allowBlank="1" showInputMessage="1" showErrorMessage="1" sqref="C14:K16">
      <formula1>$AF$3:$AF$8</formula1>
    </dataValidation>
    <dataValidation type="list" allowBlank="1" showInputMessage="1" showErrorMessage="1" sqref="C12:D12 S7:S8 R7">
      <formula1>$AL$3:$AL$14</formula1>
    </dataValidation>
    <dataValidation type="list" allowBlank="1" showInputMessage="1" showErrorMessage="1" sqref="P10:R10">
      <formula1>$AL$33:$AL$36</formula1>
    </dataValidation>
    <dataValidation type="list" allowBlank="1" showInputMessage="1" showErrorMessage="1" sqref="U21">
      <formula1>$AN$4:$AN$6</formula1>
    </dataValidation>
  </dataValidations>
  <printOptions horizontalCentered="1"/>
  <pageMargins left="0.65" right="0.65" top="0.52" bottom="0.52" header="0.28" footer="0.23"/>
  <pageSetup horizontalDpi="300" verticalDpi="300" orientation="portrait" r:id="rId3"/>
  <headerFooter alignWithMargins="0">
    <oddFooter>&amp;LUSDA - NRCS - UTAH&amp;RSEPT 2004</oddFooter>
  </headerFooter>
  <legacyDrawing r:id="rId2"/>
</worksheet>
</file>

<file path=xl/worksheets/sheet2.xml><?xml version="1.0" encoding="utf-8"?>
<worksheet xmlns="http://schemas.openxmlformats.org/spreadsheetml/2006/main" xmlns:r="http://schemas.openxmlformats.org/officeDocument/2006/relationships">
  <dimension ref="A1:AJ77"/>
  <sheetViews>
    <sheetView workbookViewId="0" topLeftCell="A1">
      <selection activeCell="B6" sqref="B6:C6"/>
    </sheetView>
  </sheetViews>
  <sheetFormatPr defaultColWidth="9.33203125" defaultRowHeight="12.75"/>
  <cols>
    <col min="1" max="1" width="3.16015625" style="1" customWidth="1"/>
    <col min="2" max="2" width="17.33203125" style="1" customWidth="1"/>
    <col min="3" max="3" width="9.83203125" style="1" customWidth="1"/>
    <col min="4" max="4" width="8" style="1" bestFit="1" customWidth="1"/>
    <col min="5" max="5" width="8.33203125" style="1" customWidth="1"/>
    <col min="6" max="6" width="9.83203125" style="1" bestFit="1" customWidth="1"/>
    <col min="7" max="7" width="8.33203125" style="1" customWidth="1"/>
    <col min="8" max="8" width="9" style="1" customWidth="1"/>
    <col min="9" max="11" width="8.33203125" style="1" customWidth="1"/>
    <col min="12" max="12" width="8.83203125" style="1" customWidth="1"/>
    <col min="13" max="13" width="9.33203125" style="1" customWidth="1"/>
    <col min="14" max="14" width="10.33203125" style="1" customWidth="1"/>
    <col min="15" max="16" width="9.33203125" style="1" customWidth="1"/>
    <col min="17" max="17" width="10.33203125" style="1" customWidth="1"/>
    <col min="18" max="19" width="9.33203125" style="1" customWidth="1"/>
    <col min="20" max="20" width="10.33203125" style="1" customWidth="1"/>
    <col min="21" max="22" width="9.33203125" style="1" customWidth="1"/>
    <col min="23" max="24" width="9.83203125" style="1" customWidth="1"/>
    <col min="25" max="25" width="9.33203125" style="1" customWidth="1"/>
    <col min="26" max="26" width="9.83203125" style="1" customWidth="1"/>
    <col min="27" max="28" width="9.33203125" style="1" customWidth="1"/>
    <col min="29" max="29" width="10.33203125" style="1" customWidth="1"/>
    <col min="30" max="30" width="9.33203125" style="1" customWidth="1"/>
    <col min="31" max="31" width="8.83203125" style="1" customWidth="1"/>
    <col min="32" max="32" width="9.83203125" style="1" customWidth="1"/>
    <col min="33" max="33" width="9.66015625" style="1" customWidth="1"/>
    <col min="34" max="34" width="8.83203125" style="1" customWidth="1"/>
    <col min="35" max="36" width="10.33203125" style="1" customWidth="1"/>
    <col min="37" max="16384" width="9.33203125" style="1" customWidth="1"/>
  </cols>
  <sheetData>
    <row r="1" spans="1:36" ht="15.75" customHeight="1">
      <c r="A1" s="280" t="s">
        <v>112</v>
      </c>
      <c r="B1" s="281"/>
      <c r="C1" s="281"/>
      <c r="D1" s="281"/>
      <c r="E1" s="281"/>
      <c r="F1" s="281"/>
      <c r="G1" s="281"/>
      <c r="H1" s="281"/>
      <c r="I1" s="281"/>
      <c r="J1" s="281"/>
      <c r="K1" s="281"/>
      <c r="L1" s="282"/>
      <c r="T1" s="275" t="s">
        <v>319</v>
      </c>
      <c r="U1" s="275"/>
      <c r="V1" s="275"/>
      <c r="W1" s="275"/>
      <c r="X1" s="275"/>
      <c r="Y1" s="275"/>
      <c r="Z1" s="275"/>
      <c r="AA1" s="275"/>
      <c r="AC1" s="275" t="s">
        <v>319</v>
      </c>
      <c r="AD1" s="275"/>
      <c r="AE1" s="275"/>
      <c r="AF1" s="275"/>
      <c r="AG1" s="275"/>
      <c r="AH1" s="275"/>
      <c r="AI1" s="275"/>
      <c r="AJ1" s="275"/>
    </row>
    <row r="2" spans="1:35" ht="12.75" customHeight="1">
      <c r="A2" s="283"/>
      <c r="B2" s="284"/>
      <c r="C2" s="284"/>
      <c r="D2" s="284"/>
      <c r="E2" s="284"/>
      <c r="F2" s="284"/>
      <c r="G2" s="284"/>
      <c r="H2" s="284"/>
      <c r="I2" s="284"/>
      <c r="J2" s="284"/>
      <c r="K2" s="284"/>
      <c r="L2" s="285"/>
      <c r="T2" s="71" t="s">
        <v>152</v>
      </c>
      <c r="U2" s="71"/>
      <c r="V2" s="71"/>
      <c r="W2" s="71" t="s">
        <v>168</v>
      </c>
      <c r="X2" s="71"/>
      <c r="Y2" s="71" t="s">
        <v>5</v>
      </c>
      <c r="Z2" s="71" t="s">
        <v>167</v>
      </c>
      <c r="AA2" s="71"/>
      <c r="AB2" s="71"/>
      <c r="AC2" s="71" t="s">
        <v>169</v>
      </c>
      <c r="AD2" s="44"/>
      <c r="AE2" s="44"/>
      <c r="AF2" s="44" t="s">
        <v>72</v>
      </c>
      <c r="AG2" s="44"/>
      <c r="AH2" s="44"/>
      <c r="AI2" s="44" t="s">
        <v>170</v>
      </c>
    </row>
    <row r="3" spans="1:35" ht="12.75" customHeight="1">
      <c r="A3" s="261" t="s">
        <v>17</v>
      </c>
      <c r="B3" s="254" t="s">
        <v>193</v>
      </c>
      <c r="C3" s="255"/>
      <c r="D3" s="264" t="s">
        <v>79</v>
      </c>
      <c r="E3" s="252" t="s">
        <v>18</v>
      </c>
      <c r="F3" s="246" t="s">
        <v>19</v>
      </c>
      <c r="G3" s="260" t="s">
        <v>19</v>
      </c>
      <c r="H3" s="246" t="s">
        <v>194</v>
      </c>
      <c r="I3" s="246" t="s">
        <v>20</v>
      </c>
      <c r="J3" s="246" t="s">
        <v>73</v>
      </c>
      <c r="K3" s="252" t="s">
        <v>109</v>
      </c>
      <c r="L3" s="286" t="s">
        <v>110</v>
      </c>
      <c r="T3" s="9" t="s">
        <v>5</v>
      </c>
      <c r="U3" s="1" t="s">
        <v>5</v>
      </c>
      <c r="V3" s="1" t="s">
        <v>5</v>
      </c>
      <c r="W3" s="1" t="s">
        <v>5</v>
      </c>
      <c r="X3" s="1" t="s">
        <v>5</v>
      </c>
      <c r="Y3" s="1" t="s">
        <v>5</v>
      </c>
      <c r="Z3" s="1" t="s">
        <v>5</v>
      </c>
      <c r="AA3" s="1" t="s">
        <v>5</v>
      </c>
      <c r="AB3" s="1" t="s">
        <v>5</v>
      </c>
      <c r="AC3" s="1" t="s">
        <v>5</v>
      </c>
      <c r="AD3" s="1" t="s">
        <v>5</v>
      </c>
      <c r="AE3" s="1" t="s">
        <v>5</v>
      </c>
      <c r="AF3" s="1" t="s">
        <v>5</v>
      </c>
      <c r="AG3" s="1" t="s">
        <v>5</v>
      </c>
      <c r="AH3" s="1" t="s">
        <v>5</v>
      </c>
      <c r="AI3" s="1" t="s">
        <v>5</v>
      </c>
    </row>
    <row r="4" spans="1:35" ht="12.75">
      <c r="A4" s="262"/>
      <c r="B4" s="256"/>
      <c r="C4" s="257"/>
      <c r="D4" s="265"/>
      <c r="E4" s="253"/>
      <c r="F4" s="247"/>
      <c r="G4" s="249"/>
      <c r="H4" s="247"/>
      <c r="I4" s="249"/>
      <c r="J4" s="249"/>
      <c r="K4" s="253"/>
      <c r="L4" s="287"/>
      <c r="N4" s="77"/>
      <c r="O4" s="77"/>
      <c r="P4" s="77"/>
      <c r="Q4" s="77"/>
      <c r="R4" s="1" t="s">
        <v>5</v>
      </c>
      <c r="T4" s="9" t="s">
        <v>11</v>
      </c>
      <c r="W4" s="9" t="s">
        <v>11</v>
      </c>
      <c r="Z4" s="9" t="s">
        <v>11</v>
      </c>
      <c r="AC4" s="9" t="s">
        <v>11</v>
      </c>
      <c r="AF4" s="9" t="s">
        <v>11</v>
      </c>
      <c r="AI4" s="9" t="s">
        <v>11</v>
      </c>
    </row>
    <row r="5" spans="1:35" ht="12.75">
      <c r="A5" s="263"/>
      <c r="B5" s="258"/>
      <c r="C5" s="259"/>
      <c r="D5" s="266"/>
      <c r="E5" s="16" t="s">
        <v>22</v>
      </c>
      <c r="F5" s="52" t="s">
        <v>80</v>
      </c>
      <c r="G5" s="45" t="s">
        <v>23</v>
      </c>
      <c r="H5" s="248"/>
      <c r="I5" s="45" t="s">
        <v>22</v>
      </c>
      <c r="J5" s="45" t="s">
        <v>22</v>
      </c>
      <c r="K5" s="16" t="s">
        <v>181</v>
      </c>
      <c r="L5" s="58" t="s">
        <v>180</v>
      </c>
      <c r="T5" s="9" t="s">
        <v>154</v>
      </c>
      <c r="W5" s="9" t="s">
        <v>35</v>
      </c>
      <c r="Z5" s="9" t="s">
        <v>35</v>
      </c>
      <c r="AC5" s="9" t="s">
        <v>35</v>
      </c>
      <c r="AF5" s="9" t="s">
        <v>35</v>
      </c>
      <c r="AI5" s="9" t="s">
        <v>35</v>
      </c>
    </row>
    <row r="6" spans="1:35" ht="12.75">
      <c r="A6" s="73">
        <v>1</v>
      </c>
      <c r="B6" s="250" t="s">
        <v>5</v>
      </c>
      <c r="C6" s="251"/>
      <c r="D6" s="80" t="str">
        <f>IF(B6=" "," ",VLOOKUP(B6,'Seed  List'!$A$4:$N$103,4,4))</f>
        <v> </v>
      </c>
      <c r="E6" s="17"/>
      <c r="F6" s="51" t="str">
        <f>IF(B6=" "," ",IF($T$52="NP",D6*E6*43560/VLOOKUP(B6,'Seed  List'!$A$4:$N$103,2)*1.25,IF($T$52="YG",D6*E6*43560/VLOOKUP(B6,'Seed  List'!$A$4:$N$103,2)*1.5,IF($T$52="YP",D6*E6*43560/VLOOKUP(B6,'Seed  List'!$A$4:$N$103,2)*1.75,D6*E6*43560/VLOOKUP(B6,'Seed  List'!$A$4:$N$103,2)))))</f>
        <v> </v>
      </c>
      <c r="G6" s="51" t="str">
        <f aca="true" t="shared" si="0" ref="G6:G18">IF(B6=" "," ",F6/I6/J6)</f>
        <v> </v>
      </c>
      <c r="H6" s="95" t="str">
        <f aca="true" t="shared" si="1" ref="H6:H15">IF(B6=" "," ",IF(K19=" "," ",($K$19/12)*(D6*E6)))</f>
        <v> </v>
      </c>
      <c r="I6" s="47" t="str">
        <f>IF(B6=" "," ",VLOOKUP($B6,'Seed  List'!$A$4:$N$103,5)/100)</f>
        <v> </v>
      </c>
      <c r="J6" s="47" t="str">
        <f>IF(B6=" "," ",VLOOKUP($B6,'Seed  List'!$A$4:$N$103,6)/100)</f>
        <v> </v>
      </c>
      <c r="K6" s="60" t="str">
        <f>IF(B6=" "," ",VLOOKUP($B6,'Seed  List'!$A$4:$N$103,7))</f>
        <v> </v>
      </c>
      <c r="L6" s="78" t="str">
        <f>IF(K6=" "," ",IF(VLOOKUP(B6,'Seed  List'!$A$5:$H$103,8)="P",F6*K6,IF(VLOOKUP(B6,'Seed  List'!$A$5:$H$103,8)="B",G6*K6)))</f>
        <v> </v>
      </c>
      <c r="T6" s="9" t="s">
        <v>156</v>
      </c>
      <c r="W6" s="9" t="s">
        <v>163</v>
      </c>
      <c r="Z6" s="9" t="s">
        <v>163</v>
      </c>
      <c r="AC6" s="9" t="s">
        <v>163</v>
      </c>
      <c r="AF6" s="9" t="s">
        <v>163</v>
      </c>
      <c r="AI6" s="9" t="s">
        <v>163</v>
      </c>
    </row>
    <row r="7" spans="1:35" ht="12.75">
      <c r="A7" s="46">
        <v>2</v>
      </c>
      <c r="B7" s="250" t="s">
        <v>5</v>
      </c>
      <c r="C7" s="251"/>
      <c r="D7" s="80" t="str">
        <f>IF(B7=" "," ",VLOOKUP(B7,'Seed  List'!$A$4:$N$103,4,4))</f>
        <v> </v>
      </c>
      <c r="E7" s="17"/>
      <c r="F7" s="51" t="str">
        <f>IF(B7=" "," ",IF($T$52="NP",D7*E7*43560/VLOOKUP(B7,'Seed  List'!$A$4:$N$103,2)*1.25,IF($T$52="YG",D7*E7*43560/VLOOKUP(B7,'Seed  List'!$A$4:$N$103,2)*1.5,IF($T$52="YP",D7*E7*43560/VLOOKUP(B7,'Seed  List'!$A$4:$N$103,2)*1.75,D7*E7*43560/VLOOKUP(B7,'Seed  List'!$A$4:$N$103,2)))))</f>
        <v> </v>
      </c>
      <c r="G7" s="51" t="str">
        <f t="shared" si="0"/>
        <v> </v>
      </c>
      <c r="H7" s="95" t="str">
        <f t="shared" si="1"/>
        <v> </v>
      </c>
      <c r="I7" s="47" t="str">
        <f>IF(B7=" "," ",VLOOKUP($B7,'Seed  List'!$A$4:$N$103,5)/100)</f>
        <v> </v>
      </c>
      <c r="J7" s="47" t="str">
        <f>IF(B7=" "," ",VLOOKUP($B7,'Seed  List'!$A$4:$N$103,6)/100)</f>
        <v> </v>
      </c>
      <c r="K7" s="60" t="str">
        <f>IF(B7=" "," ",VLOOKUP($B7,'Seed  List'!$A$4:$N$103,7))</f>
        <v> </v>
      </c>
      <c r="L7" s="78" t="str">
        <f>IF(K7=" "," ",IF(VLOOKUP(B7,'Seed  List'!$A$5:$H$103,8)="P",F7*K7,IF(VLOOKUP(B7,'Seed  List'!$A$5:$H$103,8)="B",G7*K7)))</f>
        <v> </v>
      </c>
      <c r="T7" s="9" t="s">
        <v>24</v>
      </c>
      <c r="W7" s="9" t="s">
        <v>187</v>
      </c>
      <c r="Z7" s="9" t="s">
        <v>187</v>
      </c>
      <c r="AC7" s="9" t="s">
        <v>187</v>
      </c>
      <c r="AF7" s="9" t="s">
        <v>187</v>
      </c>
      <c r="AI7" s="9" t="s">
        <v>187</v>
      </c>
    </row>
    <row r="8" spans="1:35" ht="12.75">
      <c r="A8" s="46">
        <v>3</v>
      </c>
      <c r="B8" s="250" t="s">
        <v>5</v>
      </c>
      <c r="C8" s="251"/>
      <c r="D8" s="80" t="str">
        <f>IF(B8=" "," ",VLOOKUP(B8,'Seed  List'!$A$4:$N$103,4,4))</f>
        <v> </v>
      </c>
      <c r="E8" s="17"/>
      <c r="F8" s="51" t="str">
        <f>IF(B8=" "," ",IF($T$52="NP",D8*E8*43560/VLOOKUP(B8,'Seed  List'!$A$4:$N$103,2)*1.25,IF($T$52="YG",D8*E8*43560/VLOOKUP(B8,'Seed  List'!$A$4:$N$103,2)*1.5,IF($T$52="YP",D8*E8*43560/VLOOKUP(B8,'Seed  List'!$A$4:$N$103,2)*1.75,D8*E8*43560/VLOOKUP(B8,'Seed  List'!$A$4:$N$103,2)))))</f>
        <v> </v>
      </c>
      <c r="G8" s="51" t="str">
        <f t="shared" si="0"/>
        <v> </v>
      </c>
      <c r="H8" s="95" t="str">
        <f t="shared" si="1"/>
        <v> </v>
      </c>
      <c r="I8" s="47" t="str">
        <f>IF(B8=" "," ",VLOOKUP($B8,'Seed  List'!$A$4:$N$103,5)/100)</f>
        <v> </v>
      </c>
      <c r="J8" s="47" t="str">
        <f>IF(B8=" "," ",VLOOKUP($B8,'Seed  List'!$A$4:$N$103,6)/100)</f>
        <v> </v>
      </c>
      <c r="K8" s="60" t="str">
        <f>IF(B8=" "," ",VLOOKUP($B8,'Seed  List'!$A$4:$N$103,7))</f>
        <v> </v>
      </c>
      <c r="L8" s="78" t="str">
        <f>IF(K8=" "," ",IF(VLOOKUP(B8,'Seed  List'!$A$5:$H$103,8)="P",F8*K8,IF(VLOOKUP(B8,'Seed  List'!$A$5:$H$103,8)="B",G8*K8)))</f>
        <v> </v>
      </c>
      <c r="T8" s="9" t="s">
        <v>15</v>
      </c>
      <c r="W8" s="9" t="s">
        <v>154</v>
      </c>
      <c r="Z8" s="9" t="s">
        <v>154</v>
      </c>
      <c r="AC8" s="9" t="s">
        <v>13</v>
      </c>
      <c r="AF8" s="9" t="s">
        <v>13</v>
      </c>
      <c r="AI8" s="9" t="s">
        <v>13</v>
      </c>
    </row>
    <row r="9" spans="1:35" ht="12.75">
      <c r="A9" s="46">
        <v>4</v>
      </c>
      <c r="B9" s="250" t="s">
        <v>5</v>
      </c>
      <c r="C9" s="251"/>
      <c r="D9" s="80" t="str">
        <f>IF(B9=" "," ",VLOOKUP(B9,'Seed  List'!$A$4:$N$103,4,4))</f>
        <v> </v>
      </c>
      <c r="E9" s="17"/>
      <c r="F9" s="51" t="str">
        <f>IF(B9=" "," ",IF($T$52="NP",D9*E9*43560/VLOOKUP(B9,'Seed  List'!$A$4:$N$103,2)*1.25,IF($T$52="YG",D9*E9*43560/VLOOKUP(B9,'Seed  List'!$A$4:$N$103,2)*1.5,IF($T$52="YP",D9*E9*43560/VLOOKUP(B9,'Seed  List'!$A$4:$N$103,2)*1.75,D9*E9*43560/VLOOKUP(B9,'Seed  List'!$A$4:$N$103,2)))))</f>
        <v> </v>
      </c>
      <c r="G9" s="51" t="str">
        <f t="shared" si="0"/>
        <v> </v>
      </c>
      <c r="H9" s="95" t="str">
        <f t="shared" si="1"/>
        <v> </v>
      </c>
      <c r="I9" s="47" t="str">
        <f>IF(B9=" "," ",VLOOKUP($B9,'Seed  List'!$A$4:$N$103,5)/100)</f>
        <v> </v>
      </c>
      <c r="J9" s="47" t="str">
        <f>IF(B9=" "," ",VLOOKUP($B9,'Seed  List'!$A$4:$N$103,6)/100)</f>
        <v> </v>
      </c>
      <c r="K9" s="60" t="str">
        <f>IF(B9=" "," ",VLOOKUP($B9,'Seed  List'!$A$4:$N$103,7))</f>
        <v> </v>
      </c>
      <c r="L9" s="78" t="str">
        <f>IF(K9=" "," ",IF(VLOOKUP(B9,'Seed  List'!$A$5:$H$103,8)="P",F9*K9,IF(VLOOKUP(B9,'Seed  List'!$A$5:$H$103,8)="B",G9*K9)))</f>
        <v> </v>
      </c>
      <c r="T9" s="9" t="s">
        <v>328</v>
      </c>
      <c r="W9" s="9" t="s">
        <v>98</v>
      </c>
      <c r="Z9" s="9" t="s">
        <v>87</v>
      </c>
      <c r="AC9" s="9" t="s">
        <v>154</v>
      </c>
      <c r="AF9" s="9" t="s">
        <v>87</v>
      </c>
      <c r="AI9" s="9" t="s">
        <v>87</v>
      </c>
    </row>
    <row r="10" spans="1:35" ht="12.75">
      <c r="A10" s="46">
        <v>5</v>
      </c>
      <c r="B10" s="250" t="s">
        <v>5</v>
      </c>
      <c r="C10" s="251"/>
      <c r="D10" s="80" t="str">
        <f>IF(B10=" "," ",VLOOKUP(B10,'Seed  List'!$A$4:$N$103,4,4))</f>
        <v> </v>
      </c>
      <c r="E10" s="17"/>
      <c r="F10" s="51" t="str">
        <f>IF(B10=" "," ",IF($T$52="NP",D10*E10*43560/VLOOKUP(B10,'Seed  List'!$A$4:$N$103,2)*1.25,IF($T$52="YG",D10*E10*43560/VLOOKUP(B10,'Seed  List'!$A$4:$N$103,2)*1.5,IF($T$52="YP",D10*E10*43560/VLOOKUP(B10,'Seed  List'!$A$4:$N$103,2)*1.75,D10*E10*43560/VLOOKUP(B10,'Seed  List'!$A$4:$N$103,2)))))</f>
        <v> </v>
      </c>
      <c r="G10" s="51" t="str">
        <f t="shared" si="0"/>
        <v> </v>
      </c>
      <c r="H10" s="95" t="str">
        <f t="shared" si="1"/>
        <v> </v>
      </c>
      <c r="I10" s="47" t="str">
        <f>IF(B10=" "," ",VLOOKUP($B10,'Seed  List'!$A$4:$N$103,5)/100)</f>
        <v> </v>
      </c>
      <c r="J10" s="47" t="str">
        <f>IF(B10=" "," ",VLOOKUP($B10,'Seed  List'!$A$4:$N$103,6)/100)</f>
        <v> </v>
      </c>
      <c r="K10" s="60" t="str">
        <f>IF(B10=" "," ",VLOOKUP($B10,'Seed  List'!$A$4:$N$103,7))</f>
        <v> </v>
      </c>
      <c r="L10" s="78" t="str">
        <f>IF(K10=" "," ",IF(VLOOKUP(B10,'Seed  List'!$A$5:$H$103,8)="P",F10*K10,IF(VLOOKUP(B10,'Seed  List'!$A$5:$H$103,8)="B",G10*K10)))</f>
        <v> </v>
      </c>
      <c r="T10" s="9" t="s">
        <v>71</v>
      </c>
      <c r="W10" s="9" t="s">
        <v>164</v>
      </c>
      <c r="Z10" s="9" t="s">
        <v>88</v>
      </c>
      <c r="AC10" s="9" t="s">
        <v>87</v>
      </c>
      <c r="AF10" s="9" t="s">
        <v>88</v>
      </c>
      <c r="AI10" s="9" t="s">
        <v>88</v>
      </c>
    </row>
    <row r="11" spans="1:35" ht="12.75">
      <c r="A11" s="46">
        <v>6</v>
      </c>
      <c r="B11" s="250" t="s">
        <v>5</v>
      </c>
      <c r="C11" s="251"/>
      <c r="D11" s="80" t="str">
        <f>IF(B11=" "," ",VLOOKUP(B11,'Seed  List'!$A$4:$N$103,4,4))</f>
        <v> </v>
      </c>
      <c r="E11" s="17"/>
      <c r="F11" s="51" t="str">
        <f>IF(B11=" "," ",IF($T$52="NP",D11*E11*43560/VLOOKUP(B11,'Seed  List'!$A$4:$N$103,2)*1.25,IF($T$52="YG",D11*E11*43560/VLOOKUP(B11,'Seed  List'!$A$4:$N$103,2)*1.5,IF($T$52="YP",D11*E11*43560/VLOOKUP(B11,'Seed  List'!$A$4:$N$103,2)*1.75,D11*E11*43560/VLOOKUP(B11,'Seed  List'!$A$4:$N$103,2)))))</f>
        <v> </v>
      </c>
      <c r="G11" s="51" t="str">
        <f t="shared" si="0"/>
        <v> </v>
      </c>
      <c r="H11" s="95" t="str">
        <f t="shared" si="1"/>
        <v> </v>
      </c>
      <c r="I11" s="47" t="str">
        <f>IF(B11=" "," ",VLOOKUP($B11,'Seed  List'!$A$4:$N$103,5)/100)</f>
        <v> </v>
      </c>
      <c r="J11" s="47" t="str">
        <f>IF(B11=" "," ",VLOOKUP($B11,'Seed  List'!$A$4:$N$103,6)/100)</f>
        <v> </v>
      </c>
      <c r="K11" s="60" t="str">
        <f>IF(B11=" "," ",VLOOKUP($B11,'Seed  List'!$A$4:$N$103,7))</f>
        <v> </v>
      </c>
      <c r="L11" s="78" t="str">
        <f>IF(K11=" "," ",IF(VLOOKUP(B11,'Seed  List'!$A$5:$H$103,8)="P",F11*K11,IF(VLOOKUP(B11,'Seed  List'!$A$5:$H$103,8)="B",G11*K11)))</f>
        <v> </v>
      </c>
      <c r="T11" s="9" t="s">
        <v>330</v>
      </c>
      <c r="W11" s="9" t="s">
        <v>33</v>
      </c>
      <c r="Z11" s="9" t="s">
        <v>98</v>
      </c>
      <c r="AC11" s="9" t="s">
        <v>88</v>
      </c>
      <c r="AF11" s="9" t="s">
        <v>98</v>
      </c>
      <c r="AI11" s="9" t="s">
        <v>98</v>
      </c>
    </row>
    <row r="12" spans="1:35" ht="12.75">
      <c r="A12" s="46">
        <v>7</v>
      </c>
      <c r="B12" s="250" t="s">
        <v>5</v>
      </c>
      <c r="C12" s="251"/>
      <c r="D12" s="80" t="str">
        <f>IF(B12=" "," ",VLOOKUP(B12,'Seed  List'!$A$4:$N$103,4,4))</f>
        <v> </v>
      </c>
      <c r="E12" s="17"/>
      <c r="F12" s="51" t="str">
        <f>IF(B12=" "," ",IF($T$52="NP",D12*E12*43560/VLOOKUP(B12,'Seed  List'!$A$4:$N$103,2)*1.25,IF($T$52="YG",D12*E12*43560/VLOOKUP(B12,'Seed  List'!$A$4:$N$103,2)*1.5,IF($T$52="YP",D12*E12*43560/VLOOKUP(B12,'Seed  List'!$A$4:$N$103,2)*1.75,D12*E12*43560/VLOOKUP(B12,'Seed  List'!$A$4:$N$103,2)))))</f>
        <v> </v>
      </c>
      <c r="G12" s="51" t="str">
        <f t="shared" si="0"/>
        <v> </v>
      </c>
      <c r="H12" s="95" t="str">
        <f t="shared" si="1"/>
        <v> </v>
      </c>
      <c r="I12" s="47" t="str">
        <f>IF(B12=" "," ",VLOOKUP($B12,'Seed  List'!$A$4:$N$103,5)/100)</f>
        <v> </v>
      </c>
      <c r="J12" s="47" t="str">
        <f>IF(B12=" "," ",VLOOKUP($B12,'Seed  List'!$A$4:$N$103,6)/100)</f>
        <v> </v>
      </c>
      <c r="K12" s="60" t="str">
        <f>IF(B12=" "," ",VLOOKUP($B12,'Seed  List'!$A$4:$N$103,7))</f>
        <v> </v>
      </c>
      <c r="L12" s="78" t="str">
        <f>IF(K12=" "," ",IF(VLOOKUP(B12,'Seed  List'!$A$5:$H$103,8)="P",F12*K12,IF(VLOOKUP(B12,'Seed  List'!$A$5:$H$103,8)="B",G12*K12)))</f>
        <v> </v>
      </c>
      <c r="T12" s="138" t="s">
        <v>474</v>
      </c>
      <c r="W12" s="9" t="s">
        <v>156</v>
      </c>
      <c r="Z12" s="9" t="s">
        <v>186</v>
      </c>
      <c r="AC12" s="9" t="s">
        <v>98</v>
      </c>
      <c r="AF12" s="9" t="s">
        <v>186</v>
      </c>
      <c r="AI12" s="9" t="s">
        <v>186</v>
      </c>
    </row>
    <row r="13" spans="1:35" ht="12.75">
      <c r="A13" s="46">
        <v>8</v>
      </c>
      <c r="B13" s="250" t="s">
        <v>5</v>
      </c>
      <c r="C13" s="251"/>
      <c r="D13" s="80" t="str">
        <f>IF(B13=" "," ",VLOOKUP(B13,'Seed  List'!$A$4:$N$103,4,4))</f>
        <v> </v>
      </c>
      <c r="E13" s="17"/>
      <c r="F13" s="51" t="str">
        <f>IF(B13=" "," ",IF($T$52="NP",D13*E13*43560/VLOOKUP(B13,'Seed  List'!$A$4:$N$103,2)*1.25,IF($T$52="YG",D13*E13*43560/VLOOKUP(B13,'Seed  List'!$A$4:$N$103,2)*1.5,IF($T$52="YP",D13*E13*43560/VLOOKUP(B13,'Seed  List'!$A$4:$N$103,2)*1.75,D13*E13*43560/VLOOKUP(B13,'Seed  List'!$A$4:$N$103,2)))))</f>
        <v> </v>
      </c>
      <c r="G13" s="51" t="str">
        <f t="shared" si="0"/>
        <v> </v>
      </c>
      <c r="H13" s="95" t="str">
        <f t="shared" si="1"/>
        <v> </v>
      </c>
      <c r="I13" s="47" t="str">
        <f>IF(B13=" "," ",VLOOKUP($B13,'Seed  List'!$A$4:$N$103,5)/100)</f>
        <v> </v>
      </c>
      <c r="J13" s="47" t="str">
        <f>IF(B13=" "," ",VLOOKUP($B13,'Seed  List'!$A$4:$N$103,6)/100)</f>
        <v> </v>
      </c>
      <c r="K13" s="60" t="str">
        <f>IF(B13=" "," ",VLOOKUP($B13,'Seed  List'!$A$4:$N$103,7))</f>
        <v> </v>
      </c>
      <c r="L13" s="78" t="str">
        <f>IF(K13=" "," ",IF(VLOOKUP(B13,'Seed  List'!$A$5:$H$103,8)="P",F13*K13,IF(VLOOKUP(B13,'Seed  List'!$A$5:$H$103,8)="B",G13*K13)))</f>
        <v> </v>
      </c>
      <c r="T13" s="9" t="s">
        <v>94</v>
      </c>
      <c r="W13" s="9" t="s">
        <v>96</v>
      </c>
      <c r="Z13" s="9" t="s">
        <v>164</v>
      </c>
      <c r="AC13" s="9" t="s">
        <v>186</v>
      </c>
      <c r="AF13" s="9" t="s">
        <v>155</v>
      </c>
      <c r="AI13" s="9" t="s">
        <v>155</v>
      </c>
    </row>
    <row r="14" spans="1:35" ht="12.75">
      <c r="A14" s="46">
        <v>9</v>
      </c>
      <c r="B14" s="250" t="s">
        <v>5</v>
      </c>
      <c r="C14" s="251"/>
      <c r="D14" s="80" t="str">
        <f>IF(B14=" "," ",VLOOKUP(B14,'Seed  List'!$A$4:$N$103,4,4))</f>
        <v> </v>
      </c>
      <c r="E14" s="17"/>
      <c r="F14" s="51" t="str">
        <f>IF(B14=" "," ",IF($T$52="NP",D14*E14*43560/VLOOKUP(B14,'Seed  List'!$A$4:$N$103,2)*1.25,IF($T$52="YG",D14*E14*43560/VLOOKUP(B14,'Seed  List'!$A$4:$N$103,2)*1.5,IF($T$52="YP",D14*E14*43560/VLOOKUP(B14,'Seed  List'!$A$4:$N$103,2)*1.75,D14*E14*43560/VLOOKUP(B14,'Seed  List'!$A$4:$N$103,2)))))</f>
        <v> </v>
      </c>
      <c r="G14" s="51" t="str">
        <f t="shared" si="0"/>
        <v> </v>
      </c>
      <c r="H14" s="95" t="str">
        <f t="shared" si="1"/>
        <v> </v>
      </c>
      <c r="I14" s="47" t="str">
        <f>IF(B14=" "," ",VLOOKUP($B14,'Seed  List'!$A$4:$N$103,5)/100)</f>
        <v> </v>
      </c>
      <c r="J14" s="47" t="str">
        <f>IF(B14=" "," ",VLOOKUP($B14,'Seed  List'!$A$4:$N$103,6)/100)</f>
        <v> </v>
      </c>
      <c r="K14" s="60" t="str">
        <f>IF(B14=" "," ",VLOOKUP($B14,'Seed  List'!$A$4:$N$103,7))</f>
        <v> </v>
      </c>
      <c r="L14" s="78" t="str">
        <f>IF(K14=" "," ",IF(VLOOKUP(B14,'Seed  List'!$A$5:$H$103,8)="P",F14*K14,IF(VLOOKUP(B14,'Seed  List'!$A$5:$H$103,8)="B",G14*K14)))</f>
        <v> </v>
      </c>
      <c r="T14" s="9" t="s">
        <v>93</v>
      </c>
      <c r="W14" s="9" t="s">
        <v>24</v>
      </c>
      <c r="Z14" s="9" t="s">
        <v>33</v>
      </c>
      <c r="AC14" s="9" t="s">
        <v>164</v>
      </c>
      <c r="AF14" s="9" t="s">
        <v>33</v>
      </c>
      <c r="AI14" s="9" t="s">
        <v>33</v>
      </c>
    </row>
    <row r="15" spans="1:35" ht="12.75" customHeight="1">
      <c r="A15" s="46">
        <v>10</v>
      </c>
      <c r="B15" s="250" t="s">
        <v>5</v>
      </c>
      <c r="C15" s="251"/>
      <c r="D15" s="80" t="str">
        <f>IF(B15=" "," ",VLOOKUP(B15,'Seed  List'!$A$4:$N$103,4,4))</f>
        <v> </v>
      </c>
      <c r="E15" s="17"/>
      <c r="F15" s="51" t="str">
        <f>IF(B15=" "," ",IF($T$52="NP",D15*E15*43560/VLOOKUP(B15,'Seed  List'!$A$4:$N$103,2)*1.25,IF($T$52="YG",D15*E15*43560/VLOOKUP(B15,'Seed  List'!$A$4:$N$103,2)*1.5,IF($T$52="YP",D15*E15*43560/VLOOKUP(B15,'Seed  List'!$A$4:$N$103,2)*1.75,D15*E15*43560/VLOOKUP(B15,'Seed  List'!$A$4:$N$103,2)))))</f>
        <v> </v>
      </c>
      <c r="G15" s="51" t="str">
        <f t="shared" si="0"/>
        <v> </v>
      </c>
      <c r="H15" s="95" t="str">
        <f t="shared" si="1"/>
        <v> </v>
      </c>
      <c r="I15" s="47" t="str">
        <f>IF(B15=" "," ",VLOOKUP($B15,'Seed  List'!$A$4:$N$103,5)/100)</f>
        <v> </v>
      </c>
      <c r="J15" s="47" t="str">
        <f>IF(B15=" "," ",VLOOKUP($B15,'Seed  List'!$A$4:$N$103,6)/100)</f>
        <v> </v>
      </c>
      <c r="K15" s="60" t="str">
        <f>IF(B15=" "," ",VLOOKUP($B15,'Seed  List'!$A$4:$N$103,7))</f>
        <v> </v>
      </c>
      <c r="L15" s="78" t="str">
        <f>IF(K15=" "," ",IF(VLOOKUP(B15,'Seed  List'!$A$5:$H$103,8)="P",F15*K15,IF(VLOOKUP(B15,'Seed  List'!$A$5:$H$103,8)="B",G15*K15)))</f>
        <v> </v>
      </c>
      <c r="M15"/>
      <c r="T15" s="1" t="s">
        <v>159</v>
      </c>
      <c r="W15" s="9" t="s">
        <v>15</v>
      </c>
      <c r="Z15" s="9" t="s">
        <v>14</v>
      </c>
      <c r="AC15" s="9" t="s">
        <v>155</v>
      </c>
      <c r="AF15" s="9" t="s">
        <v>81</v>
      </c>
      <c r="AI15" s="9" t="s">
        <v>81</v>
      </c>
    </row>
    <row r="16" spans="1:35" ht="12.75">
      <c r="A16" s="46">
        <v>11</v>
      </c>
      <c r="B16" s="250" t="s">
        <v>5</v>
      </c>
      <c r="C16" s="251"/>
      <c r="D16" s="80" t="str">
        <f>IF(B16=" "," ",VLOOKUP(B16,'Seed  List'!$A$4:$N$103,4,4))</f>
        <v> </v>
      </c>
      <c r="E16" s="17"/>
      <c r="F16" s="51" t="str">
        <f>IF(B16=" "," ",IF($T$52="NP",D16*E16*43560/VLOOKUP(B16,'Seed  List'!$A$4:$N$103,2)*1.25,IF($T$52="YG",D16*E16*43560/VLOOKUP(B16,'Seed  List'!$A$4:$N$103,2)*1.5,IF($T$52="YP",D16*E16*43560/VLOOKUP(B16,'Seed  List'!$A$4:$N$103,2)*1.75,D16*E16*43560/VLOOKUP(B16,'Seed  List'!$A$4:$N$103,2)))))</f>
        <v> </v>
      </c>
      <c r="G16" s="51" t="str">
        <f t="shared" si="0"/>
        <v> </v>
      </c>
      <c r="H16" s="95" t="str">
        <f>IF(B16=" "," ",IF(K24=" "," ",($K$19/12)*(D16*E16)))</f>
        <v> </v>
      </c>
      <c r="I16" s="47" t="str">
        <f>IF(B16=" "," ",VLOOKUP($B16,'Seed  List'!$A$4:$N$103,5)/100)</f>
        <v> </v>
      </c>
      <c r="J16" s="47" t="str">
        <f>IF(B16=" "," ",VLOOKUP($B16,'Seed  List'!$A$4:$N$103,6)/100)</f>
        <v> </v>
      </c>
      <c r="K16" s="60" t="str">
        <f>IF(B16=" "," ",VLOOKUP($B16,'Seed  List'!$A$4:$N$103,7))</f>
        <v> </v>
      </c>
      <c r="L16" s="78" t="str">
        <f>IF(K16=" "," ",IF(VLOOKUP(B16,'Seed  List'!$A$5:$H$103,8)="P",F16*K16,IF(VLOOKUP(B16,'Seed  List'!$A$5:$H$103,8)="B",G16*K16)))</f>
        <v> </v>
      </c>
      <c r="M16"/>
      <c r="T16" s="9" t="s">
        <v>105</v>
      </c>
      <c r="W16" s="9" t="s">
        <v>328</v>
      </c>
      <c r="Z16" s="9" t="s">
        <v>84</v>
      </c>
      <c r="AC16" s="9" t="s">
        <v>33</v>
      </c>
      <c r="AF16" s="9" t="s">
        <v>91</v>
      </c>
      <c r="AI16" s="9" t="s">
        <v>91</v>
      </c>
    </row>
    <row r="17" spans="1:35" ht="12.75">
      <c r="A17" s="46">
        <v>12</v>
      </c>
      <c r="B17" s="250" t="s">
        <v>5</v>
      </c>
      <c r="C17" s="251"/>
      <c r="D17" s="80" t="str">
        <f>IF(B17=" "," ",VLOOKUP(B17,'Seed  List'!$A$4:$N$103,4,4))</f>
        <v> </v>
      </c>
      <c r="E17" s="17"/>
      <c r="F17" s="51" t="str">
        <f>IF(B17=" "," ",IF($T$52="NP",D17*E17*43560/VLOOKUP(B17,'Seed  List'!$A$4:$N$103,2)*1.25,IF($T$52="YG",D17*E17*43560/VLOOKUP(B17,'Seed  List'!$A$4:$N$103,2)*1.5,IF($T$52="YP",D17*E17*43560/VLOOKUP(B17,'Seed  List'!$A$4:$N$103,2)*1.75,D17*E17*43560/VLOOKUP(B17,'Seed  List'!$A$4:$N$103,2)))))</f>
        <v> </v>
      </c>
      <c r="G17" s="51" t="str">
        <f t="shared" si="0"/>
        <v> </v>
      </c>
      <c r="H17" s="95" t="str">
        <f>IF(B17=" "," ",IF(K25=" "," ",($K$19/12)*(D17*E17)))</f>
        <v> </v>
      </c>
      <c r="I17" s="47" t="str">
        <f>IF(B17=" "," ",VLOOKUP($B17,'Seed  List'!$A$4:$N$103,5)/100)</f>
        <v> </v>
      </c>
      <c r="J17" s="47" t="str">
        <f>IF(B17=" "," ",VLOOKUP($B17,'Seed  List'!$A$4:$N$103,6)/100)</f>
        <v> </v>
      </c>
      <c r="K17" s="60" t="str">
        <f>IF(B17=" "," ",VLOOKUP($B17,'Seed  List'!$A$4:$N$103,7))</f>
        <v> </v>
      </c>
      <c r="L17" s="78" t="str">
        <f>IF(K17=" "," ",IF(VLOOKUP(B17,'Seed  List'!$A$5:$H$103,8)="P",F17*K17,IF(VLOOKUP(B17,'Seed  List'!$A$5:$H$103,8)="B",G17*K17)))</f>
        <v> </v>
      </c>
      <c r="T17" s="9" t="s">
        <v>36</v>
      </c>
      <c r="W17" s="9" t="s">
        <v>71</v>
      </c>
      <c r="Z17" s="9" t="s">
        <v>96</v>
      </c>
      <c r="AC17" s="9" t="s">
        <v>14</v>
      </c>
      <c r="AF17" s="9" t="s">
        <v>111</v>
      </c>
      <c r="AI17" s="9" t="s">
        <v>111</v>
      </c>
    </row>
    <row r="18" spans="1:35" ht="12.75">
      <c r="A18" s="46">
        <v>13</v>
      </c>
      <c r="B18" s="250" t="s">
        <v>5</v>
      </c>
      <c r="C18" s="251"/>
      <c r="D18" s="80" t="str">
        <f>IF(B18=" "," ",VLOOKUP(B18,'Seed  List'!$A$4:$N$103,4,4))</f>
        <v> </v>
      </c>
      <c r="E18" s="18"/>
      <c r="F18" s="51" t="str">
        <f>IF(B18=" "," ",IF($T$52="NP",D18*E18*43560/VLOOKUP(B18,'Seed  List'!$A$4:$N$103,2)*1.25,IF($T$52="YG",D18*E18*43560/VLOOKUP(B18,'Seed  List'!$A$4:$N$103,2)*1.5,IF($T$52="YP",D18*E18*43560/VLOOKUP(B18,'Seed  List'!$A$4:$N$103,2)*1.75,D18*E18*43560/VLOOKUP(B18,'Seed  List'!$A$4:$N$103,2)))))</f>
        <v> </v>
      </c>
      <c r="G18" s="51" t="str">
        <f t="shared" si="0"/>
        <v> </v>
      </c>
      <c r="H18" s="95" t="str">
        <f>IF(B18=" "," ",IF(K26=" "," ",($K$19/12)*(D18*E18)))</f>
        <v> </v>
      </c>
      <c r="I18" s="47" t="str">
        <f>IF(B18=" "," ",VLOOKUP($B18,'Seed  List'!$A$4:$N$103,5)/100)</f>
        <v> </v>
      </c>
      <c r="J18" s="47" t="str">
        <f>IF(B18=" "," ",VLOOKUP($B18,'Seed  List'!$A$4:$N$103,6)/100)</f>
        <v> </v>
      </c>
      <c r="K18" s="60" t="str">
        <f>IF(B18=" "," ",VLOOKUP($B18,'Seed  List'!$A$4:$N$103,7))</f>
        <v> </v>
      </c>
      <c r="L18" s="78" t="str">
        <f>IF(K18=" "," ",IF(VLOOKUP(B18,'Seed  List'!$A$5:$H$103,8)="P",F18*K18,IF(VLOOKUP(B18,'Seed  List'!$A$5:$H$103,8)="B",G18*K18)))</f>
        <v> </v>
      </c>
      <c r="T18" s="9" t="s">
        <v>161</v>
      </c>
      <c r="W18" s="9" t="s">
        <v>61</v>
      </c>
      <c r="Z18" s="9" t="s">
        <v>100</v>
      </c>
      <c r="AC18" s="9" t="s">
        <v>81</v>
      </c>
      <c r="AF18" s="9" t="s">
        <v>104</v>
      </c>
      <c r="AI18" s="9" t="s">
        <v>104</v>
      </c>
    </row>
    <row r="19" spans="1:35" ht="12.75">
      <c r="A19" s="278" t="s">
        <v>172</v>
      </c>
      <c r="B19" s="279"/>
      <c r="C19" s="74"/>
      <c r="D19" s="48" t="s">
        <v>175</v>
      </c>
      <c r="E19" s="49" t="str">
        <f>IF(E6=" "," ",IF(E6=""," ",SUM(E6:E18)))</f>
        <v> </v>
      </c>
      <c r="F19" s="50" t="str">
        <f>IF(B6=" "," ",SUM(F6:F18))</f>
        <v> </v>
      </c>
      <c r="G19" s="50" t="str">
        <f>IF(B6=" "," ",SUM(G6:G18))</f>
        <v> </v>
      </c>
      <c r="H19" s="76" t="str">
        <f>IF(B6=" "," ",IF(H6=" "," ",SUM(H6:H18)))</f>
        <v> </v>
      </c>
      <c r="I19" s="276" t="s">
        <v>174</v>
      </c>
      <c r="J19" s="277"/>
      <c r="K19" s="74"/>
      <c r="L19" s="59" t="str">
        <f>IF(L6=" "," ",SUM(L6:L18))</f>
        <v> </v>
      </c>
      <c r="T19" s="138" t="s">
        <v>504</v>
      </c>
      <c r="W19" s="9" t="s">
        <v>27</v>
      </c>
      <c r="Z19" s="9" t="s">
        <v>24</v>
      </c>
      <c r="AC19" s="9" t="s">
        <v>91</v>
      </c>
      <c r="AF19" s="9" t="s">
        <v>84</v>
      </c>
      <c r="AI19" s="9" t="s">
        <v>59</v>
      </c>
    </row>
    <row r="20" spans="1:35" ht="12.75">
      <c r="A20" s="273" t="s">
        <v>189</v>
      </c>
      <c r="B20" s="274"/>
      <c r="C20" s="151"/>
      <c r="D20" s="273" t="s">
        <v>536</v>
      </c>
      <c r="E20" s="274"/>
      <c r="F20" s="151"/>
      <c r="G20" s="243"/>
      <c r="H20" s="244"/>
      <c r="I20" s="244"/>
      <c r="J20" s="244"/>
      <c r="K20" s="244"/>
      <c r="L20" s="245"/>
      <c r="T20" s="9" t="s">
        <v>106</v>
      </c>
      <c r="W20" s="9" t="s">
        <v>330</v>
      </c>
      <c r="Z20" s="9" t="s">
        <v>15</v>
      </c>
      <c r="AC20" s="9" t="s">
        <v>111</v>
      </c>
      <c r="AF20" s="9" t="s">
        <v>92</v>
      </c>
      <c r="AI20" s="9" t="s">
        <v>84</v>
      </c>
    </row>
    <row r="21" spans="1:35" ht="15.75">
      <c r="A21" s="270" t="s">
        <v>113</v>
      </c>
      <c r="B21" s="271"/>
      <c r="C21" s="271"/>
      <c r="D21" s="271"/>
      <c r="E21" s="271"/>
      <c r="F21" s="271"/>
      <c r="G21" s="271"/>
      <c r="H21" s="271"/>
      <c r="I21" s="271"/>
      <c r="J21" s="271"/>
      <c r="K21" s="271"/>
      <c r="L21" s="272"/>
      <c r="T21" s="9" t="s">
        <v>107</v>
      </c>
      <c r="W21" s="138" t="s">
        <v>474</v>
      </c>
      <c r="Z21" s="9" t="s">
        <v>71</v>
      </c>
      <c r="AC21" s="9" t="s">
        <v>104</v>
      </c>
      <c r="AF21" s="9" t="s">
        <v>96</v>
      </c>
      <c r="AI21" s="9" t="s">
        <v>92</v>
      </c>
    </row>
    <row r="22" spans="1:35" ht="12.75">
      <c r="A22" s="267" t="s">
        <v>173</v>
      </c>
      <c r="B22" s="268"/>
      <c r="C22" s="268"/>
      <c r="D22" s="268"/>
      <c r="E22" s="268"/>
      <c r="F22" s="268"/>
      <c r="G22" s="268"/>
      <c r="H22" s="268"/>
      <c r="I22" s="268"/>
      <c r="J22" s="268"/>
      <c r="K22" s="268"/>
      <c r="L22" s="269"/>
      <c r="T22" s="9" t="s">
        <v>108</v>
      </c>
      <c r="W22" s="9" t="s">
        <v>94</v>
      </c>
      <c r="Z22" s="9" t="s">
        <v>61</v>
      </c>
      <c r="AC22" s="9" t="s">
        <v>84</v>
      </c>
      <c r="AF22" s="9" t="s">
        <v>100</v>
      </c>
      <c r="AI22" s="9" t="s">
        <v>96</v>
      </c>
    </row>
    <row r="23" spans="1:35" ht="12.75">
      <c r="A23" s="234" t="s">
        <v>541</v>
      </c>
      <c r="B23" s="235"/>
      <c r="C23" s="235"/>
      <c r="D23" s="235"/>
      <c r="E23" s="235"/>
      <c r="F23" s="235"/>
      <c r="G23" s="235"/>
      <c r="H23" s="235"/>
      <c r="I23" s="235"/>
      <c r="J23" s="235"/>
      <c r="K23" s="235"/>
      <c r="L23" s="236"/>
      <c r="T23" s="138" t="s">
        <v>553</v>
      </c>
      <c r="W23" s="9" t="s">
        <v>93</v>
      </c>
      <c r="Z23" s="9" t="s">
        <v>27</v>
      </c>
      <c r="AC23" s="9" t="s">
        <v>92</v>
      </c>
      <c r="AF23" s="9" t="s">
        <v>24</v>
      </c>
      <c r="AI23" s="9" t="s">
        <v>100</v>
      </c>
    </row>
    <row r="24" spans="1:35" ht="12.75">
      <c r="A24" s="237"/>
      <c r="B24" s="238"/>
      <c r="C24" s="238"/>
      <c r="D24" s="238"/>
      <c r="E24" s="238"/>
      <c r="F24" s="238"/>
      <c r="G24" s="238"/>
      <c r="H24" s="238"/>
      <c r="I24" s="238"/>
      <c r="J24" s="238"/>
      <c r="K24" s="238"/>
      <c r="L24" s="239"/>
      <c r="T24" s="9" t="s">
        <v>250</v>
      </c>
      <c r="W24" s="9" t="s">
        <v>166</v>
      </c>
      <c r="Z24" s="9" t="s">
        <v>32</v>
      </c>
      <c r="AC24" s="9" t="s">
        <v>96</v>
      </c>
      <c r="AF24" s="9" t="s">
        <v>158</v>
      </c>
      <c r="AI24" s="9" t="s">
        <v>24</v>
      </c>
    </row>
    <row r="25" spans="1:35" ht="12.75">
      <c r="A25" s="240"/>
      <c r="B25" s="241"/>
      <c r="C25" s="241"/>
      <c r="D25" s="241"/>
      <c r="E25" s="241"/>
      <c r="F25" s="241"/>
      <c r="G25" s="241"/>
      <c r="H25" s="241"/>
      <c r="I25" s="241"/>
      <c r="J25" s="241"/>
      <c r="K25" s="241"/>
      <c r="L25" s="242"/>
      <c r="T25" s="9" t="s">
        <v>102</v>
      </c>
      <c r="W25" s="9" t="s">
        <v>159</v>
      </c>
      <c r="Z25" s="9" t="s">
        <v>329</v>
      </c>
      <c r="AC25" s="9" t="s">
        <v>100</v>
      </c>
      <c r="AF25" s="9" t="s">
        <v>71</v>
      </c>
      <c r="AI25" s="9" t="s">
        <v>158</v>
      </c>
    </row>
    <row r="26" spans="1:35" ht="12.75">
      <c r="A26"/>
      <c r="F26"/>
      <c r="G26"/>
      <c r="H26"/>
      <c r="I26"/>
      <c r="J26"/>
      <c r="K26"/>
      <c r="L26"/>
      <c r="T26" s="9" t="s">
        <v>103</v>
      </c>
      <c r="W26" s="9" t="s">
        <v>318</v>
      </c>
      <c r="Z26" s="9" t="s">
        <v>330</v>
      </c>
      <c r="AC26" s="9" t="s">
        <v>24</v>
      </c>
      <c r="AF26" s="9" t="s">
        <v>61</v>
      </c>
      <c r="AI26" s="9" t="s">
        <v>71</v>
      </c>
    </row>
    <row r="27" spans="1:35" ht="12.75">
      <c r="A27"/>
      <c r="F27"/>
      <c r="G27"/>
      <c r="H27"/>
      <c r="I27"/>
      <c r="J27"/>
      <c r="K27"/>
      <c r="L27"/>
      <c r="T27" s="1" t="s">
        <v>95</v>
      </c>
      <c r="W27" s="9" t="s">
        <v>105</v>
      </c>
      <c r="Z27" s="9" t="s">
        <v>30</v>
      </c>
      <c r="AC27" s="9" t="s">
        <v>15</v>
      </c>
      <c r="AF27" s="9" t="s">
        <v>29</v>
      </c>
      <c r="AI27" s="9" t="s">
        <v>61</v>
      </c>
    </row>
    <row r="28" spans="1:35" ht="12.75">
      <c r="A28"/>
      <c r="F28"/>
      <c r="G28"/>
      <c r="H28"/>
      <c r="I28" s="150"/>
      <c r="J28"/>
      <c r="K28"/>
      <c r="L28"/>
      <c r="T28" s="1" t="s">
        <v>16</v>
      </c>
      <c r="W28" s="9" t="s">
        <v>36</v>
      </c>
      <c r="Z28" s="138" t="s">
        <v>519</v>
      </c>
      <c r="AC28" s="9" t="s">
        <v>158</v>
      </c>
      <c r="AF28" s="9" t="s">
        <v>27</v>
      </c>
      <c r="AI28" s="9" t="s">
        <v>29</v>
      </c>
    </row>
    <row r="29" spans="1:35" ht="12.75">
      <c r="A29"/>
      <c r="F29"/>
      <c r="G29"/>
      <c r="H29"/>
      <c r="I29"/>
      <c r="J29"/>
      <c r="K29"/>
      <c r="L29"/>
      <c r="T29" s="9" t="s">
        <v>25</v>
      </c>
      <c r="W29" s="138" t="s">
        <v>28</v>
      </c>
      <c r="Z29" s="9" t="s">
        <v>94</v>
      </c>
      <c r="AC29" s="9" t="s">
        <v>71</v>
      </c>
      <c r="AF29" s="9" t="s">
        <v>32</v>
      </c>
      <c r="AI29" s="9" t="s">
        <v>27</v>
      </c>
    </row>
    <row r="30" spans="1:35" ht="12.75">
      <c r="A30"/>
      <c r="F30"/>
      <c r="G30"/>
      <c r="H30"/>
      <c r="J30"/>
      <c r="K30"/>
      <c r="L30"/>
      <c r="W30" s="9" t="s">
        <v>161</v>
      </c>
      <c r="Z30" s="9" t="s">
        <v>93</v>
      </c>
      <c r="AC30" s="9" t="s">
        <v>61</v>
      </c>
      <c r="AF30" s="9" t="s">
        <v>329</v>
      </c>
      <c r="AI30" s="9" t="s">
        <v>32</v>
      </c>
    </row>
    <row r="31" spans="1:35" ht="12.75">
      <c r="A31"/>
      <c r="E31"/>
      <c r="F31"/>
      <c r="G31"/>
      <c r="H31"/>
      <c r="I31"/>
      <c r="J31"/>
      <c r="K31"/>
      <c r="L31"/>
      <c r="T31" s="20" t="s">
        <v>171</v>
      </c>
      <c r="W31" s="9" t="s">
        <v>165</v>
      </c>
      <c r="Z31" s="9" t="s">
        <v>166</v>
      </c>
      <c r="AC31" s="9" t="s">
        <v>29</v>
      </c>
      <c r="AF31" s="9" t="s">
        <v>30</v>
      </c>
      <c r="AI31" s="9" t="s">
        <v>329</v>
      </c>
    </row>
    <row r="32" spans="1:35" ht="12.75">
      <c r="A32"/>
      <c r="E32"/>
      <c r="F32"/>
      <c r="G32"/>
      <c r="H32"/>
      <c r="I32"/>
      <c r="J32"/>
      <c r="K32"/>
      <c r="L32"/>
      <c r="T32" s="19"/>
      <c r="W32" s="9" t="s">
        <v>34</v>
      </c>
      <c r="Z32" s="9" t="s">
        <v>159</v>
      </c>
      <c r="AC32" s="9" t="s">
        <v>27</v>
      </c>
      <c r="AF32" s="9" t="s">
        <v>166</v>
      </c>
      <c r="AI32" s="9" t="s">
        <v>30</v>
      </c>
    </row>
    <row r="33" spans="1:35" ht="12.75">
      <c r="A33"/>
      <c r="C33"/>
      <c r="E33"/>
      <c r="F33"/>
      <c r="G33"/>
      <c r="H33"/>
      <c r="I33"/>
      <c r="J33"/>
      <c r="K33"/>
      <c r="L33"/>
      <c r="T33" s="72" t="s">
        <v>152</v>
      </c>
      <c r="W33" s="138" t="s">
        <v>504</v>
      </c>
      <c r="Z33" s="9" t="s">
        <v>160</v>
      </c>
      <c r="AC33" s="9" t="s">
        <v>32</v>
      </c>
      <c r="AF33" s="9" t="s">
        <v>159</v>
      </c>
      <c r="AI33" s="9" t="s">
        <v>166</v>
      </c>
    </row>
    <row r="34" spans="20:35" ht="12.75">
      <c r="T34" s="72" t="s">
        <v>168</v>
      </c>
      <c r="W34" s="138" t="s">
        <v>549</v>
      </c>
      <c r="Z34" s="9" t="s">
        <v>318</v>
      </c>
      <c r="AC34" s="9" t="s">
        <v>329</v>
      </c>
      <c r="AF34" s="9" t="s">
        <v>160</v>
      </c>
      <c r="AI34" s="9" t="s">
        <v>159</v>
      </c>
    </row>
    <row r="35" spans="20:35" ht="12.75">
      <c r="T35" s="72" t="s">
        <v>167</v>
      </c>
      <c r="W35" s="9" t="s">
        <v>83</v>
      </c>
      <c r="Z35" s="9" t="s">
        <v>89</v>
      </c>
      <c r="AC35" s="9" t="s">
        <v>330</v>
      </c>
      <c r="AF35" s="9" t="s">
        <v>318</v>
      </c>
      <c r="AI35" s="9" t="s">
        <v>160</v>
      </c>
    </row>
    <row r="36" spans="20:35" ht="12.75">
      <c r="T36" s="72" t="s">
        <v>169</v>
      </c>
      <c r="W36" s="9" t="s">
        <v>106</v>
      </c>
      <c r="Z36" s="9" t="s">
        <v>105</v>
      </c>
      <c r="AC36" s="9" t="s">
        <v>30</v>
      </c>
      <c r="AF36" s="9" t="s">
        <v>89</v>
      </c>
      <c r="AI36" s="9" t="s">
        <v>318</v>
      </c>
    </row>
    <row r="37" spans="20:35" ht="12.75">
      <c r="T37" s="72" t="s">
        <v>72</v>
      </c>
      <c r="W37" s="9" t="s">
        <v>107</v>
      </c>
      <c r="Z37" s="9" t="s">
        <v>26</v>
      </c>
      <c r="AC37" s="9" t="s">
        <v>94</v>
      </c>
      <c r="AF37" s="9" t="s">
        <v>26</v>
      </c>
      <c r="AI37" s="9" t="s">
        <v>89</v>
      </c>
    </row>
    <row r="38" spans="20:35" ht="12.75">
      <c r="T38" s="72" t="s">
        <v>170</v>
      </c>
      <c r="W38" s="9" t="s">
        <v>108</v>
      </c>
      <c r="Z38" s="9" t="s">
        <v>157</v>
      </c>
      <c r="AC38" s="9" t="s">
        <v>93</v>
      </c>
      <c r="AF38" s="9" t="s">
        <v>157</v>
      </c>
      <c r="AI38" s="9" t="s">
        <v>26</v>
      </c>
    </row>
    <row r="39" spans="23:35" ht="12.75">
      <c r="W39" s="9" t="s">
        <v>86</v>
      </c>
      <c r="Z39" s="9" t="s">
        <v>36</v>
      </c>
      <c r="AC39" s="9" t="s">
        <v>166</v>
      </c>
      <c r="AF39" s="9" t="s">
        <v>38</v>
      </c>
      <c r="AI39" s="9" t="s">
        <v>157</v>
      </c>
    </row>
    <row r="40" spans="20:35" ht="12.75">
      <c r="T40" s="44" t="s">
        <v>192</v>
      </c>
      <c r="W40" s="9" t="s">
        <v>90</v>
      </c>
      <c r="Z40" s="9" t="s">
        <v>38</v>
      </c>
      <c r="AC40" s="9" t="s">
        <v>159</v>
      </c>
      <c r="AF40" s="9" t="s">
        <v>28</v>
      </c>
      <c r="AI40" s="9" t="s">
        <v>38</v>
      </c>
    </row>
    <row r="41" spans="23:35" ht="12.75">
      <c r="W41" s="9" t="s">
        <v>250</v>
      </c>
      <c r="Z41" s="9" t="s">
        <v>28</v>
      </c>
      <c r="AC41" s="9" t="s">
        <v>160</v>
      </c>
      <c r="AF41" s="9" t="s">
        <v>37</v>
      </c>
      <c r="AI41" s="9" t="s">
        <v>28</v>
      </c>
    </row>
    <row r="42" spans="20:35" ht="12.75">
      <c r="T42" s="77" t="s">
        <v>190</v>
      </c>
      <c r="W42" s="9" t="s">
        <v>97</v>
      </c>
      <c r="Z42" s="9" t="s">
        <v>37</v>
      </c>
      <c r="AC42" s="9" t="s">
        <v>318</v>
      </c>
      <c r="AF42" s="9" t="s">
        <v>161</v>
      </c>
      <c r="AI42" s="9" t="s">
        <v>37</v>
      </c>
    </row>
    <row r="43" spans="20:35" ht="12.75">
      <c r="T43" s="77" t="s">
        <v>12</v>
      </c>
      <c r="W43" s="138" t="s">
        <v>553</v>
      </c>
      <c r="Z43" s="9" t="s">
        <v>161</v>
      </c>
      <c r="AC43" s="9" t="s">
        <v>89</v>
      </c>
      <c r="AF43" s="9" t="s">
        <v>165</v>
      </c>
      <c r="AI43" s="9" t="s">
        <v>161</v>
      </c>
    </row>
    <row r="44" spans="23:35" ht="12.75">
      <c r="W44" s="9" t="s">
        <v>99</v>
      </c>
      <c r="Z44" s="9" t="s">
        <v>165</v>
      </c>
      <c r="AC44" s="9" t="s">
        <v>105</v>
      </c>
      <c r="AF44" s="138" t="s">
        <v>545</v>
      </c>
      <c r="AI44" s="9" t="s">
        <v>165</v>
      </c>
    </row>
    <row r="45" spans="20:35" ht="12.75">
      <c r="T45" s="44" t="s">
        <v>534</v>
      </c>
      <c r="W45" s="9" t="s">
        <v>102</v>
      </c>
      <c r="Z45" s="138" t="s">
        <v>545</v>
      </c>
      <c r="AC45" s="9" t="s">
        <v>26</v>
      </c>
      <c r="AF45" s="9" t="s">
        <v>31</v>
      </c>
      <c r="AI45" s="138" t="s">
        <v>545</v>
      </c>
    </row>
    <row r="46" spans="23:35" ht="12.75">
      <c r="W46" s="9" t="s">
        <v>103</v>
      </c>
      <c r="Z46" s="9" t="s">
        <v>34</v>
      </c>
      <c r="AC46" s="9" t="s">
        <v>157</v>
      </c>
      <c r="AF46" s="9" t="s">
        <v>34</v>
      </c>
      <c r="AI46" s="9" t="s">
        <v>31</v>
      </c>
    </row>
    <row r="47" spans="20:35" ht="12.75">
      <c r="T47" s="77" t="s">
        <v>535</v>
      </c>
      <c r="W47" s="9" t="s">
        <v>85</v>
      </c>
      <c r="Z47" s="138" t="s">
        <v>504</v>
      </c>
      <c r="AC47" s="9" t="s">
        <v>38</v>
      </c>
      <c r="AF47" s="138" t="s">
        <v>504</v>
      </c>
      <c r="AI47" s="9" t="s">
        <v>34</v>
      </c>
    </row>
    <row r="48" spans="20:35" ht="12.75">
      <c r="T48" s="77" t="s">
        <v>179</v>
      </c>
      <c r="W48" s="9" t="s">
        <v>95</v>
      </c>
      <c r="Z48" s="138" t="s">
        <v>549</v>
      </c>
      <c r="AC48" s="9" t="s">
        <v>28</v>
      </c>
      <c r="AF48" s="138" t="s">
        <v>549</v>
      </c>
      <c r="AI48" s="138" t="s">
        <v>504</v>
      </c>
    </row>
    <row r="49" spans="23:35" ht="12.75">
      <c r="W49" s="138" t="s">
        <v>25</v>
      </c>
      <c r="Z49" s="9" t="s">
        <v>83</v>
      </c>
      <c r="AC49" s="9" t="s">
        <v>37</v>
      </c>
      <c r="AF49" s="9" t="s">
        <v>83</v>
      </c>
      <c r="AI49" s="138" t="s">
        <v>549</v>
      </c>
    </row>
    <row r="50" spans="20:35" ht="12.75">
      <c r="T50" s="44" t="s">
        <v>537</v>
      </c>
      <c r="W50" s="9" t="s">
        <v>16</v>
      </c>
      <c r="Z50" s="9" t="s">
        <v>106</v>
      </c>
      <c r="AC50" s="9" t="s">
        <v>161</v>
      </c>
      <c r="AF50" s="9" t="s">
        <v>106</v>
      </c>
      <c r="AI50" s="9" t="s">
        <v>83</v>
      </c>
    </row>
    <row r="51" spans="26:35" ht="12.75">
      <c r="Z51" s="9" t="s">
        <v>107</v>
      </c>
      <c r="AC51" s="9" t="s">
        <v>165</v>
      </c>
      <c r="AF51" s="9" t="s">
        <v>107</v>
      </c>
      <c r="AI51" s="9" t="s">
        <v>106</v>
      </c>
    </row>
    <row r="52" spans="20:35" ht="12.75">
      <c r="T52" s="152">
        <f>CONCATENATE(C20,F20)</f>
      </c>
      <c r="Z52" s="9" t="s">
        <v>108</v>
      </c>
      <c r="AC52" s="138" t="s">
        <v>545</v>
      </c>
      <c r="AF52" s="9" t="s">
        <v>108</v>
      </c>
      <c r="AI52" s="9" t="s">
        <v>107</v>
      </c>
    </row>
    <row r="53" spans="23:35" ht="12.75">
      <c r="W53" s="44" t="s">
        <v>376</v>
      </c>
      <c r="Z53" s="9" t="s">
        <v>86</v>
      </c>
      <c r="AC53" s="9" t="s">
        <v>31</v>
      </c>
      <c r="AF53" s="9" t="s">
        <v>86</v>
      </c>
      <c r="AI53" s="9" t="s">
        <v>108</v>
      </c>
    </row>
    <row r="54" spans="20:35" ht="12.75">
      <c r="T54" s="44" t="s">
        <v>200</v>
      </c>
      <c r="W54" s="1" t="s">
        <v>5</v>
      </c>
      <c r="Z54" s="9" t="s">
        <v>162</v>
      </c>
      <c r="AC54" s="9" t="s">
        <v>34</v>
      </c>
      <c r="AF54" s="9" t="s">
        <v>162</v>
      </c>
      <c r="AI54" s="9" t="s">
        <v>86</v>
      </c>
    </row>
    <row r="55" spans="23:35" ht="12.75">
      <c r="W55" s="115">
        <v>6</v>
      </c>
      <c r="Z55" s="9" t="s">
        <v>90</v>
      </c>
      <c r="AC55" s="138" t="s">
        <v>504</v>
      </c>
      <c r="AF55" s="9" t="s">
        <v>90</v>
      </c>
      <c r="AI55" s="9" t="s">
        <v>162</v>
      </c>
    </row>
    <row r="56" spans="20:35" ht="12.75">
      <c r="T56" s="1" t="s">
        <v>207</v>
      </c>
      <c r="W56" s="115">
        <v>7</v>
      </c>
      <c r="Z56" s="9" t="s">
        <v>250</v>
      </c>
      <c r="AC56" s="138" t="s">
        <v>549</v>
      </c>
      <c r="AF56" s="9" t="s">
        <v>250</v>
      </c>
      <c r="AI56" s="9" t="s">
        <v>90</v>
      </c>
    </row>
    <row r="57" spans="20:35" ht="12.75">
      <c r="T57" s="1" t="s">
        <v>202</v>
      </c>
      <c r="W57" s="115">
        <v>8</v>
      </c>
      <c r="Z57" s="9" t="s">
        <v>97</v>
      </c>
      <c r="AC57" s="9" t="s">
        <v>83</v>
      </c>
      <c r="AF57" s="9" t="s">
        <v>97</v>
      </c>
      <c r="AI57" s="9" t="s">
        <v>250</v>
      </c>
    </row>
    <row r="58" spans="20:35" ht="12.75">
      <c r="T58" s="1" t="s">
        <v>201</v>
      </c>
      <c r="W58" s="115">
        <v>10</v>
      </c>
      <c r="Z58" s="138" t="s">
        <v>553</v>
      </c>
      <c r="AC58" s="9" t="s">
        <v>106</v>
      </c>
      <c r="AF58" s="138" t="s">
        <v>553</v>
      </c>
      <c r="AI58" s="9" t="s">
        <v>97</v>
      </c>
    </row>
    <row r="59" spans="20:35" ht="12.75">
      <c r="T59" s="1" t="s">
        <v>206</v>
      </c>
      <c r="W59" s="115">
        <v>12</v>
      </c>
      <c r="Z59" s="9" t="s">
        <v>99</v>
      </c>
      <c r="AC59" s="9" t="s">
        <v>107</v>
      </c>
      <c r="AF59" s="9" t="s">
        <v>99</v>
      </c>
      <c r="AI59" s="138" t="s">
        <v>553</v>
      </c>
    </row>
    <row r="60" spans="20:35" ht="12.75">
      <c r="T60" s="1" t="s">
        <v>203</v>
      </c>
      <c r="W60" s="115">
        <v>24</v>
      </c>
      <c r="Z60" s="9" t="s">
        <v>101</v>
      </c>
      <c r="AC60" s="9" t="s">
        <v>108</v>
      </c>
      <c r="AF60" s="9" t="s">
        <v>101</v>
      </c>
      <c r="AI60" s="9" t="s">
        <v>99</v>
      </c>
    </row>
    <row r="61" spans="20:35" ht="12.75">
      <c r="T61" s="1" t="s">
        <v>204</v>
      </c>
      <c r="Z61" s="9" t="s">
        <v>102</v>
      </c>
      <c r="AC61" s="9" t="s">
        <v>86</v>
      </c>
      <c r="AF61" s="9" t="s">
        <v>102</v>
      </c>
      <c r="AI61" s="9" t="s">
        <v>101</v>
      </c>
    </row>
    <row r="62" spans="20:35" ht="12.75">
      <c r="T62" s="1" t="s">
        <v>205</v>
      </c>
      <c r="Z62" s="9" t="s">
        <v>103</v>
      </c>
      <c r="AC62" s="9" t="s">
        <v>162</v>
      </c>
      <c r="AF62" s="9" t="s">
        <v>103</v>
      </c>
      <c r="AI62" s="9" t="s">
        <v>102</v>
      </c>
    </row>
    <row r="63" spans="26:35" ht="12.75">
      <c r="Z63" s="9" t="s">
        <v>82</v>
      </c>
      <c r="AC63" s="9" t="s">
        <v>90</v>
      </c>
      <c r="AF63" s="9" t="s">
        <v>82</v>
      </c>
      <c r="AI63" s="9" t="s">
        <v>103</v>
      </c>
    </row>
    <row r="64" spans="21:35" ht="12.75">
      <c r="U64" s="44"/>
      <c r="V64" s="44"/>
      <c r="Z64" s="9" t="s">
        <v>85</v>
      </c>
      <c r="AC64" s="9" t="s">
        <v>250</v>
      </c>
      <c r="AF64" s="9" t="s">
        <v>85</v>
      </c>
      <c r="AI64" s="9" t="s">
        <v>82</v>
      </c>
    </row>
    <row r="65" spans="21:35" ht="12.75">
      <c r="U65"/>
      <c r="Z65" s="9" t="s">
        <v>95</v>
      </c>
      <c r="AC65" s="9" t="s">
        <v>97</v>
      </c>
      <c r="AF65" s="9" t="s">
        <v>95</v>
      </c>
      <c r="AI65" s="9" t="s">
        <v>85</v>
      </c>
    </row>
    <row r="66" spans="21:35" ht="12.75">
      <c r="U66"/>
      <c r="Z66" s="9" t="s">
        <v>16</v>
      </c>
      <c r="AC66" s="138" t="s">
        <v>553</v>
      </c>
      <c r="AF66" s="9" t="s">
        <v>16</v>
      </c>
      <c r="AI66" s="9" t="s">
        <v>95</v>
      </c>
    </row>
    <row r="67" spans="20:35" ht="12.75">
      <c r="T67" s="44" t="s">
        <v>7</v>
      </c>
      <c r="U67"/>
      <c r="W67" s="44" t="s">
        <v>538</v>
      </c>
      <c r="X67" s="44" t="s">
        <v>539</v>
      </c>
      <c r="Z67" s="9" t="s">
        <v>25</v>
      </c>
      <c r="AC67" s="9" t="s">
        <v>99</v>
      </c>
      <c r="AF67" s="9" t="s">
        <v>25</v>
      </c>
      <c r="AI67" s="9" t="s">
        <v>16</v>
      </c>
    </row>
    <row r="68" spans="21:35" ht="12.75">
      <c r="U68"/>
      <c r="W68"/>
      <c r="AC68" s="9" t="s">
        <v>101</v>
      </c>
      <c r="AI68" s="9" t="s">
        <v>25</v>
      </c>
    </row>
    <row r="69" spans="20:29" ht="12.75">
      <c r="T69" s="1" t="s">
        <v>526</v>
      </c>
      <c r="U69"/>
      <c r="W69" s="77" t="s">
        <v>532</v>
      </c>
      <c r="X69" s="153">
        <v>1</v>
      </c>
      <c r="AC69" s="9" t="s">
        <v>102</v>
      </c>
    </row>
    <row r="70" spans="20:29" ht="12.75">
      <c r="T70" s="1" t="s">
        <v>527</v>
      </c>
      <c r="W70" s="77" t="s">
        <v>531</v>
      </c>
      <c r="X70" s="153">
        <v>1.25</v>
      </c>
      <c r="AC70" s="9" t="s">
        <v>103</v>
      </c>
    </row>
    <row r="71" spans="20:29" ht="12.75">
      <c r="T71" s="1" t="s">
        <v>529</v>
      </c>
      <c r="W71" s="77" t="s">
        <v>530</v>
      </c>
      <c r="X71" s="153">
        <v>1.5</v>
      </c>
      <c r="AC71" s="9" t="s">
        <v>82</v>
      </c>
    </row>
    <row r="72" spans="20:29" ht="12.75">
      <c r="T72" s="1" t="s">
        <v>528</v>
      </c>
      <c r="W72" s="77" t="s">
        <v>533</v>
      </c>
      <c r="X72" s="153">
        <v>1.75</v>
      </c>
      <c r="AC72" s="9" t="s">
        <v>85</v>
      </c>
    </row>
    <row r="73" ht="12.75">
      <c r="AC73" s="9" t="s">
        <v>95</v>
      </c>
    </row>
    <row r="74" ht="12.75">
      <c r="AC74" s="9" t="s">
        <v>16</v>
      </c>
    </row>
    <row r="75" ht="12.75">
      <c r="AC75" s="9" t="s">
        <v>25</v>
      </c>
    </row>
    <row r="76" ht="12.75">
      <c r="AC76" s="9"/>
    </row>
    <row r="77" ht="12.75">
      <c r="AC77" s="9"/>
    </row>
  </sheetData>
  <sheetProtection password="E962" sheet="1" objects="1" scenarios="1"/>
  <mergeCells count="36">
    <mergeCell ref="B15:C15"/>
    <mergeCell ref="B11:C11"/>
    <mergeCell ref="B12:C12"/>
    <mergeCell ref="B13:C13"/>
    <mergeCell ref="B14:C14"/>
    <mergeCell ref="T1:AA1"/>
    <mergeCell ref="AC1:AJ1"/>
    <mergeCell ref="I19:J19"/>
    <mergeCell ref="B16:C16"/>
    <mergeCell ref="B17:C17"/>
    <mergeCell ref="B18:C18"/>
    <mergeCell ref="A19:B19"/>
    <mergeCell ref="A1:L2"/>
    <mergeCell ref="I3:I4"/>
    <mergeCell ref="L3:L4"/>
    <mergeCell ref="A22:L22"/>
    <mergeCell ref="A21:L21"/>
    <mergeCell ref="A20:B20"/>
    <mergeCell ref="D20:E20"/>
    <mergeCell ref="B7:C7"/>
    <mergeCell ref="B6:C6"/>
    <mergeCell ref="G3:G4"/>
    <mergeCell ref="A3:A5"/>
    <mergeCell ref="E3:E4"/>
    <mergeCell ref="F3:F4"/>
    <mergeCell ref="D3:D5"/>
    <mergeCell ref="A23:L23"/>
    <mergeCell ref="A24:L25"/>
    <mergeCell ref="G20:L20"/>
    <mergeCell ref="H3:H5"/>
    <mergeCell ref="J3:J4"/>
    <mergeCell ref="B10:C10"/>
    <mergeCell ref="K3:K4"/>
    <mergeCell ref="B3:C5"/>
    <mergeCell ref="B9:C9"/>
    <mergeCell ref="B8:C8"/>
  </mergeCells>
  <conditionalFormatting sqref="E19">
    <cfRule type="cellIs" priority="1" dxfId="0" operator="greaterThan" stopIfTrue="1">
      <formula>1</formula>
    </cfRule>
  </conditionalFormatting>
  <dataValidations count="6">
    <dataValidation type="list" allowBlank="1" showInputMessage="1" showErrorMessage="1" sqref="C19">
      <formula1>$T$32:$T$38</formula1>
    </dataValidation>
    <dataValidation type="list" allowBlank="1" showInputMessage="1" showErrorMessage="1" sqref="C20">
      <formula1>$T$41:$T$43</formula1>
    </dataValidation>
    <dataValidation type="list" allowBlank="1" showInputMessage="1" showErrorMessage="1" sqref="K19">
      <formula1>$W$54:$W$60</formula1>
    </dataValidation>
    <dataValidation type="list" allowBlank="1" showInputMessage="1" showErrorMessage="1" sqref="F20">
      <formula1>$T$46:$T$48</formula1>
    </dataValidation>
    <dataValidation type="list" allowBlank="1" showInputMessage="1" showErrorMessage="1" sqref="C6:C18">
      <formula1>IF($C$19="8-12",U$3:U$27,IF($C$19="12-14",X$3:X$44,IF($C$19="14-16",AA$3:AA$62,IF($C$19="16-25",AD$3:AD$71,IF($C$19="25-35",AG$3:AG$63,IF($C$19="35+",AJ$3:AJ$64))))))</formula1>
    </dataValidation>
    <dataValidation type="list" allowBlank="1" showInputMessage="1" showErrorMessage="1" sqref="B6:B18">
      <formula1>IF($C$19="8-12",T$3:T$29,IF($C$19="12-14",W$3:W$47,IF($C$19="14-16",Z$3:Z$64,IF($C$19="16-25",AC$3:AC$72,IF($C$19="25-35",AF$3:AF$64,IF($C$19="35+",AI$3:AI$65))))))</formula1>
    </dataValidation>
  </dataValidations>
  <printOptions horizontalCentered="1"/>
  <pageMargins left="1" right="1" top="1" bottom="1" header="0.5" footer="0.5"/>
  <pageSetup horizontalDpi="300" verticalDpi="300" orientation="portrait" scale="85" r:id="rId3"/>
  <headerFooter alignWithMargins="0">
    <oddFooter>&amp;RNRCS-UT
February 2004</oddFooter>
  </headerFooter>
  <legacyDrawing r:id="rId2"/>
</worksheet>
</file>

<file path=xl/worksheets/sheet3.xml><?xml version="1.0" encoding="utf-8"?>
<worksheet xmlns="http://schemas.openxmlformats.org/spreadsheetml/2006/main" xmlns:r="http://schemas.openxmlformats.org/officeDocument/2006/relationships">
  <dimension ref="A1:W109"/>
  <sheetViews>
    <sheetView workbookViewId="0" topLeftCell="A1">
      <pane ySplit="3" topLeftCell="BM4" activePane="bottomLeft" state="frozen"/>
      <selection pane="topLeft" activeCell="A1" sqref="A1"/>
      <selection pane="bottomLeft" activeCell="A1" sqref="A1:N1"/>
    </sheetView>
  </sheetViews>
  <sheetFormatPr defaultColWidth="9.33203125" defaultRowHeight="12.75"/>
  <cols>
    <col min="1" max="1" width="24.83203125" style="1" customWidth="1"/>
    <col min="2" max="2" width="11.16015625" style="1" customWidth="1"/>
    <col min="3" max="4" width="9.33203125" style="1" customWidth="1"/>
    <col min="5" max="6" width="8.83203125" style="1" customWidth="1"/>
    <col min="7" max="7" width="8.33203125" style="1" customWidth="1"/>
    <col min="8" max="8" width="6.16015625" style="1" customWidth="1"/>
    <col min="9" max="9" width="6.83203125" style="1" customWidth="1"/>
    <col min="10" max="10" width="7.83203125" style="1" customWidth="1"/>
    <col min="11" max="11" width="9.83203125" style="1" customWidth="1"/>
    <col min="12" max="12" width="7.83203125" style="1" customWidth="1"/>
    <col min="13" max="13" width="10.66015625" style="1" customWidth="1"/>
    <col min="14" max="14" width="8.33203125" style="1" customWidth="1"/>
    <col min="15" max="19" width="10.83203125" style="1" customWidth="1"/>
    <col min="20" max="16384" width="9.33203125" style="1" customWidth="1"/>
  </cols>
  <sheetData>
    <row r="1" spans="1:21" ht="12.75">
      <c r="A1" s="288" t="s">
        <v>310</v>
      </c>
      <c r="B1" s="289"/>
      <c r="C1" s="289"/>
      <c r="D1" s="289"/>
      <c r="E1" s="289"/>
      <c r="F1" s="289"/>
      <c r="G1" s="289"/>
      <c r="H1" s="289"/>
      <c r="I1" s="289"/>
      <c r="J1" s="289"/>
      <c r="K1" s="289"/>
      <c r="L1" s="289"/>
      <c r="M1" s="289"/>
      <c r="N1" s="290"/>
      <c r="O1" s="297" t="s">
        <v>310</v>
      </c>
      <c r="P1" s="298"/>
      <c r="Q1" s="298"/>
      <c r="R1" s="298"/>
      <c r="S1" s="298"/>
      <c r="T1" s="298"/>
      <c r="U1" s="299"/>
    </row>
    <row r="2" spans="1:21" ht="12.75" customHeight="1">
      <c r="A2" s="291" t="s">
        <v>10</v>
      </c>
      <c r="B2" s="292" t="s">
        <v>60</v>
      </c>
      <c r="C2" s="291" t="s">
        <v>78</v>
      </c>
      <c r="D2" s="291" t="s">
        <v>77</v>
      </c>
      <c r="E2" s="291" t="s">
        <v>20</v>
      </c>
      <c r="F2" s="291" t="s">
        <v>73</v>
      </c>
      <c r="G2" s="295" t="s">
        <v>178</v>
      </c>
      <c r="H2" s="295" t="s">
        <v>176</v>
      </c>
      <c r="I2" s="306" t="s">
        <v>76</v>
      </c>
      <c r="J2" s="295" t="s">
        <v>427</v>
      </c>
      <c r="K2" s="295" t="s">
        <v>115</v>
      </c>
      <c r="L2" s="295" t="s">
        <v>116</v>
      </c>
      <c r="M2" s="293" t="s">
        <v>75</v>
      </c>
      <c r="N2" s="294" t="s">
        <v>74</v>
      </c>
      <c r="O2" s="300" t="s">
        <v>305</v>
      </c>
      <c r="P2" s="301"/>
      <c r="Q2" s="301"/>
      <c r="R2" s="301"/>
      <c r="S2" s="301"/>
      <c r="T2" s="301"/>
      <c r="U2" s="302"/>
    </row>
    <row r="3" spans="1:21" ht="12.75">
      <c r="A3" s="291"/>
      <c r="B3" s="292"/>
      <c r="C3" s="291"/>
      <c r="D3" s="291"/>
      <c r="E3" s="291"/>
      <c r="F3" s="291"/>
      <c r="G3" s="296"/>
      <c r="H3" s="296"/>
      <c r="I3" s="306"/>
      <c r="J3" s="296"/>
      <c r="K3" s="296"/>
      <c r="L3" s="296"/>
      <c r="M3" s="293"/>
      <c r="N3" s="294"/>
      <c r="O3" s="303"/>
      <c r="P3" s="304"/>
      <c r="Q3" s="304"/>
      <c r="R3" s="304"/>
      <c r="S3" s="304"/>
      <c r="T3" s="304"/>
      <c r="U3" s="305"/>
    </row>
    <row r="4" spans="1:21" ht="12.75">
      <c r="A4" s="2" t="s">
        <v>5</v>
      </c>
      <c r="B4" s="3" t="s">
        <v>5</v>
      </c>
      <c r="C4" s="4" t="s">
        <v>5</v>
      </c>
      <c r="D4" s="4"/>
      <c r="E4" s="4" t="s">
        <v>5</v>
      </c>
      <c r="F4" s="4" t="s">
        <v>5</v>
      </c>
      <c r="G4" s="56"/>
      <c r="H4" s="56" t="s">
        <v>5</v>
      </c>
      <c r="I4" s="37"/>
      <c r="J4" s="4"/>
      <c r="K4" s="4"/>
      <c r="L4" s="4"/>
      <c r="M4" s="39" t="s">
        <v>5</v>
      </c>
      <c r="N4" s="40" t="s">
        <v>5</v>
      </c>
      <c r="O4" s="2" t="s">
        <v>5</v>
      </c>
      <c r="P4" s="39" t="s">
        <v>5</v>
      </c>
      <c r="Q4" s="39" t="s">
        <v>5</v>
      </c>
      <c r="R4" s="39" t="s">
        <v>5</v>
      </c>
      <c r="S4" s="39" t="s">
        <v>5</v>
      </c>
      <c r="T4" s="39" t="s">
        <v>5</v>
      </c>
      <c r="U4" s="40" t="s">
        <v>5</v>
      </c>
    </row>
    <row r="5" spans="1:23" ht="12.75">
      <c r="A5" s="53" t="s">
        <v>11</v>
      </c>
      <c r="B5" s="54">
        <v>225000</v>
      </c>
      <c r="C5" s="130">
        <f>B5/43560</f>
        <v>5.1652892561983474</v>
      </c>
      <c r="D5" s="98">
        <v>25.83</v>
      </c>
      <c r="E5" s="65">
        <v>98</v>
      </c>
      <c r="F5" s="65">
        <v>85</v>
      </c>
      <c r="G5" s="66">
        <v>2.25</v>
      </c>
      <c r="H5" s="100" t="s">
        <v>177</v>
      </c>
      <c r="I5" s="56"/>
      <c r="J5" s="70" t="s">
        <v>114</v>
      </c>
      <c r="K5" s="55" t="s">
        <v>117</v>
      </c>
      <c r="L5" s="70" t="s">
        <v>118</v>
      </c>
      <c r="M5" s="55" t="s">
        <v>65</v>
      </c>
      <c r="N5" s="57" t="s">
        <v>64</v>
      </c>
      <c r="O5" s="53" t="s">
        <v>196</v>
      </c>
      <c r="P5" s="102" t="s">
        <v>197</v>
      </c>
      <c r="Q5" s="102" t="s">
        <v>198</v>
      </c>
      <c r="R5" s="102" t="s">
        <v>199</v>
      </c>
      <c r="S5" s="102" t="s">
        <v>195</v>
      </c>
      <c r="T5" s="102" t="s">
        <v>47</v>
      </c>
      <c r="U5" s="103" t="s">
        <v>306</v>
      </c>
      <c r="V5" s="1" t="s">
        <v>5</v>
      </c>
      <c r="W5" s="1" t="s">
        <v>5</v>
      </c>
    </row>
    <row r="6" spans="1:21" ht="12.75">
      <c r="A6" s="53" t="s">
        <v>428</v>
      </c>
      <c r="B6" s="54">
        <v>2108000</v>
      </c>
      <c r="C6" s="130">
        <f>B6/43560</f>
        <v>48.393021120293845</v>
      </c>
      <c r="D6" s="98">
        <v>48.393</v>
      </c>
      <c r="E6" s="65">
        <v>98</v>
      </c>
      <c r="F6" s="65">
        <v>90</v>
      </c>
      <c r="G6" s="66">
        <v>3</v>
      </c>
      <c r="H6" s="131" t="s">
        <v>177</v>
      </c>
      <c r="I6" s="56" t="s">
        <v>12</v>
      </c>
      <c r="J6" s="55"/>
      <c r="K6" s="55"/>
      <c r="L6" s="55"/>
      <c r="M6" s="55" t="s">
        <v>66</v>
      </c>
      <c r="N6" s="57"/>
      <c r="O6" s="53" t="s">
        <v>429</v>
      </c>
      <c r="P6" s="102"/>
      <c r="Q6" s="102"/>
      <c r="R6" s="102"/>
      <c r="S6" s="102"/>
      <c r="T6" s="102"/>
      <c r="U6" s="103"/>
    </row>
    <row r="7" spans="1:21" ht="12.75">
      <c r="A7" s="53" t="s">
        <v>35</v>
      </c>
      <c r="B7" s="54">
        <v>21000</v>
      </c>
      <c r="C7" s="130">
        <f aca="true" t="shared" si="0" ref="C7:C70">B7/43560</f>
        <v>0.4820936639118457</v>
      </c>
      <c r="D7" s="98">
        <v>10.124</v>
      </c>
      <c r="E7" s="65">
        <v>98</v>
      </c>
      <c r="F7" s="65">
        <v>90</v>
      </c>
      <c r="G7" s="66">
        <v>26</v>
      </c>
      <c r="H7" s="100" t="s">
        <v>179</v>
      </c>
      <c r="I7" s="56" t="s">
        <v>12</v>
      </c>
      <c r="J7" s="70" t="s">
        <v>125</v>
      </c>
      <c r="K7" s="55" t="s">
        <v>120</v>
      </c>
      <c r="L7" s="70" t="s">
        <v>121</v>
      </c>
      <c r="M7" s="55" t="s">
        <v>62</v>
      </c>
      <c r="N7" s="57" t="s">
        <v>63</v>
      </c>
      <c r="O7" s="53" t="s">
        <v>294</v>
      </c>
      <c r="P7" s="102" t="s">
        <v>295</v>
      </c>
      <c r="Q7" s="102" t="s">
        <v>296</v>
      </c>
      <c r="R7" s="102" t="s">
        <v>5</v>
      </c>
      <c r="S7" s="102" t="s">
        <v>5</v>
      </c>
      <c r="T7" s="102" t="s">
        <v>5</v>
      </c>
      <c r="U7" s="103" t="s">
        <v>5</v>
      </c>
    </row>
    <row r="8" spans="1:21" ht="12.75">
      <c r="A8" s="53" t="s">
        <v>430</v>
      </c>
      <c r="B8" s="54">
        <v>4800</v>
      </c>
      <c r="C8" s="130">
        <f t="shared" si="0"/>
        <v>0.11019283746556474</v>
      </c>
      <c r="D8" s="98"/>
      <c r="E8" s="65">
        <v>98</v>
      </c>
      <c r="F8" s="65">
        <v>80</v>
      </c>
      <c r="G8" s="66">
        <v>0.39</v>
      </c>
      <c r="H8" s="100" t="s">
        <v>177</v>
      </c>
      <c r="I8" s="56"/>
      <c r="J8" s="70"/>
      <c r="K8" s="55"/>
      <c r="L8" s="70"/>
      <c r="M8" s="55" t="s">
        <v>431</v>
      </c>
      <c r="N8" s="57" t="s">
        <v>70</v>
      </c>
      <c r="O8" s="53"/>
      <c r="P8" s="102"/>
      <c r="Q8" s="102"/>
      <c r="R8" s="102"/>
      <c r="S8" s="102"/>
      <c r="T8" s="102"/>
      <c r="U8" s="103"/>
    </row>
    <row r="9" spans="1:21" ht="12.75">
      <c r="A9" s="53" t="s">
        <v>163</v>
      </c>
      <c r="B9" s="54">
        <v>55000</v>
      </c>
      <c r="C9" s="130">
        <f t="shared" si="0"/>
        <v>1.2626262626262625</v>
      </c>
      <c r="D9" s="98">
        <v>10.101</v>
      </c>
      <c r="E9" s="65">
        <v>95</v>
      </c>
      <c r="F9" s="65">
        <v>90</v>
      </c>
      <c r="G9" s="66">
        <v>36</v>
      </c>
      <c r="H9" s="100" t="s">
        <v>179</v>
      </c>
      <c r="I9" s="56" t="s">
        <v>12</v>
      </c>
      <c r="J9" s="70" t="s">
        <v>125</v>
      </c>
      <c r="K9" s="55" t="s">
        <v>117</v>
      </c>
      <c r="L9" s="70" t="s">
        <v>121</v>
      </c>
      <c r="M9" s="55" t="s">
        <v>65</v>
      </c>
      <c r="N9" s="57" t="s">
        <v>63</v>
      </c>
      <c r="O9" s="53" t="s">
        <v>5</v>
      </c>
      <c r="P9" s="102" t="s">
        <v>5</v>
      </c>
      <c r="Q9" s="102" t="s">
        <v>5</v>
      </c>
      <c r="R9" s="102" t="s">
        <v>5</v>
      </c>
      <c r="S9" s="102" t="s">
        <v>5</v>
      </c>
      <c r="T9" s="102" t="s">
        <v>5</v>
      </c>
      <c r="U9" s="103" t="s">
        <v>5</v>
      </c>
    </row>
    <row r="10" spans="1:21" ht="12.75">
      <c r="A10" s="53" t="s">
        <v>432</v>
      </c>
      <c r="B10" s="54">
        <v>13000</v>
      </c>
      <c r="C10" s="130">
        <f t="shared" si="0"/>
        <v>0.29843893480257117</v>
      </c>
      <c r="D10" s="98">
        <v>28.8</v>
      </c>
      <c r="E10" s="65">
        <v>98</v>
      </c>
      <c r="F10" s="65">
        <v>95</v>
      </c>
      <c r="G10" s="66">
        <v>0.14</v>
      </c>
      <c r="H10" s="100" t="s">
        <v>177</v>
      </c>
      <c r="I10" s="56"/>
      <c r="J10" s="70" t="s">
        <v>126</v>
      </c>
      <c r="K10" s="55" t="s">
        <v>144</v>
      </c>
      <c r="L10" s="70" t="s">
        <v>433</v>
      </c>
      <c r="M10" s="55" t="s">
        <v>66</v>
      </c>
      <c r="N10" s="57" t="s">
        <v>431</v>
      </c>
      <c r="O10" s="53" t="s">
        <v>434</v>
      </c>
      <c r="P10" s="102" t="s">
        <v>435</v>
      </c>
      <c r="Q10" s="102" t="s">
        <v>436</v>
      </c>
      <c r="R10" s="102" t="s">
        <v>437</v>
      </c>
      <c r="S10" s="102" t="s">
        <v>438</v>
      </c>
      <c r="T10" s="102" t="s">
        <v>439</v>
      </c>
      <c r="U10" s="103" t="s">
        <v>440</v>
      </c>
    </row>
    <row r="11" spans="1:21" ht="12.75">
      <c r="A11" s="53" t="s">
        <v>187</v>
      </c>
      <c r="B11" s="54">
        <v>65900</v>
      </c>
      <c r="C11" s="130">
        <f t="shared" si="0"/>
        <v>1.5128558310376492</v>
      </c>
      <c r="D11" s="98">
        <v>9.8336</v>
      </c>
      <c r="E11" s="65">
        <v>95</v>
      </c>
      <c r="F11" s="65">
        <v>85</v>
      </c>
      <c r="G11" s="66">
        <v>30</v>
      </c>
      <c r="H11" s="100" t="s">
        <v>179</v>
      </c>
      <c r="I11" s="56" t="s">
        <v>12</v>
      </c>
      <c r="J11" s="70" t="s">
        <v>125</v>
      </c>
      <c r="K11" s="55"/>
      <c r="L11" s="70" t="s">
        <v>121</v>
      </c>
      <c r="M11" s="55" t="s">
        <v>65</v>
      </c>
      <c r="N11" s="57" t="s">
        <v>64</v>
      </c>
      <c r="O11" s="53" t="s">
        <v>5</v>
      </c>
      <c r="P11" s="102" t="s">
        <v>5</v>
      </c>
      <c r="Q11" s="102" t="s">
        <v>5</v>
      </c>
      <c r="R11" s="102" t="s">
        <v>5</v>
      </c>
      <c r="S11" s="102" t="s">
        <v>5</v>
      </c>
      <c r="T11" s="102" t="s">
        <v>5</v>
      </c>
      <c r="U11" s="103" t="s">
        <v>5</v>
      </c>
    </row>
    <row r="12" spans="1:21" ht="12.75">
      <c r="A12" s="53" t="s">
        <v>441</v>
      </c>
      <c r="B12" s="54">
        <v>6500000</v>
      </c>
      <c r="C12" s="130">
        <f t="shared" si="0"/>
        <v>149.21946740128558</v>
      </c>
      <c r="D12" s="98">
        <v>67.1487</v>
      </c>
      <c r="E12" s="65">
        <v>98</v>
      </c>
      <c r="F12" s="65">
        <v>90</v>
      </c>
      <c r="G12" s="66">
        <v>7</v>
      </c>
      <c r="H12" s="131" t="s">
        <v>179</v>
      </c>
      <c r="I12" s="56"/>
      <c r="J12" s="55" t="s">
        <v>132</v>
      </c>
      <c r="K12" s="55" t="s">
        <v>137</v>
      </c>
      <c r="L12" s="55" t="s">
        <v>131</v>
      </c>
      <c r="M12" s="55" t="s">
        <v>67</v>
      </c>
      <c r="N12" s="57" t="s">
        <v>63</v>
      </c>
      <c r="O12" s="53" t="s">
        <v>442</v>
      </c>
      <c r="P12" s="102" t="s">
        <v>443</v>
      </c>
      <c r="Q12" s="102" t="s">
        <v>444</v>
      </c>
      <c r="R12" s="102"/>
      <c r="S12" s="102"/>
      <c r="T12" s="102"/>
      <c r="U12" s="103"/>
    </row>
    <row r="13" spans="1:21" ht="12.75">
      <c r="A13" s="53" t="s">
        <v>13</v>
      </c>
      <c r="B13" s="54">
        <v>470000</v>
      </c>
      <c r="C13" s="130">
        <f t="shared" si="0"/>
        <v>10.78971533516988</v>
      </c>
      <c r="D13" s="98">
        <v>32.3691</v>
      </c>
      <c r="E13" s="65">
        <v>98</v>
      </c>
      <c r="F13" s="65">
        <v>85</v>
      </c>
      <c r="G13" s="66">
        <v>1.8</v>
      </c>
      <c r="H13" s="100" t="s">
        <v>177</v>
      </c>
      <c r="I13" s="56"/>
      <c r="J13" s="70" t="s">
        <v>132</v>
      </c>
      <c r="K13" s="55" t="s">
        <v>144</v>
      </c>
      <c r="L13" s="70" t="s">
        <v>121</v>
      </c>
      <c r="M13" s="55" t="s">
        <v>65</v>
      </c>
      <c r="N13" s="57" t="s">
        <v>63</v>
      </c>
      <c r="O13" s="53" t="s">
        <v>293</v>
      </c>
      <c r="P13" s="102" t="s">
        <v>5</v>
      </c>
      <c r="Q13" s="102" t="s">
        <v>5</v>
      </c>
      <c r="R13" s="102" t="s">
        <v>445</v>
      </c>
      <c r="S13" s="102"/>
      <c r="T13" s="102" t="s">
        <v>5</v>
      </c>
      <c r="U13" s="103" t="s">
        <v>5</v>
      </c>
    </row>
    <row r="14" spans="1:21" ht="12.75">
      <c r="A14" s="53" t="s">
        <v>154</v>
      </c>
      <c r="B14" s="54">
        <v>917000</v>
      </c>
      <c r="C14" s="130">
        <f t="shared" si="0"/>
        <v>21.051423324150598</v>
      </c>
      <c r="D14" s="98">
        <v>42.1</v>
      </c>
      <c r="E14" s="65">
        <v>98</v>
      </c>
      <c r="F14" s="65">
        <v>90</v>
      </c>
      <c r="G14" s="66">
        <v>3</v>
      </c>
      <c r="H14" s="100" t="s">
        <v>177</v>
      </c>
      <c r="I14" s="56" t="s">
        <v>12</v>
      </c>
      <c r="J14" s="70" t="s">
        <v>153</v>
      </c>
      <c r="K14" s="55" t="s">
        <v>120</v>
      </c>
      <c r="L14" s="70" t="s">
        <v>121</v>
      </c>
      <c r="M14" s="55" t="s">
        <v>66</v>
      </c>
      <c r="N14" s="57" t="s">
        <v>64</v>
      </c>
      <c r="O14" s="53" t="s">
        <v>208</v>
      </c>
      <c r="P14" s="102" t="s">
        <v>5</v>
      </c>
      <c r="Q14" s="102" t="s">
        <v>5</v>
      </c>
      <c r="R14" s="102" t="s">
        <v>5</v>
      </c>
      <c r="S14" s="102" t="s">
        <v>5</v>
      </c>
      <c r="T14" s="102" t="s">
        <v>5</v>
      </c>
      <c r="U14" s="103" t="s">
        <v>5</v>
      </c>
    </row>
    <row r="15" spans="1:21" ht="12.75">
      <c r="A15" s="53" t="s">
        <v>87</v>
      </c>
      <c r="B15" s="54">
        <v>80000</v>
      </c>
      <c r="C15" s="130">
        <f t="shared" si="0"/>
        <v>1.8365472910927456</v>
      </c>
      <c r="D15" s="98">
        <v>20.202</v>
      </c>
      <c r="E15" s="65">
        <v>95</v>
      </c>
      <c r="F15" s="65">
        <v>85</v>
      </c>
      <c r="G15" s="66">
        <v>1.8</v>
      </c>
      <c r="H15" s="100" t="s">
        <v>177</v>
      </c>
      <c r="I15" s="56"/>
      <c r="J15" s="70" t="s">
        <v>126</v>
      </c>
      <c r="K15" s="55" t="s">
        <v>122</v>
      </c>
      <c r="L15" s="70" t="s">
        <v>121</v>
      </c>
      <c r="M15" s="55" t="s">
        <v>66</v>
      </c>
      <c r="N15" s="57" t="s">
        <v>63</v>
      </c>
      <c r="O15" s="53" t="s">
        <v>209</v>
      </c>
      <c r="P15" s="102" t="s">
        <v>210</v>
      </c>
      <c r="Q15" s="102" t="s">
        <v>211</v>
      </c>
      <c r="R15" s="102" t="s">
        <v>5</v>
      </c>
      <c r="S15" s="102" t="s">
        <v>5</v>
      </c>
      <c r="T15" s="102" t="s">
        <v>5</v>
      </c>
      <c r="U15" s="103" t="s">
        <v>5</v>
      </c>
    </row>
    <row r="16" spans="1:21" ht="12.75">
      <c r="A16" s="53" t="s">
        <v>88</v>
      </c>
      <c r="B16" s="54">
        <v>64000</v>
      </c>
      <c r="C16" s="130">
        <f t="shared" si="0"/>
        <v>1.4692378328741964</v>
      </c>
      <c r="D16" s="98">
        <v>10.2847</v>
      </c>
      <c r="E16" s="65">
        <v>90</v>
      </c>
      <c r="F16" s="65">
        <v>85</v>
      </c>
      <c r="G16" s="66">
        <v>3</v>
      </c>
      <c r="H16" s="100" t="s">
        <v>177</v>
      </c>
      <c r="I16" s="56" t="s">
        <v>12</v>
      </c>
      <c r="J16" s="70" t="s">
        <v>133</v>
      </c>
      <c r="K16" s="55" t="s">
        <v>122</v>
      </c>
      <c r="L16" s="70" t="s">
        <v>121</v>
      </c>
      <c r="M16" s="55" t="s">
        <v>66</v>
      </c>
      <c r="N16" s="57" t="s">
        <v>70</v>
      </c>
      <c r="O16" s="53" t="s">
        <v>212</v>
      </c>
      <c r="P16" s="102" t="s">
        <v>392</v>
      </c>
      <c r="Q16" s="102" t="s">
        <v>5</v>
      </c>
      <c r="R16" s="102" t="s">
        <v>5</v>
      </c>
      <c r="S16" s="102" t="s">
        <v>5</v>
      </c>
      <c r="T16" s="102" t="s">
        <v>5</v>
      </c>
      <c r="U16" s="103" t="s">
        <v>5</v>
      </c>
    </row>
    <row r="17" spans="1:21" ht="12.75">
      <c r="A17" s="53" t="s">
        <v>98</v>
      </c>
      <c r="B17" s="54">
        <v>145000</v>
      </c>
      <c r="C17" s="130">
        <f>B17/43560</f>
        <v>3.3287419651056016</v>
      </c>
      <c r="D17" s="98">
        <v>19.9725</v>
      </c>
      <c r="E17" s="65">
        <v>92</v>
      </c>
      <c r="F17" s="65">
        <v>85</v>
      </c>
      <c r="G17" s="66">
        <v>0.85</v>
      </c>
      <c r="H17" s="100" t="s">
        <v>177</v>
      </c>
      <c r="I17" s="56"/>
      <c r="J17" s="70" t="s">
        <v>126</v>
      </c>
      <c r="K17" s="55" t="s">
        <v>120</v>
      </c>
      <c r="L17" s="70" t="s">
        <v>121</v>
      </c>
      <c r="M17" s="55" t="s">
        <v>67</v>
      </c>
      <c r="N17" s="57" t="s">
        <v>63</v>
      </c>
      <c r="O17" s="53" t="s">
        <v>213</v>
      </c>
      <c r="P17" s="102" t="s">
        <v>214</v>
      </c>
      <c r="Q17" s="102" t="s">
        <v>5</v>
      </c>
      <c r="R17" s="102" t="s">
        <v>5</v>
      </c>
      <c r="S17" s="102" t="s">
        <v>5</v>
      </c>
      <c r="T17" s="102" t="s">
        <v>5</v>
      </c>
      <c r="U17" s="103" t="s">
        <v>5</v>
      </c>
    </row>
    <row r="18" spans="1:21" ht="12.75">
      <c r="A18" s="53" t="s">
        <v>164</v>
      </c>
      <c r="B18" s="54">
        <v>61000</v>
      </c>
      <c r="C18" s="130">
        <f t="shared" si="0"/>
        <v>1.4003673094582185</v>
      </c>
      <c r="D18" s="98">
        <v>9.803</v>
      </c>
      <c r="E18" s="65">
        <v>95</v>
      </c>
      <c r="F18" s="65">
        <v>80</v>
      </c>
      <c r="G18" s="66">
        <v>130</v>
      </c>
      <c r="H18" s="100" t="s">
        <v>179</v>
      </c>
      <c r="I18" s="56" t="s">
        <v>12</v>
      </c>
      <c r="J18" s="70" t="s">
        <v>145</v>
      </c>
      <c r="K18" s="55" t="s">
        <v>146</v>
      </c>
      <c r="L18" s="70" t="s">
        <v>147</v>
      </c>
      <c r="M18" s="55" t="s">
        <v>62</v>
      </c>
      <c r="N18" s="57" t="s">
        <v>63</v>
      </c>
      <c r="O18" s="53" t="s">
        <v>297</v>
      </c>
      <c r="P18" s="102" t="s">
        <v>5</v>
      </c>
      <c r="Q18" s="102" t="s">
        <v>5</v>
      </c>
      <c r="R18" s="102" t="s">
        <v>5</v>
      </c>
      <c r="S18" s="102" t="s">
        <v>5</v>
      </c>
      <c r="T18" s="102" t="s">
        <v>5</v>
      </c>
      <c r="U18" s="103" t="s">
        <v>5</v>
      </c>
    </row>
    <row r="19" spans="1:21" ht="12.75">
      <c r="A19" s="53" t="s">
        <v>446</v>
      </c>
      <c r="B19" s="54">
        <v>160000</v>
      </c>
      <c r="C19" s="130">
        <f t="shared" si="0"/>
        <v>3.6730945821854912</v>
      </c>
      <c r="D19" s="98">
        <v>20.201</v>
      </c>
      <c r="E19" s="65">
        <v>98</v>
      </c>
      <c r="F19" s="65">
        <v>80</v>
      </c>
      <c r="G19" s="66">
        <v>5.75</v>
      </c>
      <c r="H19" s="131" t="s">
        <v>179</v>
      </c>
      <c r="I19" s="56" t="s">
        <v>12</v>
      </c>
      <c r="J19" s="55"/>
      <c r="K19" s="55" t="s">
        <v>137</v>
      </c>
      <c r="L19" s="55"/>
      <c r="M19" s="55" t="s">
        <v>67</v>
      </c>
      <c r="N19" s="57"/>
      <c r="O19" s="53" t="s">
        <v>447</v>
      </c>
      <c r="P19" s="102" t="s">
        <v>448</v>
      </c>
      <c r="Q19" s="102" t="s">
        <v>449</v>
      </c>
      <c r="R19" s="102" t="s">
        <v>450</v>
      </c>
      <c r="S19" s="102"/>
      <c r="T19" s="102"/>
      <c r="U19" s="103"/>
    </row>
    <row r="20" spans="1:21" ht="12.75">
      <c r="A20" s="5" t="s">
        <v>451</v>
      </c>
      <c r="B20" s="6">
        <v>375000</v>
      </c>
      <c r="C20" s="130">
        <f t="shared" si="0"/>
        <v>8.608815426997245</v>
      </c>
      <c r="D20" s="97">
        <v>25.8264</v>
      </c>
      <c r="E20" s="61">
        <v>95</v>
      </c>
      <c r="F20" s="61">
        <v>90</v>
      </c>
      <c r="G20" s="62">
        <v>30</v>
      </c>
      <c r="H20" s="132" t="s">
        <v>179</v>
      </c>
      <c r="I20" s="38" t="s">
        <v>12</v>
      </c>
      <c r="J20" s="7"/>
      <c r="K20" s="7" t="s">
        <v>137</v>
      </c>
      <c r="L20" s="7"/>
      <c r="M20" s="7" t="s">
        <v>67</v>
      </c>
      <c r="N20" s="8"/>
      <c r="O20" s="5" t="s">
        <v>452</v>
      </c>
      <c r="P20" s="90" t="s">
        <v>449</v>
      </c>
      <c r="Q20" s="90" t="s">
        <v>453</v>
      </c>
      <c r="R20" s="90" t="s">
        <v>454</v>
      </c>
      <c r="S20" s="90"/>
      <c r="T20" s="90"/>
      <c r="U20" s="91"/>
    </row>
    <row r="21" spans="1:21" ht="12.75">
      <c r="A21" s="5" t="s">
        <v>155</v>
      </c>
      <c r="B21" s="6">
        <v>538000</v>
      </c>
      <c r="C21" s="133">
        <f t="shared" si="0"/>
        <v>12.350780532598714</v>
      </c>
      <c r="D21" s="97">
        <v>33.9646</v>
      </c>
      <c r="E21" s="61">
        <v>98</v>
      </c>
      <c r="F21" s="61">
        <v>70</v>
      </c>
      <c r="G21" s="62">
        <v>4</v>
      </c>
      <c r="H21" s="75" t="s">
        <v>177</v>
      </c>
      <c r="I21" s="38" t="s">
        <v>12</v>
      </c>
      <c r="J21" s="68" t="s">
        <v>132</v>
      </c>
      <c r="K21" s="7" t="s">
        <v>122</v>
      </c>
      <c r="L21" s="68" t="s">
        <v>121</v>
      </c>
      <c r="M21" s="7" t="s">
        <v>67</v>
      </c>
      <c r="N21" s="8" t="s">
        <v>63</v>
      </c>
      <c r="O21" s="5" t="s">
        <v>217</v>
      </c>
      <c r="P21" s="90" t="s">
        <v>215</v>
      </c>
      <c r="Q21" s="90" t="s">
        <v>216</v>
      </c>
      <c r="R21" s="90" t="s">
        <v>5</v>
      </c>
      <c r="S21" s="90" t="s">
        <v>5</v>
      </c>
      <c r="T21" s="90" t="s">
        <v>5</v>
      </c>
      <c r="U21" s="91" t="s">
        <v>5</v>
      </c>
    </row>
    <row r="22" spans="1:21" ht="12.75">
      <c r="A22" s="5" t="s">
        <v>455</v>
      </c>
      <c r="B22" s="6">
        <v>10000000</v>
      </c>
      <c r="C22" s="133">
        <f t="shared" si="0"/>
        <v>229.5684113865932</v>
      </c>
      <c r="D22" s="97">
        <v>68.8705</v>
      </c>
      <c r="E22" s="61">
        <v>85</v>
      </c>
      <c r="F22" s="61">
        <v>80</v>
      </c>
      <c r="G22" s="62">
        <v>25</v>
      </c>
      <c r="H22" s="132" t="s">
        <v>179</v>
      </c>
      <c r="I22" s="38" t="s">
        <v>12</v>
      </c>
      <c r="J22" s="7"/>
      <c r="K22" s="7" t="s">
        <v>137</v>
      </c>
      <c r="L22" s="7"/>
      <c r="M22" s="7"/>
      <c r="N22" s="8"/>
      <c r="O22" s="5"/>
      <c r="P22" s="90"/>
      <c r="Q22" s="90"/>
      <c r="R22" s="90"/>
      <c r="S22" s="90"/>
      <c r="T22" s="90"/>
      <c r="U22" s="91"/>
    </row>
    <row r="23" spans="1:21" ht="12.75">
      <c r="A23" s="5" t="s">
        <v>33</v>
      </c>
      <c r="B23" s="6">
        <v>4000</v>
      </c>
      <c r="C23" s="133">
        <f t="shared" si="0"/>
        <v>0.09182736455463728</v>
      </c>
      <c r="D23" s="97">
        <v>5.51</v>
      </c>
      <c r="E23" s="61">
        <v>98</v>
      </c>
      <c r="F23" s="61">
        <v>50</v>
      </c>
      <c r="G23" s="62">
        <v>14</v>
      </c>
      <c r="H23" s="75" t="s">
        <v>179</v>
      </c>
      <c r="I23" s="38" t="s">
        <v>12</v>
      </c>
      <c r="J23" s="68" t="s">
        <v>119</v>
      </c>
      <c r="K23" s="7" t="s">
        <v>151</v>
      </c>
      <c r="L23" s="68" t="s">
        <v>121</v>
      </c>
      <c r="M23" s="7" t="s">
        <v>62</v>
      </c>
      <c r="N23" s="8" t="s">
        <v>63</v>
      </c>
      <c r="O23" s="5" t="s">
        <v>408</v>
      </c>
      <c r="P23" s="90" t="s">
        <v>5</v>
      </c>
      <c r="Q23" s="90" t="s">
        <v>5</v>
      </c>
      <c r="R23" s="90" t="s">
        <v>5</v>
      </c>
      <c r="S23" s="90" t="s">
        <v>5</v>
      </c>
      <c r="T23" s="90" t="s">
        <v>5</v>
      </c>
      <c r="U23" s="91" t="s">
        <v>5</v>
      </c>
    </row>
    <row r="24" spans="1:21" ht="12.75">
      <c r="A24" s="5" t="s">
        <v>14</v>
      </c>
      <c r="B24" s="6">
        <v>145000</v>
      </c>
      <c r="C24" s="133">
        <f t="shared" si="0"/>
        <v>3.3287419651056016</v>
      </c>
      <c r="D24" s="97">
        <v>19.9725</v>
      </c>
      <c r="E24" s="61">
        <v>95</v>
      </c>
      <c r="F24" s="61">
        <v>90</v>
      </c>
      <c r="G24" s="62">
        <v>3.25</v>
      </c>
      <c r="H24" s="75" t="s">
        <v>177</v>
      </c>
      <c r="I24" s="38"/>
      <c r="J24" s="68" t="s">
        <v>135</v>
      </c>
      <c r="K24" s="7" t="s">
        <v>127</v>
      </c>
      <c r="L24" s="68" t="s">
        <v>129</v>
      </c>
      <c r="M24" s="7" t="s">
        <v>65</v>
      </c>
      <c r="N24" s="8" t="s">
        <v>63</v>
      </c>
      <c r="O24" s="5" t="s">
        <v>286</v>
      </c>
      <c r="P24" s="90" t="s">
        <v>287</v>
      </c>
      <c r="Q24" s="90" t="s">
        <v>409</v>
      </c>
      <c r="R24" s="90" t="s">
        <v>5</v>
      </c>
      <c r="S24" s="90" t="s">
        <v>5</v>
      </c>
      <c r="T24" s="90" t="s">
        <v>5</v>
      </c>
      <c r="U24" s="91" t="s">
        <v>5</v>
      </c>
    </row>
    <row r="25" spans="1:21" ht="12.75">
      <c r="A25" s="5" t="s">
        <v>81</v>
      </c>
      <c r="B25" s="6">
        <v>664000</v>
      </c>
      <c r="C25" s="133">
        <f t="shared" si="0"/>
        <v>15.243342516069788</v>
      </c>
      <c r="D25" s="97">
        <v>34.2975</v>
      </c>
      <c r="E25" s="61">
        <v>98</v>
      </c>
      <c r="F25" s="61">
        <v>90</v>
      </c>
      <c r="G25" s="62">
        <v>0.9</v>
      </c>
      <c r="H25" s="75" t="s">
        <v>177</v>
      </c>
      <c r="I25" s="38"/>
      <c r="J25" s="68" t="s">
        <v>132</v>
      </c>
      <c r="K25" s="7" t="s">
        <v>137</v>
      </c>
      <c r="L25" s="68" t="s">
        <v>130</v>
      </c>
      <c r="M25" s="7" t="s">
        <v>65</v>
      </c>
      <c r="N25" s="8" t="s">
        <v>70</v>
      </c>
      <c r="O25" s="5" t="s">
        <v>410</v>
      </c>
      <c r="P25" s="90" t="s">
        <v>5</v>
      </c>
      <c r="Q25" s="90" t="s">
        <v>5</v>
      </c>
      <c r="R25" s="90" t="s">
        <v>5</v>
      </c>
      <c r="S25" s="90" t="s">
        <v>5</v>
      </c>
      <c r="T25" s="90" t="s">
        <v>5</v>
      </c>
      <c r="U25" s="91" t="s">
        <v>5</v>
      </c>
    </row>
    <row r="26" spans="1:21" ht="12.75">
      <c r="A26" s="5" t="s">
        <v>91</v>
      </c>
      <c r="B26" s="6">
        <v>270000</v>
      </c>
      <c r="C26" s="133">
        <f t="shared" si="0"/>
        <v>6.198347107438017</v>
      </c>
      <c r="D26" s="97">
        <v>24.7934</v>
      </c>
      <c r="E26" s="61">
        <v>96</v>
      </c>
      <c r="F26" s="61">
        <v>90</v>
      </c>
      <c r="G26" s="62">
        <v>1.15</v>
      </c>
      <c r="H26" s="75" t="s">
        <v>177</v>
      </c>
      <c r="I26" s="38"/>
      <c r="J26" s="68" t="s">
        <v>132</v>
      </c>
      <c r="K26" s="7" t="s">
        <v>117</v>
      </c>
      <c r="L26" s="68" t="s">
        <v>139</v>
      </c>
      <c r="M26" s="7" t="s">
        <v>65</v>
      </c>
      <c r="N26" s="8" t="s">
        <v>70</v>
      </c>
      <c r="O26" s="5" t="s">
        <v>276</v>
      </c>
      <c r="P26" s="90" t="s">
        <v>277</v>
      </c>
      <c r="Q26" s="90" t="s">
        <v>278</v>
      </c>
      <c r="R26" s="90" t="s">
        <v>279</v>
      </c>
      <c r="S26" s="90" t="s">
        <v>5</v>
      </c>
      <c r="T26" s="90" t="s">
        <v>5</v>
      </c>
      <c r="U26" s="91" t="s">
        <v>5</v>
      </c>
    </row>
    <row r="27" spans="1:21" ht="12.75">
      <c r="A27" s="5" t="s">
        <v>111</v>
      </c>
      <c r="B27" s="6">
        <v>288000</v>
      </c>
      <c r="C27" s="133">
        <f>B27/43560</f>
        <v>6.6115702479338845</v>
      </c>
      <c r="D27" s="97">
        <v>26.4463</v>
      </c>
      <c r="E27" s="61">
        <v>95</v>
      </c>
      <c r="F27" s="61">
        <v>90</v>
      </c>
      <c r="G27" s="62">
        <v>4.5</v>
      </c>
      <c r="H27" s="75" t="s">
        <v>177</v>
      </c>
      <c r="I27" s="38"/>
      <c r="J27" s="68" t="s">
        <v>132</v>
      </c>
      <c r="K27" s="7" t="s">
        <v>140</v>
      </c>
      <c r="L27" s="68" t="s">
        <v>130</v>
      </c>
      <c r="M27" s="7" t="s">
        <v>68</v>
      </c>
      <c r="N27" s="8" t="s">
        <v>70</v>
      </c>
      <c r="O27" s="5" t="s">
        <v>280</v>
      </c>
      <c r="P27" s="90" t="s">
        <v>5</v>
      </c>
      <c r="Q27" s="90" t="s">
        <v>5</v>
      </c>
      <c r="R27" s="90" t="s">
        <v>5</v>
      </c>
      <c r="S27" s="90" t="s">
        <v>5</v>
      </c>
      <c r="T27" s="90" t="s">
        <v>5</v>
      </c>
      <c r="U27" s="91" t="s">
        <v>5</v>
      </c>
    </row>
    <row r="28" spans="1:21" ht="12.75">
      <c r="A28" s="5" t="s">
        <v>104</v>
      </c>
      <c r="B28" s="6">
        <v>710000</v>
      </c>
      <c r="C28" s="133">
        <f t="shared" si="0"/>
        <v>16.299357208448118</v>
      </c>
      <c r="D28" s="97">
        <v>36.6736</v>
      </c>
      <c r="E28" s="61">
        <v>99</v>
      </c>
      <c r="F28" s="61">
        <v>85</v>
      </c>
      <c r="G28" s="62">
        <v>1.8</v>
      </c>
      <c r="H28" s="75" t="s">
        <v>177</v>
      </c>
      <c r="I28" s="38"/>
      <c r="J28" s="68" t="s">
        <v>132</v>
      </c>
      <c r="K28" s="7" t="s">
        <v>141</v>
      </c>
      <c r="L28" s="68" t="s">
        <v>130</v>
      </c>
      <c r="M28" s="7" t="s">
        <v>65</v>
      </c>
      <c r="N28" s="8" t="s">
        <v>64</v>
      </c>
      <c r="O28" s="5" t="s">
        <v>281</v>
      </c>
      <c r="P28" s="90" t="s">
        <v>282</v>
      </c>
      <c r="Q28" s="90" t="s">
        <v>283</v>
      </c>
      <c r="R28" s="90" t="s">
        <v>411</v>
      </c>
      <c r="S28" s="90" t="s">
        <v>5</v>
      </c>
      <c r="T28" s="90" t="s">
        <v>5</v>
      </c>
      <c r="U28" s="91" t="s">
        <v>5</v>
      </c>
    </row>
    <row r="29" spans="1:21" ht="12.75">
      <c r="A29" s="5" t="s">
        <v>59</v>
      </c>
      <c r="B29" s="6">
        <v>110000</v>
      </c>
      <c r="C29" s="133">
        <f t="shared" si="0"/>
        <v>2.525252525252525</v>
      </c>
      <c r="D29" s="97">
        <v>20.201</v>
      </c>
      <c r="E29" s="61">
        <v>95</v>
      </c>
      <c r="F29" s="61">
        <v>90</v>
      </c>
      <c r="G29" s="62">
        <v>14</v>
      </c>
      <c r="H29" s="75" t="s">
        <v>177</v>
      </c>
      <c r="I29" s="38"/>
      <c r="J29" s="68" t="s">
        <v>138</v>
      </c>
      <c r="K29" s="7" t="s">
        <v>117</v>
      </c>
      <c r="L29" s="68" t="s">
        <v>121</v>
      </c>
      <c r="M29" s="7" t="s">
        <v>68</v>
      </c>
      <c r="N29" s="8" t="s">
        <v>63</v>
      </c>
      <c r="O29" s="5" t="s">
        <v>412</v>
      </c>
      <c r="P29" s="90" t="s">
        <v>413</v>
      </c>
      <c r="Q29" s="90" t="s">
        <v>414</v>
      </c>
      <c r="R29" s="90" t="s">
        <v>5</v>
      </c>
      <c r="S29" s="90" t="s">
        <v>5</v>
      </c>
      <c r="T29" s="90" t="s">
        <v>5</v>
      </c>
      <c r="U29" s="91" t="s">
        <v>5</v>
      </c>
    </row>
    <row r="30" spans="1:21" ht="12.75">
      <c r="A30" s="5" t="s">
        <v>456</v>
      </c>
      <c r="B30" s="6">
        <v>18500</v>
      </c>
      <c r="C30" s="133">
        <f t="shared" si="0"/>
        <v>0.4247015610651974</v>
      </c>
      <c r="D30" s="97">
        <v>9.9804</v>
      </c>
      <c r="E30" s="61">
        <v>98</v>
      </c>
      <c r="F30" s="61">
        <v>75</v>
      </c>
      <c r="G30" s="62">
        <v>55</v>
      </c>
      <c r="H30" s="75" t="s">
        <v>179</v>
      </c>
      <c r="I30" s="38" t="s">
        <v>12</v>
      </c>
      <c r="J30" s="68" t="s">
        <v>133</v>
      </c>
      <c r="K30" s="7" t="s">
        <v>457</v>
      </c>
      <c r="L30" s="68" t="s">
        <v>147</v>
      </c>
      <c r="M30" s="7" t="s">
        <v>62</v>
      </c>
      <c r="N30" s="8" t="s">
        <v>63</v>
      </c>
      <c r="O30" s="5"/>
      <c r="P30" s="90"/>
      <c r="Q30" s="90"/>
      <c r="R30" s="90"/>
      <c r="S30" s="90"/>
      <c r="T30" s="90"/>
      <c r="U30" s="91"/>
    </row>
    <row r="31" spans="1:21" ht="12.75">
      <c r="A31" s="5" t="s">
        <v>156</v>
      </c>
      <c r="B31" s="6">
        <v>5600000</v>
      </c>
      <c r="C31" s="133">
        <f t="shared" si="0"/>
        <v>128.5583103764922</v>
      </c>
      <c r="D31" s="97">
        <v>64.2792</v>
      </c>
      <c r="E31" s="61">
        <v>95</v>
      </c>
      <c r="F31" s="61">
        <v>90</v>
      </c>
      <c r="G31" s="62">
        <v>6</v>
      </c>
      <c r="H31" s="75" t="s">
        <v>177</v>
      </c>
      <c r="I31" s="38" t="s">
        <v>12</v>
      </c>
      <c r="J31" s="68" t="s">
        <v>152</v>
      </c>
      <c r="K31" s="7" t="s">
        <v>458</v>
      </c>
      <c r="L31" s="68" t="s">
        <v>131</v>
      </c>
      <c r="M31" s="7" t="s">
        <v>66</v>
      </c>
      <c r="N31" s="8" t="s">
        <v>63</v>
      </c>
      <c r="O31" s="5" t="s">
        <v>5</v>
      </c>
      <c r="P31" s="90" t="s">
        <v>5</v>
      </c>
      <c r="Q31" s="90" t="s">
        <v>5</v>
      </c>
      <c r="R31" s="90" t="s">
        <v>5</v>
      </c>
      <c r="S31" s="90" t="s">
        <v>5</v>
      </c>
      <c r="T31" s="90" t="s">
        <v>5</v>
      </c>
      <c r="U31" s="91" t="s">
        <v>5</v>
      </c>
    </row>
    <row r="32" spans="1:21" ht="12.75">
      <c r="A32" s="5" t="s">
        <v>84</v>
      </c>
      <c r="B32" s="6">
        <v>592000</v>
      </c>
      <c r="C32" s="133">
        <f t="shared" si="0"/>
        <v>13.590449954086317</v>
      </c>
      <c r="D32" s="97">
        <v>33.9761</v>
      </c>
      <c r="E32" s="61">
        <v>95</v>
      </c>
      <c r="F32" s="61">
        <v>85</v>
      </c>
      <c r="G32" s="62">
        <v>2</v>
      </c>
      <c r="H32" s="75" t="s">
        <v>177</v>
      </c>
      <c r="I32" s="38"/>
      <c r="J32" s="68" t="s">
        <v>126</v>
      </c>
      <c r="K32" s="7" t="s">
        <v>122</v>
      </c>
      <c r="L32" s="68" t="s">
        <v>121</v>
      </c>
      <c r="M32" s="7" t="s">
        <v>66</v>
      </c>
      <c r="N32" s="8" t="s">
        <v>63</v>
      </c>
      <c r="O32" s="5" t="s">
        <v>221</v>
      </c>
      <c r="P32" s="90" t="s">
        <v>5</v>
      </c>
      <c r="Q32" s="90" t="s">
        <v>5</v>
      </c>
      <c r="R32" s="90" t="s">
        <v>5</v>
      </c>
      <c r="S32" s="90" t="s">
        <v>5</v>
      </c>
      <c r="T32" s="90" t="s">
        <v>5</v>
      </c>
      <c r="U32" s="91" t="s">
        <v>5</v>
      </c>
    </row>
    <row r="33" spans="1:21" ht="12.75">
      <c r="A33" s="5" t="s">
        <v>459</v>
      </c>
      <c r="B33" s="6">
        <v>450000</v>
      </c>
      <c r="C33" s="133">
        <f>B33/43560</f>
        <v>10.330578512396695</v>
      </c>
      <c r="D33" s="97">
        <v>30.9917</v>
      </c>
      <c r="E33" s="61">
        <v>80</v>
      </c>
      <c r="F33" s="61">
        <v>80</v>
      </c>
      <c r="G33" s="62">
        <v>12</v>
      </c>
      <c r="H33" s="75" t="s">
        <v>177</v>
      </c>
      <c r="I33" s="38"/>
      <c r="J33" s="68" t="s">
        <v>126</v>
      </c>
      <c r="K33" s="7" t="s">
        <v>122</v>
      </c>
      <c r="L33" s="68" t="s">
        <v>121</v>
      </c>
      <c r="M33" s="7" t="s">
        <v>66</v>
      </c>
      <c r="N33" s="8" t="s">
        <v>63</v>
      </c>
      <c r="O33" s="5" t="s">
        <v>460</v>
      </c>
      <c r="P33" s="90" t="s">
        <v>461</v>
      </c>
      <c r="Q33" s="90" t="s">
        <v>5</v>
      </c>
      <c r="R33" s="90" t="s">
        <v>5</v>
      </c>
      <c r="S33" s="90" t="s">
        <v>5</v>
      </c>
      <c r="T33" s="90" t="s">
        <v>5</v>
      </c>
      <c r="U33" s="91" t="s">
        <v>5</v>
      </c>
    </row>
    <row r="34" spans="1:21" ht="12.75">
      <c r="A34" s="5" t="s">
        <v>92</v>
      </c>
      <c r="B34" s="6">
        <v>615000</v>
      </c>
      <c r="C34" s="133">
        <f t="shared" si="0"/>
        <v>14.118457300275482</v>
      </c>
      <c r="D34" s="97">
        <v>35.2961</v>
      </c>
      <c r="E34" s="61">
        <v>98</v>
      </c>
      <c r="F34" s="61">
        <v>80</v>
      </c>
      <c r="G34" s="62">
        <v>1.5</v>
      </c>
      <c r="H34" s="75" t="s">
        <v>177</v>
      </c>
      <c r="I34" s="38"/>
      <c r="J34" s="68" t="s">
        <v>132</v>
      </c>
      <c r="K34" s="7" t="s">
        <v>122</v>
      </c>
      <c r="L34" s="68" t="s">
        <v>121</v>
      </c>
      <c r="M34" s="7" t="s">
        <v>67</v>
      </c>
      <c r="N34" s="8" t="s">
        <v>63</v>
      </c>
      <c r="O34" s="5" t="s">
        <v>218</v>
      </c>
      <c r="P34" s="90" t="s">
        <v>219</v>
      </c>
      <c r="Q34" s="90" t="s">
        <v>5</v>
      </c>
      <c r="R34" s="90" t="s">
        <v>5</v>
      </c>
      <c r="S34" s="90" t="s">
        <v>5</v>
      </c>
      <c r="T34" s="90" t="s">
        <v>5</v>
      </c>
      <c r="U34" s="91" t="s">
        <v>5</v>
      </c>
    </row>
    <row r="35" spans="1:21" ht="12.75">
      <c r="A35" s="5" t="s">
        <v>96</v>
      </c>
      <c r="B35" s="6">
        <v>530000</v>
      </c>
      <c r="C35" s="133">
        <f t="shared" si="0"/>
        <v>12.16712580348944</v>
      </c>
      <c r="D35" s="97">
        <v>36.5014</v>
      </c>
      <c r="E35" s="61">
        <v>80</v>
      </c>
      <c r="F35" s="61">
        <v>80</v>
      </c>
      <c r="G35" s="62">
        <v>2.6</v>
      </c>
      <c r="H35" s="75" t="s">
        <v>177</v>
      </c>
      <c r="I35" s="38"/>
      <c r="J35" s="68" t="s">
        <v>125</v>
      </c>
      <c r="K35" s="7" t="s">
        <v>122</v>
      </c>
      <c r="L35" s="68" t="s">
        <v>121</v>
      </c>
      <c r="M35" s="7" t="s">
        <v>66</v>
      </c>
      <c r="N35" s="8" t="s">
        <v>63</v>
      </c>
      <c r="O35" s="5" t="s">
        <v>220</v>
      </c>
      <c r="P35" s="90" t="s">
        <v>303</v>
      </c>
      <c r="Q35" s="90" t="s">
        <v>5</v>
      </c>
      <c r="R35" s="90" t="s">
        <v>5</v>
      </c>
      <c r="S35" s="90" t="s">
        <v>5</v>
      </c>
      <c r="T35" s="90" t="s">
        <v>5</v>
      </c>
      <c r="U35" s="91" t="s">
        <v>5</v>
      </c>
    </row>
    <row r="36" spans="1:21" ht="12.75">
      <c r="A36" s="5" t="s">
        <v>100</v>
      </c>
      <c r="B36" s="6">
        <v>206000</v>
      </c>
      <c r="C36" s="133">
        <f t="shared" si="0"/>
        <v>4.72910927456382</v>
      </c>
      <c r="D36" s="97">
        <v>26.0101</v>
      </c>
      <c r="E36" s="61">
        <v>98</v>
      </c>
      <c r="F36" s="61">
        <v>95</v>
      </c>
      <c r="G36" s="62">
        <v>1.4</v>
      </c>
      <c r="H36" s="75" t="s">
        <v>177</v>
      </c>
      <c r="I36" s="38"/>
      <c r="J36" s="68" t="s">
        <v>126</v>
      </c>
      <c r="K36" s="7" t="s">
        <v>128</v>
      </c>
      <c r="L36" s="68" t="s">
        <v>121</v>
      </c>
      <c r="M36" s="7" t="s">
        <v>66</v>
      </c>
      <c r="N36" s="8" t="s">
        <v>63</v>
      </c>
      <c r="O36" s="5" t="s">
        <v>222</v>
      </c>
      <c r="P36" s="90" t="s">
        <v>223</v>
      </c>
      <c r="Q36" s="90" t="s">
        <v>224</v>
      </c>
      <c r="R36" s="90" t="s">
        <v>225</v>
      </c>
      <c r="S36" s="90" t="s">
        <v>5</v>
      </c>
      <c r="T36" s="90" t="s">
        <v>5</v>
      </c>
      <c r="U36" s="91" t="s">
        <v>5</v>
      </c>
    </row>
    <row r="37" spans="1:21" ht="12.75">
      <c r="A37" s="5" t="s">
        <v>24</v>
      </c>
      <c r="B37" s="6">
        <v>520000</v>
      </c>
      <c r="C37" s="133">
        <f t="shared" si="0"/>
        <v>11.937557392102846</v>
      </c>
      <c r="D37" s="97">
        <v>35.8127</v>
      </c>
      <c r="E37" s="61">
        <v>95</v>
      </c>
      <c r="F37" s="61">
        <v>60</v>
      </c>
      <c r="G37" s="62">
        <v>25</v>
      </c>
      <c r="H37" s="75" t="s">
        <v>179</v>
      </c>
      <c r="I37" s="38"/>
      <c r="J37" s="68" t="s">
        <v>114</v>
      </c>
      <c r="K37" s="7" t="s">
        <v>120</v>
      </c>
      <c r="L37" s="68" t="s">
        <v>131</v>
      </c>
      <c r="M37" s="7" t="s">
        <v>69</v>
      </c>
      <c r="N37" s="8" t="s">
        <v>63</v>
      </c>
      <c r="O37" s="5" t="s">
        <v>298</v>
      </c>
      <c r="P37" s="90" t="s">
        <v>5</v>
      </c>
      <c r="Q37" s="90" t="s">
        <v>5</v>
      </c>
      <c r="R37" s="90" t="s">
        <v>5</v>
      </c>
      <c r="S37" s="90" t="s">
        <v>5</v>
      </c>
      <c r="T37" s="90" t="s">
        <v>5</v>
      </c>
      <c r="U37" s="91" t="s">
        <v>5</v>
      </c>
    </row>
    <row r="38" spans="1:21" ht="12.75">
      <c r="A38" s="5" t="s">
        <v>15</v>
      </c>
      <c r="B38" s="6">
        <v>55000</v>
      </c>
      <c r="C38" s="133">
        <f t="shared" si="0"/>
        <v>1.2626262626262625</v>
      </c>
      <c r="D38" s="97">
        <v>10.101</v>
      </c>
      <c r="E38" s="61">
        <v>95</v>
      </c>
      <c r="F38" s="61">
        <v>50</v>
      </c>
      <c r="G38" s="62">
        <v>13</v>
      </c>
      <c r="H38" s="75" t="s">
        <v>179</v>
      </c>
      <c r="I38" s="38" t="s">
        <v>12</v>
      </c>
      <c r="J38" s="68" t="s">
        <v>149</v>
      </c>
      <c r="K38" s="7" t="s">
        <v>124</v>
      </c>
      <c r="L38" s="68" t="s">
        <v>118</v>
      </c>
      <c r="M38" s="7" t="s">
        <v>62</v>
      </c>
      <c r="N38" s="8" t="s">
        <v>63</v>
      </c>
      <c r="O38" s="5" t="s">
        <v>302</v>
      </c>
      <c r="P38" s="90" t="s">
        <v>462</v>
      </c>
      <c r="Q38" s="90" t="s">
        <v>5</v>
      </c>
      <c r="R38" s="90" t="s">
        <v>5</v>
      </c>
      <c r="S38" s="90" t="s">
        <v>5</v>
      </c>
      <c r="T38" s="90" t="s">
        <v>5</v>
      </c>
      <c r="U38" s="91" t="s">
        <v>5</v>
      </c>
    </row>
    <row r="39" spans="1:21" ht="12.75">
      <c r="A39" s="12" t="s">
        <v>393</v>
      </c>
      <c r="B39" s="13">
        <v>900000</v>
      </c>
      <c r="C39" s="134">
        <f t="shared" si="0"/>
        <v>20.66115702479339</v>
      </c>
      <c r="D39" s="99">
        <v>41.3223</v>
      </c>
      <c r="E39" s="63">
        <v>90</v>
      </c>
      <c r="F39" s="63">
        <v>90</v>
      </c>
      <c r="G39" s="64">
        <v>4.7</v>
      </c>
      <c r="H39" s="101" t="s">
        <v>177</v>
      </c>
      <c r="I39" s="41"/>
      <c r="J39" s="69" t="s">
        <v>132</v>
      </c>
      <c r="K39" s="14" t="s">
        <v>127</v>
      </c>
      <c r="L39" s="69" t="s">
        <v>121</v>
      </c>
      <c r="M39" s="14" t="s">
        <v>67</v>
      </c>
      <c r="N39" s="15" t="s">
        <v>63</v>
      </c>
      <c r="O39" s="12" t="s">
        <v>394</v>
      </c>
      <c r="P39" s="92" t="s">
        <v>399</v>
      </c>
      <c r="Q39" s="92" t="s">
        <v>400</v>
      </c>
      <c r="R39" s="92" t="s">
        <v>5</v>
      </c>
      <c r="S39" s="92" t="s">
        <v>5</v>
      </c>
      <c r="T39" s="92" t="s">
        <v>5</v>
      </c>
      <c r="U39" s="93" t="s">
        <v>5</v>
      </c>
    </row>
    <row r="40" spans="1:21" ht="12.75">
      <c r="A40" s="2" t="s">
        <v>328</v>
      </c>
      <c r="B40" s="3">
        <v>159000</v>
      </c>
      <c r="C40" s="139">
        <f t="shared" si="0"/>
        <v>3.650137741046832</v>
      </c>
      <c r="D40" s="140">
        <v>20.0758</v>
      </c>
      <c r="E40" s="141">
        <v>90</v>
      </c>
      <c r="F40" s="141">
        <v>50</v>
      </c>
      <c r="G40" s="142">
        <v>13.5</v>
      </c>
      <c r="H40" s="143" t="s">
        <v>177</v>
      </c>
      <c r="I40" s="37" t="s">
        <v>12</v>
      </c>
      <c r="J40" s="144" t="s">
        <v>152</v>
      </c>
      <c r="K40" s="4"/>
      <c r="L40" s="144" t="s">
        <v>130</v>
      </c>
      <c r="M40" s="4" t="s">
        <v>66</v>
      </c>
      <c r="N40" s="145" t="s">
        <v>64</v>
      </c>
      <c r="O40" s="2" t="s">
        <v>463</v>
      </c>
      <c r="P40" s="39" t="s">
        <v>5</v>
      </c>
      <c r="Q40" s="39" t="s">
        <v>5</v>
      </c>
      <c r="R40" s="39" t="s">
        <v>5</v>
      </c>
      <c r="S40" s="39" t="s">
        <v>5</v>
      </c>
      <c r="T40" s="39" t="s">
        <v>5</v>
      </c>
      <c r="U40" s="40" t="s">
        <v>5</v>
      </c>
    </row>
    <row r="41" spans="1:21" ht="12.75">
      <c r="A41" s="53" t="s">
        <v>71</v>
      </c>
      <c r="B41" s="54">
        <v>500000</v>
      </c>
      <c r="C41" s="130">
        <f t="shared" si="0"/>
        <v>11.47842056932966</v>
      </c>
      <c r="D41" s="98">
        <v>34.4353</v>
      </c>
      <c r="E41" s="65">
        <v>98</v>
      </c>
      <c r="F41" s="65">
        <v>93</v>
      </c>
      <c r="G41" s="66">
        <v>105</v>
      </c>
      <c r="H41" s="100" t="s">
        <v>179</v>
      </c>
      <c r="I41" s="56" t="s">
        <v>12</v>
      </c>
      <c r="J41" s="70" t="s">
        <v>114</v>
      </c>
      <c r="K41" s="55" t="s">
        <v>128</v>
      </c>
      <c r="L41" s="70" t="s">
        <v>121</v>
      </c>
      <c r="M41" s="55" t="s">
        <v>65</v>
      </c>
      <c r="N41" s="57" t="s">
        <v>63</v>
      </c>
      <c r="O41" s="53" t="s">
        <v>284</v>
      </c>
      <c r="P41" s="102" t="s">
        <v>285</v>
      </c>
      <c r="Q41" s="102" t="s">
        <v>5</v>
      </c>
      <c r="R41" s="102" t="s">
        <v>5</v>
      </c>
      <c r="S41" s="102" t="s">
        <v>5</v>
      </c>
      <c r="T41" s="102" t="s">
        <v>5</v>
      </c>
      <c r="U41" s="103" t="s">
        <v>5</v>
      </c>
    </row>
    <row r="42" spans="1:21" ht="12.75">
      <c r="A42" s="5" t="s">
        <v>61</v>
      </c>
      <c r="B42" s="6">
        <v>356000</v>
      </c>
      <c r="C42" s="133">
        <f t="shared" si="0"/>
        <v>8.172635445362719</v>
      </c>
      <c r="D42" s="97">
        <v>24.518</v>
      </c>
      <c r="E42" s="61">
        <v>95</v>
      </c>
      <c r="F42" s="61">
        <v>80</v>
      </c>
      <c r="G42" s="62">
        <v>30</v>
      </c>
      <c r="H42" s="75" t="s">
        <v>179</v>
      </c>
      <c r="I42" s="38" t="s">
        <v>12</v>
      </c>
      <c r="J42" s="68" t="s">
        <v>119</v>
      </c>
      <c r="K42" s="7" t="s">
        <v>117</v>
      </c>
      <c r="L42" s="68" t="s">
        <v>121</v>
      </c>
      <c r="M42" s="7" t="s">
        <v>62</v>
      </c>
      <c r="N42" s="8" t="s">
        <v>63</v>
      </c>
      <c r="O42" s="5" t="s">
        <v>5</v>
      </c>
      <c r="P42" s="90" t="s">
        <v>5</v>
      </c>
      <c r="Q42" s="90" t="s">
        <v>5</v>
      </c>
      <c r="R42" s="90" t="s">
        <v>5</v>
      </c>
      <c r="S42" s="90" t="s">
        <v>5</v>
      </c>
      <c r="T42" s="90" t="s">
        <v>5</v>
      </c>
      <c r="U42" s="91" t="s">
        <v>5</v>
      </c>
    </row>
    <row r="43" spans="1:21" ht="12.75">
      <c r="A43" s="5" t="s">
        <v>464</v>
      </c>
      <c r="B43" s="6">
        <v>2500000</v>
      </c>
      <c r="C43" s="133">
        <f t="shared" si="0"/>
        <v>57.3921028466483</v>
      </c>
      <c r="D43" s="97">
        <v>57.3921</v>
      </c>
      <c r="E43" s="61">
        <v>80</v>
      </c>
      <c r="F43" s="61">
        <v>80</v>
      </c>
      <c r="G43" s="62">
        <v>11</v>
      </c>
      <c r="H43" s="132" t="s">
        <v>177</v>
      </c>
      <c r="I43" s="38" t="s">
        <v>12</v>
      </c>
      <c r="J43" s="7" t="s">
        <v>465</v>
      </c>
      <c r="K43" s="7" t="s">
        <v>122</v>
      </c>
      <c r="L43" s="7" t="s">
        <v>131</v>
      </c>
      <c r="M43" s="7" t="s">
        <v>66</v>
      </c>
      <c r="N43" s="8" t="s">
        <v>63</v>
      </c>
      <c r="O43" s="5" t="s">
        <v>466</v>
      </c>
      <c r="P43" s="90"/>
      <c r="Q43" s="90"/>
      <c r="R43" s="90"/>
      <c r="S43" s="90"/>
      <c r="T43" s="90"/>
      <c r="U43" s="91"/>
    </row>
    <row r="44" spans="1:21" ht="12.75">
      <c r="A44" s="5" t="s">
        <v>29</v>
      </c>
      <c r="B44" s="6">
        <v>1390000</v>
      </c>
      <c r="C44" s="133">
        <f t="shared" si="0"/>
        <v>31.910009182736456</v>
      </c>
      <c r="D44" s="97">
        <v>47.865</v>
      </c>
      <c r="E44" s="61">
        <v>95</v>
      </c>
      <c r="F44" s="61">
        <v>85</v>
      </c>
      <c r="G44" s="62">
        <v>1.5</v>
      </c>
      <c r="H44" s="75" t="s">
        <v>177</v>
      </c>
      <c r="I44" s="38"/>
      <c r="J44" s="68" t="s">
        <v>132</v>
      </c>
      <c r="K44" s="7" t="s">
        <v>120</v>
      </c>
      <c r="L44" s="68" t="s">
        <v>131</v>
      </c>
      <c r="M44" s="7" t="s">
        <v>67</v>
      </c>
      <c r="N44" s="8" t="s">
        <v>63</v>
      </c>
      <c r="O44" s="5" t="s">
        <v>467</v>
      </c>
      <c r="P44" s="90" t="s">
        <v>5</v>
      </c>
      <c r="Q44" s="90" t="s">
        <v>5</v>
      </c>
      <c r="R44" s="90" t="s">
        <v>5</v>
      </c>
      <c r="S44" s="90" t="s">
        <v>5</v>
      </c>
      <c r="T44" s="90" t="s">
        <v>5</v>
      </c>
      <c r="U44" s="91" t="s">
        <v>5</v>
      </c>
    </row>
    <row r="45" spans="1:21" ht="12.75">
      <c r="A45" s="5" t="s">
        <v>27</v>
      </c>
      <c r="B45" s="6">
        <v>286000</v>
      </c>
      <c r="C45" s="133">
        <f t="shared" si="0"/>
        <v>6.565656565656566</v>
      </c>
      <c r="D45" s="97">
        <v>26.2626</v>
      </c>
      <c r="E45" s="61">
        <v>95</v>
      </c>
      <c r="F45" s="61">
        <v>85</v>
      </c>
      <c r="G45" s="62">
        <v>6</v>
      </c>
      <c r="H45" s="75" t="s">
        <v>179</v>
      </c>
      <c r="I45" s="38" t="s">
        <v>12</v>
      </c>
      <c r="J45" s="68" t="s">
        <v>125</v>
      </c>
      <c r="K45" s="7" t="s">
        <v>117</v>
      </c>
      <c r="L45" s="68" t="s">
        <v>142</v>
      </c>
      <c r="M45" s="7" t="s">
        <v>65</v>
      </c>
      <c r="N45" s="8" t="s">
        <v>70</v>
      </c>
      <c r="O45" s="5" t="s">
        <v>395</v>
      </c>
      <c r="P45" s="90" t="s">
        <v>5</v>
      </c>
      <c r="Q45" s="90" t="s">
        <v>5</v>
      </c>
      <c r="R45" s="90" t="s">
        <v>5</v>
      </c>
      <c r="S45" s="90" t="s">
        <v>5</v>
      </c>
      <c r="T45" s="90" t="s">
        <v>5</v>
      </c>
      <c r="U45" s="91" t="s">
        <v>5</v>
      </c>
    </row>
    <row r="46" spans="1:21" ht="12.75">
      <c r="A46" s="5" t="s">
        <v>468</v>
      </c>
      <c r="B46" s="6">
        <v>200000</v>
      </c>
      <c r="C46" s="133">
        <f t="shared" si="0"/>
        <v>4.591368227731864</v>
      </c>
      <c r="D46" s="97">
        <v>22.9568</v>
      </c>
      <c r="E46" s="61">
        <v>98</v>
      </c>
      <c r="F46" s="61">
        <v>75</v>
      </c>
      <c r="G46" s="62">
        <v>55</v>
      </c>
      <c r="H46" s="132" t="s">
        <v>179</v>
      </c>
      <c r="I46" s="38" t="s">
        <v>12</v>
      </c>
      <c r="J46" s="7" t="s">
        <v>132</v>
      </c>
      <c r="K46" s="7"/>
      <c r="L46" s="7"/>
      <c r="M46" s="7" t="s">
        <v>67</v>
      </c>
      <c r="N46" s="8"/>
      <c r="O46" s="5"/>
      <c r="P46" s="90"/>
      <c r="Q46" s="90"/>
      <c r="R46" s="90"/>
      <c r="S46" s="90"/>
      <c r="T46" s="90"/>
      <c r="U46" s="91"/>
    </row>
    <row r="47" spans="1:21" ht="12.75">
      <c r="A47" s="5" t="s">
        <v>32</v>
      </c>
      <c r="B47" s="6">
        <v>12000</v>
      </c>
      <c r="C47" s="133">
        <f t="shared" si="0"/>
        <v>0.27548209366391185</v>
      </c>
      <c r="D47" s="97">
        <v>9.9174</v>
      </c>
      <c r="E47" s="61">
        <v>98</v>
      </c>
      <c r="F47" s="61">
        <v>90</v>
      </c>
      <c r="G47" s="62">
        <v>75</v>
      </c>
      <c r="H47" s="75" t="s">
        <v>179</v>
      </c>
      <c r="I47" s="38" t="s">
        <v>12</v>
      </c>
      <c r="J47" s="68" t="s">
        <v>133</v>
      </c>
      <c r="K47" s="7"/>
      <c r="L47" s="68"/>
      <c r="M47" s="7" t="s">
        <v>65</v>
      </c>
      <c r="N47" s="8" t="s">
        <v>70</v>
      </c>
      <c r="O47" s="5" t="s">
        <v>5</v>
      </c>
      <c r="P47" s="90" t="s">
        <v>5</v>
      </c>
      <c r="Q47" s="90" t="s">
        <v>5</v>
      </c>
      <c r="R47" s="90" t="s">
        <v>5</v>
      </c>
      <c r="S47" s="90" t="s">
        <v>5</v>
      </c>
      <c r="T47" s="90" t="s">
        <v>5</v>
      </c>
      <c r="U47" s="91" t="s">
        <v>5</v>
      </c>
    </row>
    <row r="48" spans="1:21" ht="12.75">
      <c r="A48" s="5" t="s">
        <v>469</v>
      </c>
      <c r="B48" s="6">
        <v>52000</v>
      </c>
      <c r="C48" s="133">
        <f t="shared" si="0"/>
        <v>1.1937557392102847</v>
      </c>
      <c r="D48" s="97">
        <v>10.147</v>
      </c>
      <c r="E48" s="61">
        <v>95</v>
      </c>
      <c r="F48" s="61">
        <v>85</v>
      </c>
      <c r="G48" s="62">
        <v>60</v>
      </c>
      <c r="H48" s="75" t="s">
        <v>179</v>
      </c>
      <c r="I48" s="38" t="s">
        <v>12</v>
      </c>
      <c r="J48" s="68" t="s">
        <v>126</v>
      </c>
      <c r="K48" s="7" t="s">
        <v>150</v>
      </c>
      <c r="L48" s="68" t="s">
        <v>121</v>
      </c>
      <c r="M48" s="7" t="s">
        <v>62</v>
      </c>
      <c r="N48" s="8" t="s">
        <v>63</v>
      </c>
      <c r="O48" s="5" t="s">
        <v>299</v>
      </c>
      <c r="P48" s="90" t="s">
        <v>5</v>
      </c>
      <c r="Q48" s="90" t="s">
        <v>5</v>
      </c>
      <c r="R48" s="90" t="s">
        <v>5</v>
      </c>
      <c r="S48" s="90" t="s">
        <v>5</v>
      </c>
      <c r="T48" s="90" t="s">
        <v>5</v>
      </c>
      <c r="U48" s="91" t="s">
        <v>5</v>
      </c>
    </row>
    <row r="49" spans="1:21" ht="12.75">
      <c r="A49" s="5" t="s">
        <v>330</v>
      </c>
      <c r="B49" s="6">
        <v>150000</v>
      </c>
      <c r="C49" s="133">
        <f t="shared" si="0"/>
        <v>3.443526170798898</v>
      </c>
      <c r="D49" s="97">
        <v>20.6612</v>
      </c>
      <c r="E49" s="61">
        <v>90</v>
      </c>
      <c r="F49" s="61">
        <v>85</v>
      </c>
      <c r="G49" s="62">
        <v>45</v>
      </c>
      <c r="H49" s="75" t="s">
        <v>177</v>
      </c>
      <c r="I49" s="38" t="s">
        <v>12</v>
      </c>
      <c r="J49" s="68" t="s">
        <v>143</v>
      </c>
      <c r="K49" s="7" t="s">
        <v>120</v>
      </c>
      <c r="L49" s="68" t="s">
        <v>121</v>
      </c>
      <c r="M49" s="7" t="s">
        <v>66</v>
      </c>
      <c r="N49" s="8" t="s">
        <v>70</v>
      </c>
      <c r="O49" s="5"/>
      <c r="P49" s="90" t="s">
        <v>5</v>
      </c>
      <c r="Q49" s="90" t="s">
        <v>5</v>
      </c>
      <c r="R49" s="90" t="s">
        <v>5</v>
      </c>
      <c r="S49" s="90" t="s">
        <v>5</v>
      </c>
      <c r="T49" s="90" t="s">
        <v>5</v>
      </c>
      <c r="U49" s="91" t="s">
        <v>5</v>
      </c>
    </row>
    <row r="50" spans="1:21" ht="12.75">
      <c r="A50" s="5" t="s">
        <v>470</v>
      </c>
      <c r="B50" s="6">
        <v>13000</v>
      </c>
      <c r="C50" s="133">
        <f t="shared" si="0"/>
        <v>0.29843893480257117</v>
      </c>
      <c r="D50" s="97">
        <v>24</v>
      </c>
      <c r="E50" s="61">
        <v>95</v>
      </c>
      <c r="F50" s="61">
        <v>90</v>
      </c>
      <c r="G50" s="62">
        <v>0.2</v>
      </c>
      <c r="H50" s="75" t="s">
        <v>177</v>
      </c>
      <c r="I50" s="38"/>
      <c r="J50" s="68" t="s">
        <v>119</v>
      </c>
      <c r="K50" s="7" t="s">
        <v>144</v>
      </c>
      <c r="L50" s="68" t="s">
        <v>433</v>
      </c>
      <c r="M50" s="7" t="s">
        <v>66</v>
      </c>
      <c r="N50" s="8" t="s">
        <v>431</v>
      </c>
      <c r="O50" s="5" t="s">
        <v>471</v>
      </c>
      <c r="P50" s="90" t="s">
        <v>472</v>
      </c>
      <c r="Q50" s="90" t="s">
        <v>473</v>
      </c>
      <c r="R50" s="90"/>
      <c r="S50" s="90"/>
      <c r="T50" s="90"/>
      <c r="U50" s="91"/>
    </row>
    <row r="51" spans="1:21" ht="12.75">
      <c r="A51" s="5" t="s">
        <v>30</v>
      </c>
      <c r="B51" s="6">
        <v>427000</v>
      </c>
      <c r="C51" s="133">
        <f t="shared" si="0"/>
        <v>9.80257116620753</v>
      </c>
      <c r="D51" s="97">
        <v>39.2102</v>
      </c>
      <c r="E51" s="61">
        <v>90</v>
      </c>
      <c r="F51" s="61">
        <v>80</v>
      </c>
      <c r="G51" s="62">
        <v>1.5</v>
      </c>
      <c r="H51" s="75" t="s">
        <v>177</v>
      </c>
      <c r="I51" s="38"/>
      <c r="J51" s="68" t="s">
        <v>133</v>
      </c>
      <c r="K51" s="7" t="s">
        <v>122</v>
      </c>
      <c r="L51" s="68" t="s">
        <v>121</v>
      </c>
      <c r="M51" s="7" t="s">
        <v>66</v>
      </c>
      <c r="N51" s="8" t="s">
        <v>63</v>
      </c>
      <c r="O51" s="5" t="s">
        <v>226</v>
      </c>
      <c r="P51" s="90" t="s">
        <v>227</v>
      </c>
      <c r="Q51" s="90" t="s">
        <v>228</v>
      </c>
      <c r="R51" s="90" t="s">
        <v>556</v>
      </c>
      <c r="S51" s="90" t="s">
        <v>5</v>
      </c>
      <c r="T51" s="90" t="s">
        <v>5</v>
      </c>
      <c r="U51" s="91" t="s">
        <v>5</v>
      </c>
    </row>
    <row r="52" spans="1:21" ht="12.75">
      <c r="A52" s="5" t="s">
        <v>474</v>
      </c>
      <c r="B52" s="6">
        <v>600000</v>
      </c>
      <c r="C52" s="133">
        <f t="shared" si="0"/>
        <v>13.774104683195592</v>
      </c>
      <c r="D52" s="97">
        <v>34.4353</v>
      </c>
      <c r="E52" s="61">
        <v>95</v>
      </c>
      <c r="F52" s="61">
        <v>80</v>
      </c>
      <c r="G52" s="62">
        <v>40</v>
      </c>
      <c r="H52" s="75" t="s">
        <v>179</v>
      </c>
      <c r="I52" s="38" t="s">
        <v>12</v>
      </c>
      <c r="J52" s="68" t="s">
        <v>143</v>
      </c>
      <c r="K52" s="7" t="s">
        <v>120</v>
      </c>
      <c r="L52" s="68" t="s">
        <v>130</v>
      </c>
      <c r="M52" s="7" t="s">
        <v>65</v>
      </c>
      <c r="N52" s="8" t="s">
        <v>475</v>
      </c>
      <c r="O52" s="5"/>
      <c r="P52" s="90"/>
      <c r="Q52" s="90"/>
      <c r="R52" s="90"/>
      <c r="S52" s="90"/>
      <c r="T52" s="90"/>
      <c r="U52" s="91"/>
    </row>
    <row r="53" spans="1:21" ht="12.75">
      <c r="A53" s="5" t="s">
        <v>94</v>
      </c>
      <c r="B53" s="6">
        <v>600000</v>
      </c>
      <c r="C53" s="133">
        <f t="shared" si="0"/>
        <v>13.774104683195592</v>
      </c>
      <c r="D53" s="97">
        <v>34.4353</v>
      </c>
      <c r="E53" s="61">
        <v>95</v>
      </c>
      <c r="F53" s="61">
        <v>80</v>
      </c>
      <c r="G53" s="62">
        <v>40</v>
      </c>
      <c r="H53" s="75" t="s">
        <v>179</v>
      </c>
      <c r="I53" s="38" t="s">
        <v>12</v>
      </c>
      <c r="J53" s="68" t="s">
        <v>143</v>
      </c>
      <c r="K53" s="7" t="s">
        <v>120</v>
      </c>
      <c r="L53" s="68" t="s">
        <v>130</v>
      </c>
      <c r="M53" s="7" t="s">
        <v>65</v>
      </c>
      <c r="N53" s="8" t="s">
        <v>64</v>
      </c>
      <c r="O53" s="5" t="s">
        <v>288</v>
      </c>
      <c r="P53" s="90" t="s">
        <v>5</v>
      </c>
      <c r="Q53" s="90" t="s">
        <v>5</v>
      </c>
      <c r="R53" s="90" t="s">
        <v>5</v>
      </c>
      <c r="S53" s="90" t="s">
        <v>5</v>
      </c>
      <c r="T53" s="90" t="s">
        <v>5</v>
      </c>
      <c r="U53" s="91" t="s">
        <v>5</v>
      </c>
    </row>
    <row r="54" spans="1:21" ht="12.75">
      <c r="A54" s="5" t="s">
        <v>93</v>
      </c>
      <c r="B54" s="6">
        <v>280000</v>
      </c>
      <c r="C54" s="133">
        <f t="shared" si="0"/>
        <v>6.4279155188246095</v>
      </c>
      <c r="D54" s="97">
        <v>25.7117</v>
      </c>
      <c r="E54" s="61">
        <v>95</v>
      </c>
      <c r="F54" s="61">
        <v>80</v>
      </c>
      <c r="G54" s="62">
        <v>40</v>
      </c>
      <c r="H54" s="75" t="s">
        <v>179</v>
      </c>
      <c r="I54" s="38" t="s">
        <v>12</v>
      </c>
      <c r="J54" s="68" t="s">
        <v>143</v>
      </c>
      <c r="K54" s="7" t="s">
        <v>120</v>
      </c>
      <c r="L54" s="68" t="s">
        <v>130</v>
      </c>
      <c r="M54" s="7" t="s">
        <v>65</v>
      </c>
      <c r="N54" s="8" t="s">
        <v>64</v>
      </c>
      <c r="O54" s="5" t="s">
        <v>289</v>
      </c>
      <c r="P54" s="90" t="s">
        <v>5</v>
      </c>
      <c r="Q54" s="90" t="s">
        <v>5</v>
      </c>
      <c r="R54" s="90" t="s">
        <v>5</v>
      </c>
      <c r="S54" s="90" t="s">
        <v>5</v>
      </c>
      <c r="T54" s="90" t="s">
        <v>5</v>
      </c>
      <c r="U54" s="91" t="s">
        <v>5</v>
      </c>
    </row>
    <row r="55" spans="1:21" ht="12.75">
      <c r="A55" s="5" t="s">
        <v>166</v>
      </c>
      <c r="B55" s="6">
        <v>756000</v>
      </c>
      <c r="C55" s="133">
        <f t="shared" si="0"/>
        <v>17.355371900826448</v>
      </c>
      <c r="D55" s="97">
        <v>34.7107</v>
      </c>
      <c r="E55" s="61">
        <v>15</v>
      </c>
      <c r="F55" s="61">
        <v>80</v>
      </c>
      <c r="G55" s="62">
        <v>50</v>
      </c>
      <c r="H55" s="75" t="s">
        <v>179</v>
      </c>
      <c r="I55" s="38" t="s">
        <v>12</v>
      </c>
      <c r="J55" s="68" t="s">
        <v>125</v>
      </c>
      <c r="K55" s="7" t="s">
        <v>151</v>
      </c>
      <c r="L55" s="68" t="s">
        <v>121</v>
      </c>
      <c r="M55" s="7" t="s">
        <v>62</v>
      </c>
      <c r="N55" s="8" t="s">
        <v>63</v>
      </c>
      <c r="O55" s="5" t="s">
        <v>5</v>
      </c>
      <c r="P55" s="90" t="s">
        <v>5</v>
      </c>
      <c r="Q55" s="90" t="s">
        <v>5</v>
      </c>
      <c r="R55" s="90" t="s">
        <v>5</v>
      </c>
      <c r="S55" s="90" t="s">
        <v>5</v>
      </c>
      <c r="T55" s="90" t="s">
        <v>5</v>
      </c>
      <c r="U55" s="91" t="s">
        <v>5</v>
      </c>
    </row>
    <row r="56" spans="1:21" ht="12.75">
      <c r="A56" s="5" t="s">
        <v>159</v>
      </c>
      <c r="B56" s="6">
        <v>162000</v>
      </c>
      <c r="C56" s="133">
        <f t="shared" si="0"/>
        <v>3.71900826446281</v>
      </c>
      <c r="D56" s="97">
        <v>20.4545</v>
      </c>
      <c r="E56" s="61">
        <v>98</v>
      </c>
      <c r="F56" s="61">
        <v>90</v>
      </c>
      <c r="G56" s="62">
        <v>12</v>
      </c>
      <c r="H56" s="75" t="s">
        <v>179</v>
      </c>
      <c r="I56" s="38" t="s">
        <v>12</v>
      </c>
      <c r="J56" s="68" t="s">
        <v>125</v>
      </c>
      <c r="K56" s="7" t="s">
        <v>124</v>
      </c>
      <c r="L56" s="68" t="s">
        <v>134</v>
      </c>
      <c r="M56" s="7" t="s">
        <v>66</v>
      </c>
      <c r="N56" s="8" t="s">
        <v>70</v>
      </c>
      <c r="O56" s="5" t="s">
        <v>229</v>
      </c>
      <c r="P56" s="90" t="s">
        <v>230</v>
      </c>
      <c r="Q56" s="90" t="s">
        <v>231</v>
      </c>
      <c r="R56" s="90" t="s">
        <v>5</v>
      </c>
      <c r="S56" s="90" t="s">
        <v>5</v>
      </c>
      <c r="T56" s="90" t="s">
        <v>5</v>
      </c>
      <c r="U56" s="91" t="s">
        <v>5</v>
      </c>
    </row>
    <row r="57" spans="1:21" ht="12.75">
      <c r="A57" s="5" t="s">
        <v>476</v>
      </c>
      <c r="B57" s="6">
        <v>27100</v>
      </c>
      <c r="C57" s="133">
        <f t="shared" si="0"/>
        <v>0.6221303948576676</v>
      </c>
      <c r="D57" s="97">
        <v>9.954</v>
      </c>
      <c r="E57" s="61"/>
      <c r="F57" s="61"/>
      <c r="G57" s="62"/>
      <c r="H57" s="75"/>
      <c r="I57" s="38" t="s">
        <v>12</v>
      </c>
      <c r="J57" s="68"/>
      <c r="K57" s="7"/>
      <c r="L57" s="68"/>
      <c r="M57" s="7" t="s">
        <v>62</v>
      </c>
      <c r="N57" s="8" t="s">
        <v>63</v>
      </c>
      <c r="O57" s="5" t="s">
        <v>477</v>
      </c>
      <c r="P57" s="90"/>
      <c r="Q57" s="90"/>
      <c r="R57" s="90"/>
      <c r="S57" s="90"/>
      <c r="T57" s="90"/>
      <c r="U57" s="91"/>
    </row>
    <row r="58" spans="1:21" ht="12.75">
      <c r="A58" s="5" t="s">
        <v>478</v>
      </c>
      <c r="B58" s="6">
        <v>110000000</v>
      </c>
      <c r="C58" s="133">
        <f t="shared" si="0"/>
        <v>2525.252525252525</v>
      </c>
      <c r="D58" s="97">
        <v>75.7575</v>
      </c>
      <c r="E58" s="61">
        <v>90</v>
      </c>
      <c r="F58" s="61">
        <v>90</v>
      </c>
      <c r="G58" s="62" t="s">
        <v>5</v>
      </c>
      <c r="H58" s="75" t="s">
        <v>5</v>
      </c>
      <c r="I58" s="38" t="s">
        <v>12</v>
      </c>
      <c r="J58" s="68"/>
      <c r="K58" s="7" t="s">
        <v>137</v>
      </c>
      <c r="L58" s="68"/>
      <c r="M58" s="7" t="s">
        <v>67</v>
      </c>
      <c r="N58" s="8" t="s">
        <v>63</v>
      </c>
      <c r="O58" s="5" t="s">
        <v>479</v>
      </c>
      <c r="P58" s="90" t="s">
        <v>480</v>
      </c>
      <c r="Q58" s="90" t="s">
        <v>449</v>
      </c>
      <c r="R58" s="90" t="s">
        <v>481</v>
      </c>
      <c r="S58" s="90"/>
      <c r="T58" s="90"/>
      <c r="U58" s="91"/>
    </row>
    <row r="59" spans="1:21" ht="12.75">
      <c r="A59" s="5" t="s">
        <v>482</v>
      </c>
      <c r="B59" s="135" t="s">
        <v>483</v>
      </c>
      <c r="C59" s="133"/>
      <c r="D59" s="97"/>
      <c r="E59" s="61"/>
      <c r="F59" s="61"/>
      <c r="G59" s="62">
        <v>160</v>
      </c>
      <c r="H59" s="132" t="s">
        <v>179</v>
      </c>
      <c r="I59" s="38" t="s">
        <v>12</v>
      </c>
      <c r="J59" s="7"/>
      <c r="K59" s="7" t="s">
        <v>137</v>
      </c>
      <c r="L59" s="7"/>
      <c r="M59" s="7" t="s">
        <v>66</v>
      </c>
      <c r="N59" s="8" t="s">
        <v>63</v>
      </c>
      <c r="O59" s="5"/>
      <c r="P59" s="90"/>
      <c r="Q59" s="90"/>
      <c r="R59" s="90"/>
      <c r="S59" s="90"/>
      <c r="T59" s="90"/>
      <c r="U59" s="91"/>
    </row>
    <row r="60" spans="1:21" ht="12.75">
      <c r="A60" s="5" t="s">
        <v>160</v>
      </c>
      <c r="B60" s="6">
        <v>248000</v>
      </c>
      <c r="C60" s="133">
        <f t="shared" si="0"/>
        <v>5.693296602387512</v>
      </c>
      <c r="D60" s="97">
        <v>25.61983</v>
      </c>
      <c r="E60" s="61">
        <v>98</v>
      </c>
      <c r="F60" s="61">
        <v>90</v>
      </c>
      <c r="G60" s="62">
        <v>1.5</v>
      </c>
      <c r="H60" s="75" t="s">
        <v>177</v>
      </c>
      <c r="I60" s="38"/>
      <c r="J60" s="68" t="s">
        <v>135</v>
      </c>
      <c r="K60" s="7" t="s">
        <v>120</v>
      </c>
      <c r="L60" s="68" t="s">
        <v>136</v>
      </c>
      <c r="M60" s="7" t="s">
        <v>66</v>
      </c>
      <c r="N60" s="8" t="s">
        <v>70</v>
      </c>
      <c r="O60" s="5" t="s">
        <v>5</v>
      </c>
      <c r="P60" s="90" t="s">
        <v>5</v>
      </c>
      <c r="Q60" s="90" t="s">
        <v>5</v>
      </c>
      <c r="R60" s="90" t="s">
        <v>5</v>
      </c>
      <c r="S60" s="90" t="s">
        <v>5</v>
      </c>
      <c r="T60" s="90" t="s">
        <v>5</v>
      </c>
      <c r="U60" s="91" t="s">
        <v>5</v>
      </c>
    </row>
    <row r="61" spans="1:21" ht="12.75">
      <c r="A61" s="5" t="s">
        <v>318</v>
      </c>
      <c r="B61" s="6">
        <v>1742000</v>
      </c>
      <c r="C61" s="133">
        <f t="shared" si="0"/>
        <v>39.990817263544535</v>
      </c>
      <c r="D61" s="97">
        <v>49.99</v>
      </c>
      <c r="E61" s="61">
        <v>95</v>
      </c>
      <c r="F61" s="61">
        <v>90</v>
      </c>
      <c r="G61" s="62">
        <v>5.5</v>
      </c>
      <c r="H61" s="75" t="s">
        <v>177</v>
      </c>
      <c r="I61" s="38" t="s">
        <v>12</v>
      </c>
      <c r="J61" s="68" t="s">
        <v>125</v>
      </c>
      <c r="K61" s="7" t="s">
        <v>137</v>
      </c>
      <c r="L61" s="68" t="s">
        <v>118</v>
      </c>
      <c r="M61" s="7" t="s">
        <v>66</v>
      </c>
      <c r="N61" s="8" t="s">
        <v>63</v>
      </c>
      <c r="O61" s="5" t="s">
        <v>232</v>
      </c>
      <c r="P61" s="90" t="s">
        <v>233</v>
      </c>
      <c r="Q61" s="90" t="s">
        <v>5</v>
      </c>
      <c r="R61" s="90" t="s">
        <v>5</v>
      </c>
      <c r="S61" s="90" t="s">
        <v>5</v>
      </c>
      <c r="T61" s="90" t="s">
        <v>5</v>
      </c>
      <c r="U61" s="91" t="s">
        <v>5</v>
      </c>
    </row>
    <row r="62" spans="1:21" ht="12.75">
      <c r="A62" s="5" t="s">
        <v>89</v>
      </c>
      <c r="B62" s="6">
        <v>2500000</v>
      </c>
      <c r="C62" s="133">
        <f t="shared" si="0"/>
        <v>57.3921028466483</v>
      </c>
      <c r="D62" s="97">
        <v>57.3921</v>
      </c>
      <c r="E62" s="61">
        <v>14</v>
      </c>
      <c r="F62" s="61">
        <v>80</v>
      </c>
      <c r="G62" s="62">
        <v>100</v>
      </c>
      <c r="H62" s="75" t="s">
        <v>179</v>
      </c>
      <c r="I62" s="38" t="s">
        <v>12</v>
      </c>
      <c r="J62" s="68" t="s">
        <v>126</v>
      </c>
      <c r="K62" s="7" t="s">
        <v>120</v>
      </c>
      <c r="L62" s="68" t="s">
        <v>142</v>
      </c>
      <c r="M62" s="7" t="s">
        <v>62</v>
      </c>
      <c r="N62" s="8" t="s">
        <v>63</v>
      </c>
      <c r="O62" s="5" t="s">
        <v>300</v>
      </c>
      <c r="P62" s="90" t="s">
        <v>5</v>
      </c>
      <c r="Q62" s="90" t="s">
        <v>5</v>
      </c>
      <c r="R62" s="90" t="s">
        <v>5</v>
      </c>
      <c r="S62" s="90" t="s">
        <v>5</v>
      </c>
      <c r="T62" s="90" t="s">
        <v>5</v>
      </c>
      <c r="U62" s="91" t="s">
        <v>5</v>
      </c>
    </row>
    <row r="63" spans="1:21" ht="12.75">
      <c r="A63" s="5" t="s">
        <v>105</v>
      </c>
      <c r="B63" s="6">
        <v>2500000</v>
      </c>
      <c r="C63" s="133">
        <f t="shared" si="0"/>
        <v>57.3921028466483</v>
      </c>
      <c r="D63" s="97">
        <v>57.3921</v>
      </c>
      <c r="E63" s="61">
        <v>14</v>
      </c>
      <c r="F63" s="61">
        <v>80</v>
      </c>
      <c r="G63" s="62">
        <v>100</v>
      </c>
      <c r="H63" s="75" t="s">
        <v>179</v>
      </c>
      <c r="I63" s="38" t="s">
        <v>12</v>
      </c>
      <c r="J63" s="68" t="s">
        <v>149</v>
      </c>
      <c r="K63" s="7" t="s">
        <v>120</v>
      </c>
      <c r="L63" s="68" t="s">
        <v>142</v>
      </c>
      <c r="M63" s="7" t="s">
        <v>62</v>
      </c>
      <c r="N63" s="8" t="s">
        <v>63</v>
      </c>
      <c r="O63" s="5" t="s">
        <v>301</v>
      </c>
      <c r="P63" s="90" t="s">
        <v>5</v>
      </c>
      <c r="Q63" s="90" t="s">
        <v>5</v>
      </c>
      <c r="R63" s="90" t="s">
        <v>5</v>
      </c>
      <c r="S63" s="90" t="s">
        <v>5</v>
      </c>
      <c r="T63" s="90" t="s">
        <v>5</v>
      </c>
      <c r="U63" s="91" t="s">
        <v>5</v>
      </c>
    </row>
    <row r="64" spans="1:21" ht="12.75">
      <c r="A64" s="5" t="s">
        <v>26</v>
      </c>
      <c r="B64" s="6">
        <v>19000</v>
      </c>
      <c r="C64" s="133">
        <f t="shared" si="0"/>
        <v>0.4361799816345271</v>
      </c>
      <c r="D64" s="97">
        <v>10.0321</v>
      </c>
      <c r="E64" s="61">
        <v>95</v>
      </c>
      <c r="F64" s="61">
        <v>90</v>
      </c>
      <c r="G64" s="62">
        <v>1.5</v>
      </c>
      <c r="H64" s="75" t="s">
        <v>177</v>
      </c>
      <c r="I64" s="38"/>
      <c r="J64" s="68" t="s">
        <v>126</v>
      </c>
      <c r="K64" s="7" t="s">
        <v>151</v>
      </c>
      <c r="L64" s="68" t="s">
        <v>129</v>
      </c>
      <c r="M64" s="7" t="s">
        <v>65</v>
      </c>
      <c r="N64" s="8" t="s">
        <v>64</v>
      </c>
      <c r="O64" s="5" t="s">
        <v>290</v>
      </c>
      <c r="P64" s="90" t="s">
        <v>484</v>
      </c>
      <c r="Q64" s="90" t="s">
        <v>415</v>
      </c>
      <c r="R64" s="90" t="s">
        <v>291</v>
      </c>
      <c r="S64" s="90" t="s">
        <v>5</v>
      </c>
      <c r="T64" s="90" t="s">
        <v>5</v>
      </c>
      <c r="U64" s="91" t="s">
        <v>5</v>
      </c>
    </row>
    <row r="65" spans="1:21" ht="12.75">
      <c r="A65" s="5" t="s">
        <v>485</v>
      </c>
      <c r="B65" s="6">
        <v>672000</v>
      </c>
      <c r="C65" s="133">
        <f t="shared" si="0"/>
        <v>15.426997245179063</v>
      </c>
      <c r="D65" s="97">
        <v>34.7107</v>
      </c>
      <c r="E65" s="61">
        <v>95</v>
      </c>
      <c r="F65" s="61">
        <v>95</v>
      </c>
      <c r="G65" s="62">
        <v>45</v>
      </c>
      <c r="H65" s="132" t="s">
        <v>179</v>
      </c>
      <c r="I65" s="38" t="s">
        <v>12</v>
      </c>
      <c r="J65" s="7" t="s">
        <v>114</v>
      </c>
      <c r="K65" s="7" t="s">
        <v>128</v>
      </c>
      <c r="L65" s="7" t="s">
        <v>118</v>
      </c>
      <c r="M65" s="7" t="s">
        <v>67</v>
      </c>
      <c r="N65" s="8" t="s">
        <v>63</v>
      </c>
      <c r="O65" s="5"/>
      <c r="P65" s="90"/>
      <c r="Q65" s="90"/>
      <c r="R65" s="90"/>
      <c r="S65" s="90"/>
      <c r="T65" s="90"/>
      <c r="U65" s="91"/>
    </row>
    <row r="66" spans="1:21" ht="12.75">
      <c r="A66" s="5" t="s">
        <v>486</v>
      </c>
      <c r="B66" s="6">
        <v>440000</v>
      </c>
      <c r="C66" s="133">
        <f t="shared" si="0"/>
        <v>10.1010101010101</v>
      </c>
      <c r="D66" s="97">
        <v>30.3</v>
      </c>
      <c r="E66" s="61">
        <v>95</v>
      </c>
      <c r="F66" s="61">
        <v>90</v>
      </c>
      <c r="G66" s="62">
        <v>120</v>
      </c>
      <c r="H66" s="132" t="s">
        <v>179</v>
      </c>
      <c r="I66" s="38" t="s">
        <v>12</v>
      </c>
      <c r="J66" s="7"/>
      <c r="K66" s="7" t="s">
        <v>137</v>
      </c>
      <c r="L66" s="7"/>
      <c r="M66" s="7" t="s">
        <v>67</v>
      </c>
      <c r="N66" s="8" t="s">
        <v>63</v>
      </c>
      <c r="O66" s="5"/>
      <c r="P66" s="90"/>
      <c r="Q66" s="90"/>
      <c r="R66" s="90"/>
      <c r="S66" s="90"/>
      <c r="T66" s="90"/>
      <c r="U66" s="91"/>
    </row>
    <row r="67" spans="1:21" ht="12.75">
      <c r="A67" s="5" t="s">
        <v>487</v>
      </c>
      <c r="B67" s="6">
        <v>525000</v>
      </c>
      <c r="C67" s="133">
        <f t="shared" si="0"/>
        <v>12.052341597796143</v>
      </c>
      <c r="D67" s="97">
        <v>36.157</v>
      </c>
      <c r="E67" s="61">
        <v>95</v>
      </c>
      <c r="F67" s="61">
        <v>90</v>
      </c>
      <c r="G67" s="62">
        <v>150</v>
      </c>
      <c r="H67" s="132" t="s">
        <v>179</v>
      </c>
      <c r="I67" s="38" t="s">
        <v>12</v>
      </c>
      <c r="J67" s="7"/>
      <c r="K67" s="7" t="s">
        <v>137</v>
      </c>
      <c r="L67" s="7"/>
      <c r="M67" s="7" t="s">
        <v>67</v>
      </c>
      <c r="N67" s="8" t="s">
        <v>63</v>
      </c>
      <c r="O67" s="5" t="s">
        <v>479</v>
      </c>
      <c r="P67" s="90" t="s">
        <v>488</v>
      </c>
      <c r="Q67" s="90" t="s">
        <v>489</v>
      </c>
      <c r="R67" s="90" t="s">
        <v>490</v>
      </c>
      <c r="S67" s="90"/>
      <c r="T67" s="90"/>
      <c r="U67" s="91"/>
    </row>
    <row r="68" spans="1:21" ht="12.75">
      <c r="A68" s="5" t="s">
        <v>491</v>
      </c>
      <c r="B68" s="6">
        <v>500000</v>
      </c>
      <c r="C68" s="133">
        <f t="shared" si="0"/>
        <v>11.47842056932966</v>
      </c>
      <c r="D68" s="97">
        <v>34.4353</v>
      </c>
      <c r="E68" s="61">
        <v>95</v>
      </c>
      <c r="F68" s="61">
        <v>90</v>
      </c>
      <c r="G68" s="62">
        <v>150</v>
      </c>
      <c r="H68" s="132" t="s">
        <v>179</v>
      </c>
      <c r="I68" s="38" t="s">
        <v>12</v>
      </c>
      <c r="J68" s="7"/>
      <c r="K68" s="7" t="s">
        <v>137</v>
      </c>
      <c r="L68" s="7"/>
      <c r="M68" s="7" t="s">
        <v>67</v>
      </c>
      <c r="N68" s="8" t="s">
        <v>63</v>
      </c>
      <c r="O68" s="5"/>
      <c r="P68" s="90"/>
      <c r="Q68" s="90"/>
      <c r="R68" s="90"/>
      <c r="S68" s="90"/>
      <c r="T68" s="90"/>
      <c r="U68" s="91"/>
    </row>
    <row r="69" spans="1:21" ht="12.75">
      <c r="A69" s="5" t="s">
        <v>157</v>
      </c>
      <c r="B69" s="6">
        <v>45000</v>
      </c>
      <c r="C69" s="133">
        <f t="shared" si="0"/>
        <v>1.0330578512396693</v>
      </c>
      <c r="D69" s="97">
        <v>10.331</v>
      </c>
      <c r="E69" s="61">
        <v>99</v>
      </c>
      <c r="F69" s="61">
        <v>95</v>
      </c>
      <c r="G69" s="62">
        <v>65</v>
      </c>
      <c r="H69" s="75" t="s">
        <v>179</v>
      </c>
      <c r="I69" s="38" t="s">
        <v>12</v>
      </c>
      <c r="J69" s="68" t="s">
        <v>119</v>
      </c>
      <c r="K69" s="7" t="s">
        <v>117</v>
      </c>
      <c r="L69" s="68" t="s">
        <v>121</v>
      </c>
      <c r="M69" s="7" t="s">
        <v>62</v>
      </c>
      <c r="N69" s="8" t="s">
        <v>63</v>
      </c>
      <c r="O69" s="5" t="s">
        <v>5</v>
      </c>
      <c r="P69" s="90" t="s">
        <v>5</v>
      </c>
      <c r="Q69" s="90" t="s">
        <v>5</v>
      </c>
      <c r="R69" s="90" t="s">
        <v>5</v>
      </c>
      <c r="S69" s="90" t="s">
        <v>5</v>
      </c>
      <c r="T69" s="90" t="s">
        <v>5</v>
      </c>
      <c r="U69" s="91" t="s">
        <v>5</v>
      </c>
    </row>
    <row r="70" spans="1:21" ht="12.75">
      <c r="A70" s="5" t="s">
        <v>36</v>
      </c>
      <c r="B70" s="6">
        <v>65000</v>
      </c>
      <c r="C70" s="133">
        <f t="shared" si="0"/>
        <v>1.4921946740128558</v>
      </c>
      <c r="D70" s="97">
        <v>10.4454</v>
      </c>
      <c r="E70" s="61">
        <v>95</v>
      </c>
      <c r="F70" s="61">
        <v>50</v>
      </c>
      <c r="G70" s="62">
        <v>11</v>
      </c>
      <c r="H70" s="75" t="s">
        <v>179</v>
      </c>
      <c r="I70" s="38" t="s">
        <v>12</v>
      </c>
      <c r="J70" s="68" t="s">
        <v>188</v>
      </c>
      <c r="K70" s="7"/>
      <c r="L70" s="68"/>
      <c r="M70" s="7" t="s">
        <v>62</v>
      </c>
      <c r="N70" s="8" t="s">
        <v>63</v>
      </c>
      <c r="O70" s="5" t="s">
        <v>5</v>
      </c>
      <c r="P70" s="90" t="s">
        <v>5</v>
      </c>
      <c r="Q70" s="90" t="s">
        <v>5</v>
      </c>
      <c r="R70" s="90" t="s">
        <v>5</v>
      </c>
      <c r="S70" s="90" t="s">
        <v>5</v>
      </c>
      <c r="T70" s="90" t="s">
        <v>5</v>
      </c>
      <c r="U70" s="91" t="s">
        <v>5</v>
      </c>
    </row>
    <row r="71" spans="1:21" ht="12.75">
      <c r="A71" s="5" t="s">
        <v>38</v>
      </c>
      <c r="B71" s="6">
        <v>19000</v>
      </c>
      <c r="C71" s="133">
        <f aca="true" t="shared" si="1" ref="C71:C106">B71/43560</f>
        <v>0.4361799816345271</v>
      </c>
      <c r="D71" s="97">
        <v>10.032</v>
      </c>
      <c r="E71" s="61">
        <v>98</v>
      </c>
      <c r="F71" s="61">
        <v>90</v>
      </c>
      <c r="G71" s="62">
        <v>32</v>
      </c>
      <c r="H71" s="75" t="s">
        <v>179</v>
      </c>
      <c r="I71" s="38" t="s">
        <v>12</v>
      </c>
      <c r="J71" s="68" t="s">
        <v>126</v>
      </c>
      <c r="K71" s="7" t="s">
        <v>148</v>
      </c>
      <c r="L71" s="68" t="s">
        <v>121</v>
      </c>
      <c r="M71" s="7" t="s">
        <v>62</v>
      </c>
      <c r="N71" s="8" t="s">
        <v>63</v>
      </c>
      <c r="O71" s="5" t="s">
        <v>303</v>
      </c>
      <c r="P71" s="90" t="s">
        <v>5</v>
      </c>
      <c r="Q71" s="90" t="s">
        <v>5</v>
      </c>
      <c r="R71" s="90" t="s">
        <v>5</v>
      </c>
      <c r="S71" s="90" t="s">
        <v>5</v>
      </c>
      <c r="T71" s="90" t="s">
        <v>5</v>
      </c>
      <c r="U71" s="91" t="s">
        <v>5</v>
      </c>
    </row>
    <row r="72" spans="1:21" ht="12.75">
      <c r="A72" s="5" t="s">
        <v>492</v>
      </c>
      <c r="B72" s="6">
        <v>1100000</v>
      </c>
      <c r="C72" s="133">
        <f t="shared" si="1"/>
        <v>25.252525252525253</v>
      </c>
      <c r="D72" s="97">
        <v>44.1919</v>
      </c>
      <c r="E72" s="61"/>
      <c r="F72" s="61"/>
      <c r="G72" s="62"/>
      <c r="H72" s="132" t="s">
        <v>5</v>
      </c>
      <c r="I72" s="38" t="s">
        <v>12</v>
      </c>
      <c r="J72" s="7" t="s">
        <v>493</v>
      </c>
      <c r="K72" s="7" t="s">
        <v>137</v>
      </c>
      <c r="L72" s="7"/>
      <c r="M72" s="7" t="s">
        <v>65</v>
      </c>
      <c r="N72" s="8" t="s">
        <v>431</v>
      </c>
      <c r="O72" s="5"/>
      <c r="P72" s="90"/>
      <c r="Q72" s="90"/>
      <c r="R72" s="90"/>
      <c r="S72" s="90"/>
      <c r="T72" s="90"/>
      <c r="U72" s="91"/>
    </row>
    <row r="73" spans="1:21" ht="12.75">
      <c r="A73" s="5" t="s">
        <v>28</v>
      </c>
      <c r="B73" s="6">
        <v>55000</v>
      </c>
      <c r="C73" s="133">
        <f t="shared" si="1"/>
        <v>1.2626262626262625</v>
      </c>
      <c r="D73" s="97">
        <v>10.101</v>
      </c>
      <c r="E73" s="61">
        <v>95</v>
      </c>
      <c r="F73" s="61">
        <v>90</v>
      </c>
      <c r="G73" s="62">
        <v>2.2</v>
      </c>
      <c r="H73" s="75" t="s">
        <v>179</v>
      </c>
      <c r="I73" s="38"/>
      <c r="J73" s="68" t="s">
        <v>523</v>
      </c>
      <c r="K73" s="7" t="s">
        <v>122</v>
      </c>
      <c r="L73" s="68" t="s">
        <v>118</v>
      </c>
      <c r="M73" s="7" t="s">
        <v>65</v>
      </c>
      <c r="N73" s="8" t="s">
        <v>64</v>
      </c>
      <c r="O73" s="5" t="s">
        <v>275</v>
      </c>
      <c r="P73" s="90" t="s">
        <v>5</v>
      </c>
      <c r="Q73" s="90" t="s">
        <v>5</v>
      </c>
      <c r="R73" s="90" t="s">
        <v>5</v>
      </c>
      <c r="S73" s="90" t="s">
        <v>5</v>
      </c>
      <c r="T73" s="90" t="s">
        <v>5</v>
      </c>
      <c r="U73" s="91" t="s">
        <v>5</v>
      </c>
    </row>
    <row r="74" spans="1:21" ht="12.75">
      <c r="A74" s="5" t="s">
        <v>37</v>
      </c>
      <c r="B74" s="6">
        <v>54000</v>
      </c>
      <c r="C74" s="133">
        <f t="shared" si="1"/>
        <v>1.2396694214876034</v>
      </c>
      <c r="D74" s="97">
        <v>9.917</v>
      </c>
      <c r="E74" s="61">
        <v>95</v>
      </c>
      <c r="F74" s="61">
        <v>85</v>
      </c>
      <c r="G74" s="62">
        <v>60</v>
      </c>
      <c r="H74" s="75" t="s">
        <v>179</v>
      </c>
      <c r="I74" s="38" t="s">
        <v>12</v>
      </c>
      <c r="J74" s="68" t="s">
        <v>126</v>
      </c>
      <c r="K74" s="7" t="s">
        <v>117</v>
      </c>
      <c r="L74" s="68" t="s">
        <v>121</v>
      </c>
      <c r="M74" s="7" t="s">
        <v>62</v>
      </c>
      <c r="N74" s="8" t="s">
        <v>63</v>
      </c>
      <c r="O74" s="5" t="s">
        <v>416</v>
      </c>
      <c r="P74" s="90" t="s">
        <v>5</v>
      </c>
      <c r="Q74" s="90" t="s">
        <v>5</v>
      </c>
      <c r="R74" s="90" t="s">
        <v>5</v>
      </c>
      <c r="S74" s="90" t="s">
        <v>5</v>
      </c>
      <c r="T74" s="90" t="s">
        <v>5</v>
      </c>
      <c r="U74" s="91" t="s">
        <v>5</v>
      </c>
    </row>
    <row r="75" spans="1:21" ht="12.75">
      <c r="A75" s="12" t="s">
        <v>494</v>
      </c>
      <c r="B75" s="13"/>
      <c r="C75" s="134"/>
      <c r="D75" s="99"/>
      <c r="E75" s="63">
        <v>98</v>
      </c>
      <c r="F75" s="63">
        <v>75</v>
      </c>
      <c r="G75" s="146"/>
      <c r="H75" s="147" t="s">
        <v>179</v>
      </c>
      <c r="I75" s="41"/>
      <c r="J75" s="14"/>
      <c r="K75" s="14" t="s">
        <v>137</v>
      </c>
      <c r="L75" s="14"/>
      <c r="M75" s="14" t="s">
        <v>68</v>
      </c>
      <c r="N75" s="15" t="s">
        <v>63</v>
      </c>
      <c r="O75" s="12" t="s">
        <v>495</v>
      </c>
      <c r="P75" s="92" t="s">
        <v>496</v>
      </c>
      <c r="Q75" s="92" t="s">
        <v>497</v>
      </c>
      <c r="R75" s="92" t="s">
        <v>489</v>
      </c>
      <c r="S75" s="92"/>
      <c r="T75" s="92"/>
      <c r="U75" s="93"/>
    </row>
    <row r="76" spans="1:21" ht="12.75">
      <c r="A76" s="53" t="s">
        <v>161</v>
      </c>
      <c r="B76" s="54">
        <v>192000</v>
      </c>
      <c r="C76" s="130">
        <f t="shared" si="1"/>
        <v>4.40771349862259</v>
      </c>
      <c r="D76" s="98">
        <v>19.8347</v>
      </c>
      <c r="E76" s="65">
        <v>90</v>
      </c>
      <c r="F76" s="65">
        <v>80</v>
      </c>
      <c r="G76" s="66">
        <v>23</v>
      </c>
      <c r="H76" s="100" t="s">
        <v>177</v>
      </c>
      <c r="I76" s="56" t="s">
        <v>12</v>
      </c>
      <c r="J76" s="70" t="s">
        <v>143</v>
      </c>
      <c r="K76" s="55" t="s">
        <v>120</v>
      </c>
      <c r="L76" s="70" t="s">
        <v>121</v>
      </c>
      <c r="M76" s="55" t="s">
        <v>66</v>
      </c>
      <c r="N76" s="57" t="s">
        <v>63</v>
      </c>
      <c r="O76" s="53" t="s">
        <v>234</v>
      </c>
      <c r="P76" s="102" t="s">
        <v>5</v>
      </c>
      <c r="Q76" s="102" t="s">
        <v>5</v>
      </c>
      <c r="R76" s="102" t="s">
        <v>5</v>
      </c>
      <c r="S76" s="102" t="s">
        <v>5</v>
      </c>
      <c r="T76" s="102" t="s">
        <v>5</v>
      </c>
      <c r="U76" s="103" t="s">
        <v>5</v>
      </c>
    </row>
    <row r="77" spans="1:21" ht="12.75">
      <c r="A77" s="5" t="s">
        <v>498</v>
      </c>
      <c r="B77" s="6">
        <v>68000</v>
      </c>
      <c r="C77" s="133">
        <f t="shared" si="1"/>
        <v>1.5610651974288339</v>
      </c>
      <c r="D77" s="97"/>
      <c r="E77" s="61"/>
      <c r="F77" s="61"/>
      <c r="G77" s="62">
        <v>0.79</v>
      </c>
      <c r="H77" s="75" t="s">
        <v>177</v>
      </c>
      <c r="I77" s="38"/>
      <c r="J77" s="68" t="s">
        <v>126</v>
      </c>
      <c r="K77" s="7" t="s">
        <v>144</v>
      </c>
      <c r="L77" s="68" t="s">
        <v>121</v>
      </c>
      <c r="M77" s="7" t="s">
        <v>66</v>
      </c>
      <c r="N77" s="8"/>
      <c r="O77" s="5"/>
      <c r="P77" s="90"/>
      <c r="Q77" s="90"/>
      <c r="R77" s="90"/>
      <c r="S77" s="90"/>
      <c r="T77" s="90"/>
      <c r="U77" s="91"/>
    </row>
    <row r="78" spans="1:21" ht="12.75">
      <c r="A78" s="53" t="s">
        <v>165</v>
      </c>
      <c r="B78" s="54">
        <v>35000</v>
      </c>
      <c r="C78" s="130">
        <f t="shared" si="1"/>
        <v>0.8034894398530762</v>
      </c>
      <c r="D78" s="98">
        <v>10.0436</v>
      </c>
      <c r="E78" s="65">
        <v>90</v>
      </c>
      <c r="F78" s="65">
        <v>90</v>
      </c>
      <c r="G78" s="66">
        <v>120</v>
      </c>
      <c r="H78" s="100" t="s">
        <v>179</v>
      </c>
      <c r="I78" s="56" t="s">
        <v>12</v>
      </c>
      <c r="J78" s="70" t="s">
        <v>125</v>
      </c>
      <c r="K78" s="55" t="s">
        <v>120</v>
      </c>
      <c r="L78" s="70" t="s">
        <v>130</v>
      </c>
      <c r="M78" s="55" t="s">
        <v>65</v>
      </c>
      <c r="N78" s="57" t="s">
        <v>64</v>
      </c>
      <c r="O78" s="53" t="s">
        <v>292</v>
      </c>
      <c r="P78" s="102" t="s">
        <v>5</v>
      </c>
      <c r="Q78" s="102" t="s">
        <v>5</v>
      </c>
      <c r="R78" s="102" t="s">
        <v>5</v>
      </c>
      <c r="S78" s="102" t="s">
        <v>5</v>
      </c>
      <c r="T78" s="102" t="s">
        <v>5</v>
      </c>
      <c r="U78" s="103" t="s">
        <v>5</v>
      </c>
    </row>
    <row r="79" spans="1:21" ht="12.75">
      <c r="A79" s="53" t="s">
        <v>545</v>
      </c>
      <c r="B79" s="54">
        <v>800000</v>
      </c>
      <c r="C79" s="130">
        <f t="shared" si="1"/>
        <v>18.365472910927455</v>
      </c>
      <c r="D79" s="98">
        <v>38</v>
      </c>
      <c r="E79" s="65">
        <v>25</v>
      </c>
      <c r="F79" s="65">
        <v>75</v>
      </c>
      <c r="G79" s="66">
        <v>120</v>
      </c>
      <c r="H79" s="100" t="s">
        <v>179</v>
      </c>
      <c r="I79" s="56" t="s">
        <v>12</v>
      </c>
      <c r="J79" s="70" t="s">
        <v>133</v>
      </c>
      <c r="K79" s="55"/>
      <c r="L79" s="68" t="s">
        <v>546</v>
      </c>
      <c r="M79" s="55" t="s">
        <v>547</v>
      </c>
      <c r="N79" s="57" t="s">
        <v>548</v>
      </c>
      <c r="O79" s="53"/>
      <c r="P79" s="102"/>
      <c r="Q79" s="102"/>
      <c r="R79" s="102"/>
      <c r="S79" s="102"/>
      <c r="T79" s="102"/>
      <c r="U79" s="103"/>
    </row>
    <row r="80" spans="1:21" ht="12.75">
      <c r="A80" s="5" t="s">
        <v>31</v>
      </c>
      <c r="B80" s="6">
        <v>1630000</v>
      </c>
      <c r="C80" s="133">
        <f t="shared" si="1"/>
        <v>37.41965105601469</v>
      </c>
      <c r="D80" s="97">
        <v>46.7746</v>
      </c>
      <c r="E80" s="61">
        <v>98</v>
      </c>
      <c r="F80" s="61">
        <v>85</v>
      </c>
      <c r="G80" s="62">
        <v>1.2</v>
      </c>
      <c r="H80" s="75" t="s">
        <v>177</v>
      </c>
      <c r="I80" s="38"/>
      <c r="J80" s="68" t="s">
        <v>132</v>
      </c>
      <c r="K80" s="7" t="s">
        <v>122</v>
      </c>
      <c r="L80" s="68" t="s">
        <v>121</v>
      </c>
      <c r="M80" s="7" t="s">
        <v>66</v>
      </c>
      <c r="N80" s="8" t="s">
        <v>63</v>
      </c>
      <c r="O80" s="5" t="s">
        <v>235</v>
      </c>
      <c r="P80" s="90" t="s">
        <v>236</v>
      </c>
      <c r="Q80" s="90" t="s">
        <v>5</v>
      </c>
      <c r="R80" s="90" t="s">
        <v>5</v>
      </c>
      <c r="S80" s="90" t="s">
        <v>5</v>
      </c>
      <c r="T80" s="90" t="s">
        <v>5</v>
      </c>
      <c r="U80" s="91" t="s">
        <v>5</v>
      </c>
    </row>
    <row r="81" spans="1:21" ht="12.75">
      <c r="A81" s="5" t="s">
        <v>499</v>
      </c>
      <c r="B81" s="6">
        <v>14000</v>
      </c>
      <c r="C81" s="133">
        <f t="shared" si="1"/>
        <v>0.3213957759412305</v>
      </c>
      <c r="D81" s="97">
        <v>11.248852157943066</v>
      </c>
      <c r="E81" s="61">
        <v>95</v>
      </c>
      <c r="F81" s="61">
        <v>90</v>
      </c>
      <c r="G81" s="62">
        <v>0.24</v>
      </c>
      <c r="H81" s="137" t="s">
        <v>177</v>
      </c>
      <c r="I81" s="38"/>
      <c r="J81" s="68" t="s">
        <v>119</v>
      </c>
      <c r="K81" s="7" t="s">
        <v>144</v>
      </c>
      <c r="L81" s="68" t="s">
        <v>433</v>
      </c>
      <c r="M81" s="7" t="s">
        <v>66</v>
      </c>
      <c r="N81" s="8" t="s">
        <v>431</v>
      </c>
      <c r="O81" s="5"/>
      <c r="P81" s="90"/>
      <c r="Q81" s="90"/>
      <c r="R81" s="90"/>
      <c r="S81" s="90"/>
      <c r="T81" s="90"/>
      <c r="U81" s="91"/>
    </row>
    <row r="82" spans="1:21" ht="12.75">
      <c r="A82" s="5" t="s">
        <v>34</v>
      </c>
      <c r="B82" s="6">
        <v>4124000</v>
      </c>
      <c r="C82" s="133">
        <f t="shared" si="1"/>
        <v>94.67401285583104</v>
      </c>
      <c r="D82" s="97">
        <v>63.5904</v>
      </c>
      <c r="E82" s="61">
        <v>98</v>
      </c>
      <c r="F82" s="61">
        <v>95</v>
      </c>
      <c r="G82" s="62">
        <v>12</v>
      </c>
      <c r="H82" s="75" t="s">
        <v>179</v>
      </c>
      <c r="I82" s="38" t="s">
        <v>12</v>
      </c>
      <c r="J82" s="68" t="s">
        <v>125</v>
      </c>
      <c r="K82" s="7" t="s">
        <v>120</v>
      </c>
      <c r="L82" s="68" t="s">
        <v>131</v>
      </c>
      <c r="M82" s="7" t="s">
        <v>68</v>
      </c>
      <c r="N82" s="8" t="s">
        <v>64</v>
      </c>
      <c r="O82" s="5" t="s">
        <v>5</v>
      </c>
      <c r="P82" s="90" t="s">
        <v>5</v>
      </c>
      <c r="Q82" s="90" t="s">
        <v>5</v>
      </c>
      <c r="R82" s="90" t="s">
        <v>5</v>
      </c>
      <c r="S82" s="90" t="s">
        <v>5</v>
      </c>
      <c r="T82" s="90" t="s">
        <v>5</v>
      </c>
      <c r="U82" s="91" t="s">
        <v>5</v>
      </c>
    </row>
    <row r="83" spans="1:21" ht="12.75">
      <c r="A83" s="5" t="s">
        <v>500</v>
      </c>
      <c r="B83" s="6">
        <v>12000</v>
      </c>
      <c r="C83" s="133">
        <f t="shared" si="1"/>
        <v>0.27548209366391185</v>
      </c>
      <c r="D83" s="97">
        <v>25.2</v>
      </c>
      <c r="E83" s="61">
        <v>95</v>
      </c>
      <c r="F83" s="61">
        <v>90</v>
      </c>
      <c r="G83" s="62">
        <v>0.15</v>
      </c>
      <c r="H83" s="75" t="s">
        <v>177</v>
      </c>
      <c r="I83" s="38"/>
      <c r="J83" s="68" t="s">
        <v>119</v>
      </c>
      <c r="K83" s="7" t="s">
        <v>144</v>
      </c>
      <c r="L83" s="68" t="s">
        <v>433</v>
      </c>
      <c r="M83" s="7" t="s">
        <v>66</v>
      </c>
      <c r="N83" s="8" t="s">
        <v>431</v>
      </c>
      <c r="O83" s="5" t="s">
        <v>501</v>
      </c>
      <c r="P83" s="90" t="s">
        <v>502</v>
      </c>
      <c r="Q83" s="90" t="s">
        <v>503</v>
      </c>
      <c r="R83" s="90"/>
      <c r="S83" s="90"/>
      <c r="T83" s="90"/>
      <c r="U83" s="91"/>
    </row>
    <row r="84" spans="1:21" ht="12.75">
      <c r="A84" s="5" t="s">
        <v>504</v>
      </c>
      <c r="B84" s="6">
        <v>12000</v>
      </c>
      <c r="C84" s="133">
        <f t="shared" si="1"/>
        <v>0.27548209366391185</v>
      </c>
      <c r="D84" s="97">
        <v>33.6</v>
      </c>
      <c r="E84" s="61">
        <v>95</v>
      </c>
      <c r="F84" s="61">
        <v>90</v>
      </c>
      <c r="G84" s="62">
        <v>0.16</v>
      </c>
      <c r="H84" s="75" t="s">
        <v>177</v>
      </c>
      <c r="I84" s="38"/>
      <c r="J84" s="68" t="s">
        <v>119</v>
      </c>
      <c r="K84" s="7" t="s">
        <v>144</v>
      </c>
      <c r="L84" s="68" t="s">
        <v>433</v>
      </c>
      <c r="M84" s="7" t="s">
        <v>66</v>
      </c>
      <c r="N84" s="8" t="s">
        <v>431</v>
      </c>
      <c r="O84" s="5" t="s">
        <v>505</v>
      </c>
      <c r="P84" s="90" t="s">
        <v>506</v>
      </c>
      <c r="Q84" s="90" t="s">
        <v>507</v>
      </c>
      <c r="R84" s="90" t="s">
        <v>508</v>
      </c>
      <c r="S84" s="90" t="s">
        <v>509</v>
      </c>
      <c r="T84" s="90" t="s">
        <v>510</v>
      </c>
      <c r="U84" s="91" t="s">
        <v>511</v>
      </c>
    </row>
    <row r="85" spans="1:20" ht="12.75">
      <c r="A85" s="5" t="s">
        <v>549</v>
      </c>
      <c r="B85" s="6">
        <v>145000</v>
      </c>
      <c r="C85" s="133">
        <f>B85/43560</f>
        <v>3.3287419651056016</v>
      </c>
      <c r="D85" s="97">
        <v>20</v>
      </c>
      <c r="E85" s="61">
        <v>90</v>
      </c>
      <c r="F85" s="61">
        <v>85</v>
      </c>
      <c r="G85" s="62">
        <v>10</v>
      </c>
      <c r="H85" s="75" t="s">
        <v>177</v>
      </c>
      <c r="I85" s="38" t="s">
        <v>12</v>
      </c>
      <c r="J85" s="68" t="s">
        <v>119</v>
      </c>
      <c r="K85" s="7" t="s">
        <v>120</v>
      </c>
      <c r="L85" s="68" t="s">
        <v>550</v>
      </c>
      <c r="M85" s="7" t="s">
        <v>66</v>
      </c>
      <c r="N85" s="8" t="s">
        <v>63</v>
      </c>
      <c r="O85" s="324" t="s">
        <v>551</v>
      </c>
      <c r="P85" s="90"/>
      <c r="Q85" s="90"/>
      <c r="R85" s="90"/>
      <c r="S85" s="90"/>
      <c r="T85" s="325"/>
    </row>
    <row r="86" spans="1:20" ht="12.75">
      <c r="A86" s="5" t="s">
        <v>83</v>
      </c>
      <c r="B86" s="6">
        <v>126000</v>
      </c>
      <c r="C86" s="133">
        <f t="shared" si="1"/>
        <v>2.8925619834710745</v>
      </c>
      <c r="D86" s="97">
        <v>20.2479</v>
      </c>
      <c r="E86" s="61">
        <v>90</v>
      </c>
      <c r="F86" s="61">
        <v>85</v>
      </c>
      <c r="G86" s="62">
        <v>10</v>
      </c>
      <c r="H86" s="75" t="s">
        <v>177</v>
      </c>
      <c r="I86" s="38" t="s">
        <v>12</v>
      </c>
      <c r="J86" s="68" t="s">
        <v>119</v>
      </c>
      <c r="K86" s="7" t="s">
        <v>120</v>
      </c>
      <c r="L86" s="68" t="s">
        <v>121</v>
      </c>
      <c r="M86" s="7" t="s">
        <v>66</v>
      </c>
      <c r="N86" s="8" t="s">
        <v>63</v>
      </c>
      <c r="O86" s="90" t="s">
        <v>237</v>
      </c>
      <c r="P86" s="90" t="s">
        <v>396</v>
      </c>
      <c r="Q86" s="90" t="s">
        <v>552</v>
      </c>
      <c r="R86" s="90" t="s">
        <v>5</v>
      </c>
      <c r="S86" s="90" t="s">
        <v>5</v>
      </c>
      <c r="T86" s="91" t="s">
        <v>5</v>
      </c>
    </row>
    <row r="87" spans="1:21" ht="12.75">
      <c r="A87" s="5" t="s">
        <v>106</v>
      </c>
      <c r="B87" s="6">
        <v>311000</v>
      </c>
      <c r="C87" s="133">
        <f>B87/43560</f>
        <v>7.139577594123049</v>
      </c>
      <c r="D87" s="97">
        <v>35.7</v>
      </c>
      <c r="E87" s="61">
        <v>95</v>
      </c>
      <c r="F87" s="61">
        <v>85</v>
      </c>
      <c r="G87" s="62">
        <v>2</v>
      </c>
      <c r="H87" s="75" t="s">
        <v>177</v>
      </c>
      <c r="I87" s="38"/>
      <c r="J87" s="68" t="s">
        <v>114</v>
      </c>
      <c r="K87" s="7" t="s">
        <v>122</v>
      </c>
      <c r="L87" s="68" t="s">
        <v>121</v>
      </c>
      <c r="M87" s="7" t="s">
        <v>66</v>
      </c>
      <c r="N87" s="8" t="s">
        <v>63</v>
      </c>
      <c r="O87" s="5" t="s">
        <v>238</v>
      </c>
      <c r="P87" s="90" t="s">
        <v>397</v>
      </c>
      <c r="Q87" s="90" t="s">
        <v>401</v>
      </c>
      <c r="R87" s="90" t="s">
        <v>402</v>
      </c>
      <c r="S87" s="90" t="s">
        <v>403</v>
      </c>
      <c r="T87" s="90" t="s">
        <v>5</v>
      </c>
      <c r="U87" s="91" t="s">
        <v>5</v>
      </c>
    </row>
    <row r="88" spans="1:21" ht="12.75">
      <c r="A88" s="5" t="s">
        <v>107</v>
      </c>
      <c r="B88" s="6">
        <v>165000</v>
      </c>
      <c r="C88" s="133">
        <f>B88/43560</f>
        <v>3.787878787878788</v>
      </c>
      <c r="D88" s="97">
        <v>20.8333</v>
      </c>
      <c r="E88" s="61">
        <v>95</v>
      </c>
      <c r="F88" s="61">
        <v>85</v>
      </c>
      <c r="G88" s="67">
        <v>2</v>
      </c>
      <c r="H88" s="75" t="s">
        <v>177</v>
      </c>
      <c r="I88" s="38"/>
      <c r="J88" s="68" t="s">
        <v>114</v>
      </c>
      <c r="K88" s="42" t="s">
        <v>122</v>
      </c>
      <c r="L88" s="68" t="s">
        <v>121</v>
      </c>
      <c r="M88" s="42" t="s">
        <v>66</v>
      </c>
      <c r="N88" s="43" t="s">
        <v>63</v>
      </c>
      <c r="O88" s="5" t="s">
        <v>239</v>
      </c>
      <c r="P88" s="90" t="s">
        <v>390</v>
      </c>
      <c r="Q88" s="90" t="s">
        <v>5</v>
      </c>
      <c r="R88" s="90" t="s">
        <v>5</v>
      </c>
      <c r="S88" s="90" t="s">
        <v>5</v>
      </c>
      <c r="T88" s="90" t="s">
        <v>5</v>
      </c>
      <c r="U88" s="91" t="s">
        <v>5</v>
      </c>
    </row>
    <row r="89" spans="1:21" ht="12.75">
      <c r="A89" s="5" t="s">
        <v>108</v>
      </c>
      <c r="B89" s="6">
        <v>175000</v>
      </c>
      <c r="C89" s="133">
        <f t="shared" si="1"/>
        <v>4.017447199265381</v>
      </c>
      <c r="D89" s="97">
        <v>22.0959</v>
      </c>
      <c r="E89" s="61">
        <v>95</v>
      </c>
      <c r="F89" s="61">
        <v>85</v>
      </c>
      <c r="G89" s="62">
        <v>1.9</v>
      </c>
      <c r="H89" s="75" t="s">
        <v>177</v>
      </c>
      <c r="I89" s="38"/>
      <c r="J89" s="68" t="s">
        <v>114</v>
      </c>
      <c r="K89" s="42" t="s">
        <v>122</v>
      </c>
      <c r="L89" s="68" t="s">
        <v>121</v>
      </c>
      <c r="M89" s="7" t="s">
        <v>66</v>
      </c>
      <c r="N89" s="8" t="s">
        <v>63</v>
      </c>
      <c r="O89" s="5" t="s">
        <v>240</v>
      </c>
      <c r="P89" s="90" t="s">
        <v>391</v>
      </c>
      <c r="Q89" s="90" t="s">
        <v>404</v>
      </c>
      <c r="R89" s="90" t="s">
        <v>5</v>
      </c>
      <c r="S89" s="90" t="s">
        <v>5</v>
      </c>
      <c r="T89" s="90" t="s">
        <v>5</v>
      </c>
      <c r="U89" s="91" t="s">
        <v>5</v>
      </c>
    </row>
    <row r="90" spans="1:21" ht="12.75">
      <c r="A90" s="5" t="s">
        <v>86</v>
      </c>
      <c r="B90" s="6">
        <v>85000</v>
      </c>
      <c r="C90" s="133">
        <f t="shared" si="1"/>
        <v>1.9513314967860422</v>
      </c>
      <c r="D90" s="97">
        <v>19.5133</v>
      </c>
      <c r="E90" s="61">
        <v>90</v>
      </c>
      <c r="F90" s="61">
        <v>85</v>
      </c>
      <c r="G90" s="62">
        <v>2</v>
      </c>
      <c r="H90" s="75" t="s">
        <v>177</v>
      </c>
      <c r="I90" s="38"/>
      <c r="J90" s="68" t="s">
        <v>119</v>
      </c>
      <c r="K90" s="42" t="s">
        <v>120</v>
      </c>
      <c r="L90" s="68" t="s">
        <v>121</v>
      </c>
      <c r="M90" s="7" t="s">
        <v>67</v>
      </c>
      <c r="N90" s="8" t="s">
        <v>63</v>
      </c>
      <c r="O90" s="5" t="s">
        <v>405</v>
      </c>
      <c r="P90" s="90" t="s">
        <v>241</v>
      </c>
      <c r="Q90" s="90" t="s">
        <v>242</v>
      </c>
      <c r="R90" s="90" t="s">
        <v>244</v>
      </c>
      <c r="S90" s="90" t="s">
        <v>246</v>
      </c>
      <c r="T90" s="90" t="s">
        <v>5</v>
      </c>
      <c r="U90" s="91" t="s">
        <v>5</v>
      </c>
    </row>
    <row r="91" spans="1:21" ht="12.75">
      <c r="A91" s="5" t="s">
        <v>162</v>
      </c>
      <c r="B91" s="6">
        <v>131000</v>
      </c>
      <c r="C91" s="133">
        <f t="shared" si="1"/>
        <v>3.007346189164371</v>
      </c>
      <c r="D91" s="97">
        <v>19.5478</v>
      </c>
      <c r="E91" s="61">
        <v>95</v>
      </c>
      <c r="F91" s="61">
        <v>90</v>
      </c>
      <c r="G91" s="62">
        <v>5</v>
      </c>
      <c r="H91" s="75" t="s">
        <v>177</v>
      </c>
      <c r="I91" s="38"/>
      <c r="J91" s="68" t="s">
        <v>126</v>
      </c>
      <c r="K91" s="42" t="s">
        <v>120</v>
      </c>
      <c r="L91" s="68" t="s">
        <v>121</v>
      </c>
      <c r="M91" s="7" t="s">
        <v>67</v>
      </c>
      <c r="N91" s="8" t="s">
        <v>63</v>
      </c>
      <c r="O91" s="5" t="s">
        <v>247</v>
      </c>
      <c r="P91" s="90" t="s">
        <v>5</v>
      </c>
      <c r="Q91" s="90" t="s">
        <v>5</v>
      </c>
      <c r="R91" s="90" t="s">
        <v>5</v>
      </c>
      <c r="S91" s="90" t="s">
        <v>5</v>
      </c>
      <c r="T91" s="90" t="s">
        <v>5</v>
      </c>
      <c r="U91" s="91" t="s">
        <v>5</v>
      </c>
    </row>
    <row r="92" spans="1:21" ht="12.75">
      <c r="A92" s="5" t="s">
        <v>90</v>
      </c>
      <c r="B92" s="6">
        <v>85000</v>
      </c>
      <c r="C92" s="133">
        <f t="shared" si="1"/>
        <v>1.9513314967860422</v>
      </c>
      <c r="D92" s="97">
        <v>19.5133</v>
      </c>
      <c r="E92" s="61">
        <v>90</v>
      </c>
      <c r="F92" s="61">
        <v>85</v>
      </c>
      <c r="G92" s="62">
        <v>1.3</v>
      </c>
      <c r="H92" s="75" t="s">
        <v>177</v>
      </c>
      <c r="I92" s="38"/>
      <c r="J92" s="68" t="s">
        <v>123</v>
      </c>
      <c r="K92" s="7" t="s">
        <v>124</v>
      </c>
      <c r="L92" s="68" t="s">
        <v>121</v>
      </c>
      <c r="M92" s="7" t="s">
        <v>67</v>
      </c>
      <c r="N92" s="8" t="s">
        <v>63</v>
      </c>
      <c r="O92" s="5" t="s">
        <v>243</v>
      </c>
      <c r="P92" s="90" t="s">
        <v>406</v>
      </c>
      <c r="Q92" s="90" t="s">
        <v>245</v>
      </c>
      <c r="R92" s="90" t="s">
        <v>5</v>
      </c>
      <c r="S92" s="90" t="s">
        <v>5</v>
      </c>
      <c r="T92" s="90" t="s">
        <v>5</v>
      </c>
      <c r="U92" s="91" t="s">
        <v>5</v>
      </c>
    </row>
    <row r="93" spans="1:21" ht="12.75">
      <c r="A93" s="5" t="s">
        <v>250</v>
      </c>
      <c r="B93" s="6">
        <v>183000</v>
      </c>
      <c r="C93" s="133">
        <f t="shared" si="1"/>
        <v>4.201101928374656</v>
      </c>
      <c r="D93" s="97">
        <v>25.2066</v>
      </c>
      <c r="E93" s="61">
        <v>95</v>
      </c>
      <c r="F93" s="61">
        <v>85</v>
      </c>
      <c r="G93" s="62">
        <v>1.8</v>
      </c>
      <c r="H93" s="75" t="s">
        <v>177</v>
      </c>
      <c r="I93" s="38"/>
      <c r="J93" s="68" t="s">
        <v>114</v>
      </c>
      <c r="K93" s="7" t="s">
        <v>122</v>
      </c>
      <c r="L93" s="68" t="s">
        <v>121</v>
      </c>
      <c r="M93" s="7" t="s">
        <v>66</v>
      </c>
      <c r="N93" s="8" t="s">
        <v>63</v>
      </c>
      <c r="O93" s="5" t="s">
        <v>248</v>
      </c>
      <c r="P93" s="90" t="s">
        <v>249</v>
      </c>
      <c r="Q93" s="90" t="s">
        <v>5</v>
      </c>
      <c r="R93" s="90" t="s">
        <v>5</v>
      </c>
      <c r="S93" s="90" t="s">
        <v>5</v>
      </c>
      <c r="T93" s="90" t="s">
        <v>5</v>
      </c>
      <c r="U93" s="91" t="s">
        <v>5</v>
      </c>
    </row>
    <row r="94" spans="1:21" ht="12.75">
      <c r="A94" s="5" t="s">
        <v>97</v>
      </c>
      <c r="B94" s="6">
        <v>133000</v>
      </c>
      <c r="C94" s="133">
        <f t="shared" si="1"/>
        <v>3.0532598714416896</v>
      </c>
      <c r="D94" s="97">
        <v>19.8462</v>
      </c>
      <c r="E94" s="61">
        <v>90</v>
      </c>
      <c r="F94" s="61">
        <v>85</v>
      </c>
      <c r="G94" s="62">
        <v>1.4</v>
      </c>
      <c r="H94" s="75" t="s">
        <v>177</v>
      </c>
      <c r="I94" s="38" t="s">
        <v>12</v>
      </c>
      <c r="J94" s="68" t="s">
        <v>125</v>
      </c>
      <c r="K94" s="7" t="s">
        <v>122</v>
      </c>
      <c r="L94" s="68" t="s">
        <v>121</v>
      </c>
      <c r="M94" s="7" t="s">
        <v>66</v>
      </c>
      <c r="N94" s="8" t="s">
        <v>70</v>
      </c>
      <c r="O94" s="5" t="s">
        <v>252</v>
      </c>
      <c r="P94" s="90" t="s">
        <v>251</v>
      </c>
      <c r="Q94" s="90" t="s">
        <v>253</v>
      </c>
      <c r="R94" s="90" t="s">
        <v>5</v>
      </c>
      <c r="S94" s="90" t="s">
        <v>5</v>
      </c>
      <c r="T94" s="90" t="s">
        <v>5</v>
      </c>
      <c r="U94" s="91" t="s">
        <v>5</v>
      </c>
    </row>
    <row r="95" spans="1:21" ht="12.75">
      <c r="A95" s="5" t="s">
        <v>553</v>
      </c>
      <c r="B95" s="6">
        <v>139000</v>
      </c>
      <c r="C95" s="133">
        <f t="shared" si="1"/>
        <v>3.1910009182736454</v>
      </c>
      <c r="D95" s="97">
        <v>20</v>
      </c>
      <c r="E95" s="61">
        <v>90</v>
      </c>
      <c r="F95" s="61">
        <v>85</v>
      </c>
      <c r="G95" s="62">
        <v>14</v>
      </c>
      <c r="H95" s="75" t="s">
        <v>179</v>
      </c>
      <c r="I95" s="38" t="s">
        <v>12</v>
      </c>
      <c r="J95" s="68" t="s">
        <v>114</v>
      </c>
      <c r="K95" s="7" t="s">
        <v>554</v>
      </c>
      <c r="L95" s="68" t="s">
        <v>121</v>
      </c>
      <c r="M95" s="7" t="s">
        <v>66</v>
      </c>
      <c r="N95" s="8" t="s">
        <v>63</v>
      </c>
      <c r="O95" s="5" t="s">
        <v>555</v>
      </c>
      <c r="P95" s="90"/>
      <c r="Q95" s="90"/>
      <c r="R95" s="90"/>
      <c r="S95" s="90"/>
      <c r="T95" s="90"/>
      <c r="U95" s="91"/>
    </row>
    <row r="96" spans="1:21" ht="12.75">
      <c r="A96" s="5" t="s">
        <v>99</v>
      </c>
      <c r="B96" s="6">
        <v>140000</v>
      </c>
      <c r="C96" s="133">
        <f t="shared" si="1"/>
        <v>3.2139577594123048</v>
      </c>
      <c r="D96" s="97">
        <v>19.2837</v>
      </c>
      <c r="E96" s="61">
        <v>90</v>
      </c>
      <c r="F96" s="61">
        <v>80</v>
      </c>
      <c r="G96" s="62">
        <v>4</v>
      </c>
      <c r="H96" s="75" t="s">
        <v>177</v>
      </c>
      <c r="I96" s="38"/>
      <c r="J96" s="68" t="s">
        <v>119</v>
      </c>
      <c r="K96" s="7" t="s">
        <v>127</v>
      </c>
      <c r="L96" s="68" t="s">
        <v>121</v>
      </c>
      <c r="M96" s="7" t="s">
        <v>67</v>
      </c>
      <c r="N96" s="8" t="s">
        <v>63</v>
      </c>
      <c r="O96" s="5" t="s">
        <v>398</v>
      </c>
      <c r="P96" s="90" t="s">
        <v>5</v>
      </c>
      <c r="Q96" s="90" t="s">
        <v>5</v>
      </c>
      <c r="R96" s="90" t="s">
        <v>5</v>
      </c>
      <c r="S96" s="90" t="s">
        <v>5</v>
      </c>
      <c r="T96" s="90" t="s">
        <v>5</v>
      </c>
      <c r="U96" s="91" t="s">
        <v>5</v>
      </c>
    </row>
    <row r="97" spans="1:21" ht="12.75">
      <c r="A97" s="5" t="s">
        <v>101</v>
      </c>
      <c r="B97" s="6">
        <v>79000</v>
      </c>
      <c r="C97" s="133">
        <f t="shared" si="1"/>
        <v>1.8135904499540862</v>
      </c>
      <c r="D97" s="97">
        <v>19.9495</v>
      </c>
      <c r="E97" s="61">
        <v>95</v>
      </c>
      <c r="F97" s="61">
        <v>85</v>
      </c>
      <c r="G97" s="62">
        <v>1.5</v>
      </c>
      <c r="H97" s="75" t="s">
        <v>177</v>
      </c>
      <c r="I97" s="38"/>
      <c r="J97" s="68" t="s">
        <v>126</v>
      </c>
      <c r="K97" s="7" t="s">
        <v>128</v>
      </c>
      <c r="L97" s="68" t="s">
        <v>129</v>
      </c>
      <c r="M97" s="7" t="s">
        <v>66</v>
      </c>
      <c r="N97" s="8" t="s">
        <v>63</v>
      </c>
      <c r="O97" s="5" t="s">
        <v>254</v>
      </c>
      <c r="P97" s="90" t="s">
        <v>255</v>
      </c>
      <c r="Q97" s="90" t="s">
        <v>256</v>
      </c>
      <c r="R97" s="90" t="s">
        <v>257</v>
      </c>
      <c r="S97" s="90" t="s">
        <v>5</v>
      </c>
      <c r="T97" s="90" t="s">
        <v>5</v>
      </c>
      <c r="U97" s="91" t="s">
        <v>5</v>
      </c>
    </row>
    <row r="98" spans="1:21" ht="12.75">
      <c r="A98" s="5" t="s">
        <v>102</v>
      </c>
      <c r="B98" s="6">
        <v>144000</v>
      </c>
      <c r="C98" s="133">
        <f t="shared" si="1"/>
        <v>3.3057851239669422</v>
      </c>
      <c r="D98" s="97">
        <v>19.8347</v>
      </c>
      <c r="E98" s="61">
        <v>85</v>
      </c>
      <c r="F98" s="61">
        <v>88</v>
      </c>
      <c r="G98" s="62">
        <v>4</v>
      </c>
      <c r="H98" s="75" t="s">
        <v>177</v>
      </c>
      <c r="I98" s="38" t="s">
        <v>12</v>
      </c>
      <c r="J98" s="68" t="s">
        <v>114</v>
      </c>
      <c r="K98" s="7" t="s">
        <v>124</v>
      </c>
      <c r="L98" s="68" t="s">
        <v>121</v>
      </c>
      <c r="M98" s="7" t="s">
        <v>67</v>
      </c>
      <c r="N98" s="8" t="s">
        <v>63</v>
      </c>
      <c r="O98" s="5" t="s">
        <v>258</v>
      </c>
      <c r="P98" s="90" t="s">
        <v>259</v>
      </c>
      <c r="Q98" s="90" t="s">
        <v>260</v>
      </c>
      <c r="R98" s="90" t="s">
        <v>261</v>
      </c>
      <c r="S98" s="90" t="s">
        <v>5</v>
      </c>
      <c r="T98" s="90" t="s">
        <v>5</v>
      </c>
      <c r="U98" s="91" t="s">
        <v>5</v>
      </c>
    </row>
    <row r="99" spans="1:21" ht="12.75">
      <c r="A99" s="5" t="s">
        <v>103</v>
      </c>
      <c r="B99" s="6">
        <v>114000</v>
      </c>
      <c r="C99" s="133">
        <f t="shared" si="1"/>
        <v>2.6170798898071626</v>
      </c>
      <c r="D99" s="97">
        <v>19.6281</v>
      </c>
      <c r="E99" s="61">
        <v>85</v>
      </c>
      <c r="F99" s="61">
        <v>60</v>
      </c>
      <c r="G99" s="62">
        <v>3</v>
      </c>
      <c r="H99" s="75" t="s">
        <v>177</v>
      </c>
      <c r="I99" s="38" t="s">
        <v>12</v>
      </c>
      <c r="J99" s="68" t="s">
        <v>119</v>
      </c>
      <c r="K99" s="7" t="s">
        <v>120</v>
      </c>
      <c r="L99" s="68" t="s">
        <v>121</v>
      </c>
      <c r="M99" s="7" t="s">
        <v>67</v>
      </c>
      <c r="N99" s="8" t="s">
        <v>63</v>
      </c>
      <c r="O99" s="5" t="s">
        <v>262</v>
      </c>
      <c r="P99" s="90" t="s">
        <v>263</v>
      </c>
      <c r="Q99" s="90" t="s">
        <v>264</v>
      </c>
      <c r="R99" s="90" t="s">
        <v>265</v>
      </c>
      <c r="S99" s="90" t="s">
        <v>266</v>
      </c>
      <c r="T99" s="90" t="s">
        <v>267</v>
      </c>
      <c r="U99" s="91" t="s">
        <v>5</v>
      </c>
    </row>
    <row r="100" spans="1:21" ht="12.75">
      <c r="A100" s="5" t="s">
        <v>82</v>
      </c>
      <c r="B100" s="6">
        <v>87000</v>
      </c>
      <c r="C100" s="133">
        <f t="shared" si="1"/>
        <v>1.997245179063361</v>
      </c>
      <c r="D100" s="97">
        <v>19.9724</v>
      </c>
      <c r="E100" s="61">
        <v>80</v>
      </c>
      <c r="F100" s="61">
        <v>85</v>
      </c>
      <c r="G100" s="62">
        <v>5.5</v>
      </c>
      <c r="H100" s="75" t="s">
        <v>177</v>
      </c>
      <c r="I100" s="38"/>
      <c r="J100" s="68" t="s">
        <v>126</v>
      </c>
      <c r="K100" s="7" t="s">
        <v>128</v>
      </c>
      <c r="L100" s="68" t="s">
        <v>121</v>
      </c>
      <c r="M100" s="7" t="s">
        <v>66</v>
      </c>
      <c r="N100" s="8" t="s">
        <v>63</v>
      </c>
      <c r="O100" s="5" t="s">
        <v>268</v>
      </c>
      <c r="P100" s="90" t="s">
        <v>269</v>
      </c>
      <c r="Q100" s="90" t="s">
        <v>270</v>
      </c>
      <c r="R100" s="90" t="s">
        <v>5</v>
      </c>
      <c r="S100" s="90" t="s">
        <v>5</v>
      </c>
      <c r="T100" s="90" t="s">
        <v>5</v>
      </c>
      <c r="U100" s="91" t="s">
        <v>5</v>
      </c>
    </row>
    <row r="101" spans="1:21" ht="12.75">
      <c r="A101" s="5" t="s">
        <v>512</v>
      </c>
      <c r="B101" s="6">
        <v>51000</v>
      </c>
      <c r="C101" s="133">
        <f t="shared" si="1"/>
        <v>1.1707988980716253</v>
      </c>
      <c r="D101" s="97">
        <v>9.9517</v>
      </c>
      <c r="E101" s="61">
        <v>97</v>
      </c>
      <c r="F101" s="61">
        <v>95</v>
      </c>
      <c r="G101" s="62">
        <v>10</v>
      </c>
      <c r="H101" s="75" t="s">
        <v>177</v>
      </c>
      <c r="I101" s="38" t="s">
        <v>12</v>
      </c>
      <c r="J101" s="68" t="s">
        <v>126</v>
      </c>
      <c r="K101" s="7" t="s">
        <v>140</v>
      </c>
      <c r="L101" s="68" t="s">
        <v>121</v>
      </c>
      <c r="M101" s="7" t="s">
        <v>67</v>
      </c>
      <c r="N101" s="8" t="s">
        <v>63</v>
      </c>
      <c r="O101" s="5" t="s">
        <v>513</v>
      </c>
      <c r="P101" s="90"/>
      <c r="Q101" s="90"/>
      <c r="R101" s="90"/>
      <c r="S101" s="90"/>
      <c r="T101" s="90"/>
      <c r="U101" s="91"/>
    </row>
    <row r="102" spans="1:21" ht="12.75">
      <c r="A102" s="5" t="s">
        <v>85</v>
      </c>
      <c r="B102" s="6">
        <v>144000</v>
      </c>
      <c r="C102" s="133">
        <f t="shared" si="1"/>
        <v>3.3057851239669422</v>
      </c>
      <c r="D102" s="97">
        <v>19.8347</v>
      </c>
      <c r="E102" s="61">
        <v>80</v>
      </c>
      <c r="F102" s="61">
        <v>85</v>
      </c>
      <c r="G102" s="62">
        <v>14</v>
      </c>
      <c r="H102" s="75" t="s">
        <v>177</v>
      </c>
      <c r="I102" s="38" t="s">
        <v>12</v>
      </c>
      <c r="J102" s="68" t="s">
        <v>119</v>
      </c>
      <c r="K102" s="7" t="s">
        <v>117</v>
      </c>
      <c r="L102" s="68" t="s">
        <v>121</v>
      </c>
      <c r="M102" s="7" t="s">
        <v>66</v>
      </c>
      <c r="N102" s="8" t="s">
        <v>63</v>
      </c>
      <c r="O102" s="5" t="s">
        <v>271</v>
      </c>
      <c r="P102" s="90" t="s">
        <v>272</v>
      </c>
      <c r="Q102" s="90" t="s">
        <v>5</v>
      </c>
      <c r="R102" s="90" t="s">
        <v>5</v>
      </c>
      <c r="S102" s="90" t="s">
        <v>5</v>
      </c>
      <c r="T102" s="90" t="s">
        <v>5</v>
      </c>
      <c r="U102" s="91" t="s">
        <v>5</v>
      </c>
    </row>
    <row r="103" spans="1:21" ht="12.75">
      <c r="A103" s="5" t="s">
        <v>514</v>
      </c>
      <c r="B103" s="6">
        <v>55000</v>
      </c>
      <c r="C103" s="133">
        <f t="shared" si="1"/>
        <v>1.2626262626262625</v>
      </c>
      <c r="D103" s="97">
        <v>10.101</v>
      </c>
      <c r="E103" s="61">
        <v>80</v>
      </c>
      <c r="F103" s="61">
        <v>80</v>
      </c>
      <c r="G103" s="62">
        <v>7</v>
      </c>
      <c r="H103" s="75" t="s">
        <v>177</v>
      </c>
      <c r="I103" s="38"/>
      <c r="J103" s="68" t="s">
        <v>119</v>
      </c>
      <c r="K103" s="7" t="s">
        <v>515</v>
      </c>
      <c r="L103" s="68" t="s">
        <v>121</v>
      </c>
      <c r="M103" s="7" t="s">
        <v>67</v>
      </c>
      <c r="N103" s="8" t="s">
        <v>63</v>
      </c>
      <c r="O103" s="5" t="s">
        <v>516</v>
      </c>
      <c r="P103" s="90"/>
      <c r="Q103" s="90"/>
      <c r="R103" s="90"/>
      <c r="S103" s="90"/>
      <c r="T103" s="90"/>
      <c r="U103" s="91"/>
    </row>
    <row r="104" spans="1:21" ht="12.75">
      <c r="A104" s="5" t="s">
        <v>95</v>
      </c>
      <c r="B104" s="6">
        <v>162000</v>
      </c>
      <c r="C104" s="133">
        <f t="shared" si="1"/>
        <v>3.71900826446281</v>
      </c>
      <c r="D104" s="97">
        <v>22.314</v>
      </c>
      <c r="E104" s="61">
        <v>90</v>
      </c>
      <c r="F104" s="61">
        <v>85</v>
      </c>
      <c r="G104" s="62">
        <v>5</v>
      </c>
      <c r="H104" s="75" t="s">
        <v>177</v>
      </c>
      <c r="I104" s="38"/>
      <c r="J104" s="68" t="s">
        <v>119</v>
      </c>
      <c r="K104" s="7" t="s">
        <v>122</v>
      </c>
      <c r="L104" s="68" t="s">
        <v>121</v>
      </c>
      <c r="M104" s="7" t="s">
        <v>66</v>
      </c>
      <c r="N104" s="8" t="s">
        <v>63</v>
      </c>
      <c r="O104" s="5" t="s">
        <v>273</v>
      </c>
      <c r="P104" s="90" t="s">
        <v>274</v>
      </c>
      <c r="Q104" s="90" t="s">
        <v>407</v>
      </c>
      <c r="R104" s="90" t="s">
        <v>5</v>
      </c>
      <c r="S104" s="90" t="s">
        <v>5</v>
      </c>
      <c r="T104" s="90" t="s">
        <v>5</v>
      </c>
      <c r="U104" s="91" t="s">
        <v>5</v>
      </c>
    </row>
    <row r="105" spans="1:21" ht="12.75">
      <c r="A105" s="5" t="s">
        <v>16</v>
      </c>
      <c r="B105" s="6">
        <v>112000</v>
      </c>
      <c r="C105" s="133">
        <f t="shared" si="1"/>
        <v>2.571166207529844</v>
      </c>
      <c r="D105" s="97">
        <v>20.5693</v>
      </c>
      <c r="E105" s="61">
        <v>70</v>
      </c>
      <c r="F105" s="61">
        <v>80</v>
      </c>
      <c r="G105" s="62">
        <v>35</v>
      </c>
      <c r="H105" s="75" t="s">
        <v>179</v>
      </c>
      <c r="I105" s="38" t="s">
        <v>12</v>
      </c>
      <c r="J105" s="68" t="s">
        <v>114</v>
      </c>
      <c r="K105" s="7" t="s">
        <v>517</v>
      </c>
      <c r="L105" s="68" t="s">
        <v>130</v>
      </c>
      <c r="M105" s="7" t="s">
        <v>69</v>
      </c>
      <c r="N105" s="8" t="s">
        <v>63</v>
      </c>
      <c r="O105" s="5" t="s">
        <v>304</v>
      </c>
      <c r="P105" s="90" t="s">
        <v>518</v>
      </c>
      <c r="Q105" s="90" t="s">
        <v>5</v>
      </c>
      <c r="R105" s="90" t="s">
        <v>5</v>
      </c>
      <c r="S105" s="90" t="s">
        <v>5</v>
      </c>
      <c r="T105" s="90" t="s">
        <v>5</v>
      </c>
      <c r="U105" s="91" t="s">
        <v>5</v>
      </c>
    </row>
    <row r="106" spans="1:21" ht="12.75">
      <c r="A106" s="12" t="s">
        <v>25</v>
      </c>
      <c r="B106" s="13">
        <v>230000</v>
      </c>
      <c r="C106" s="134">
        <f t="shared" si="1"/>
        <v>5.280073461891644</v>
      </c>
      <c r="D106" s="99">
        <v>26.4004</v>
      </c>
      <c r="E106" s="63">
        <v>99</v>
      </c>
      <c r="F106" s="63">
        <v>90</v>
      </c>
      <c r="G106" s="64">
        <v>0.65</v>
      </c>
      <c r="H106" s="136" t="s">
        <v>177</v>
      </c>
      <c r="I106" s="41"/>
      <c r="J106" s="69" t="s">
        <v>126</v>
      </c>
      <c r="K106" s="14" t="s">
        <v>122</v>
      </c>
      <c r="L106" s="69" t="s">
        <v>118</v>
      </c>
      <c r="M106" s="14" t="s">
        <v>65</v>
      </c>
      <c r="N106" s="15" t="s">
        <v>70</v>
      </c>
      <c r="O106" s="12" t="s">
        <v>417</v>
      </c>
      <c r="P106" s="92" t="s">
        <v>5</v>
      </c>
      <c r="Q106" s="92" t="s">
        <v>5</v>
      </c>
      <c r="R106" s="92" t="s">
        <v>5</v>
      </c>
      <c r="S106" s="92" t="s">
        <v>5</v>
      </c>
      <c r="T106" s="92" t="s">
        <v>5</v>
      </c>
      <c r="U106" s="93" t="s">
        <v>5</v>
      </c>
    </row>
    <row r="107" spans="1:12" ht="12.75">
      <c r="A107" s="9"/>
      <c r="B107" s="10"/>
      <c r="C107" s="10"/>
      <c r="D107" s="10"/>
      <c r="E107" s="11"/>
      <c r="F107" s="11"/>
      <c r="G107" s="11"/>
      <c r="H107" s="11"/>
      <c r="I107" s="11"/>
      <c r="J107" s="11"/>
      <c r="K107" s="11"/>
      <c r="L107" s="11"/>
    </row>
    <row r="108" spans="1:12" ht="12.75">
      <c r="A108" s="9"/>
      <c r="B108" s="10"/>
      <c r="C108" s="10"/>
      <c r="D108" s="10"/>
      <c r="E108" s="11"/>
      <c r="F108" s="11"/>
      <c r="G108" s="11"/>
      <c r="H108" s="11"/>
      <c r="I108" s="11"/>
      <c r="J108" s="11"/>
      <c r="K108" s="11"/>
      <c r="L108" s="11"/>
    </row>
    <row r="109" spans="1:12" ht="12.75">
      <c r="A109" s="9"/>
      <c r="B109" s="10"/>
      <c r="C109" s="10"/>
      <c r="D109" s="10"/>
      <c r="E109" s="11"/>
      <c r="F109" s="11"/>
      <c r="G109" s="11"/>
      <c r="H109" s="11"/>
      <c r="I109" s="11"/>
      <c r="J109" s="11"/>
      <c r="K109" s="11"/>
      <c r="L109" s="11"/>
    </row>
  </sheetData>
  <sheetProtection password="E962" sheet="1" objects="1" scenarios="1"/>
  <mergeCells count="17">
    <mergeCell ref="G2:G3"/>
    <mergeCell ref="O1:U1"/>
    <mergeCell ref="O2:U3"/>
    <mergeCell ref="D2:D3"/>
    <mergeCell ref="J2:J3"/>
    <mergeCell ref="K2:K3"/>
    <mergeCell ref="L2:L3"/>
    <mergeCell ref="H2:H3"/>
    <mergeCell ref="F2:F3"/>
    <mergeCell ref="I2:I3"/>
    <mergeCell ref="A1:N1"/>
    <mergeCell ref="A2:A3"/>
    <mergeCell ref="B2:B3"/>
    <mergeCell ref="C2:C3"/>
    <mergeCell ref="E2:E3"/>
    <mergeCell ref="M2:M3"/>
    <mergeCell ref="N2:N3"/>
  </mergeCells>
  <printOptions horizontalCentered="1" verticalCentered="1"/>
  <pageMargins left="0.5" right="0.5" top="0.5" bottom="1" header="0.5" footer="0.5"/>
  <pageSetup horizontalDpi="300" verticalDpi="300" orientation="landscape" r:id="rId1"/>
  <headerFooter alignWithMargins="0">
    <oddFooter>&amp;RNRCS-UT
October 2003</oddFooter>
  </headerFooter>
  <rowBreaks count="1" manualBreakCount="1">
    <brk id="3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Range Planting</dc:title>
  <dc:subject>Specification Sheet, Excel Spreadsheet</dc:subject>
  <dc:creator>Kerry Goodrich &amp; Larry D. Ellicott</dc:creator>
  <cp:keywords/>
  <dc:description/>
  <cp:lastModifiedBy>Shane A. Green</cp:lastModifiedBy>
  <cp:lastPrinted>2007-04-23T17:10:03Z</cp:lastPrinted>
  <dcterms:created xsi:type="dcterms:W3CDTF">2002-01-03T15:48:22Z</dcterms:created>
  <dcterms:modified xsi:type="dcterms:W3CDTF">2007-04-23T17:36:42Z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