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4565" windowHeight="8265" activeTab="0"/>
  </bookViews>
  <sheets>
    <sheet name="Potencyand EfficacyInstructions" sheetId="1" r:id="rId1"/>
    <sheet name="Potency" sheetId="2" r:id="rId2"/>
    <sheet name="Efficacy" sheetId="3" r:id="rId3"/>
    <sheet name="MSSR Instructions" sheetId="4" r:id="rId4"/>
    <sheet name="MSSR" sheetId="5" r:id="rId5"/>
  </sheets>
  <definedNames>
    <definedName name="Last_Cell">'Potency'!$Y$12</definedName>
    <definedName name="_xlnm.Print_Area" localSheetId="2">'Efficacy'!$E$1:$M$51</definedName>
    <definedName name="_xlnm.Print_Area" localSheetId="4">'MSSR'!$E$1:$AE$40</definedName>
    <definedName name="_xlnm.Print_Area" localSheetId="1">'Potency'!$E$1:$M$50</definedName>
    <definedName name="TotalCount">'Potency'!$Y$11</definedName>
  </definedNames>
  <calcPr fullCalcOnLoad="1"/>
</workbook>
</file>

<file path=xl/sharedStrings.xml><?xml version="1.0" encoding="utf-8"?>
<sst xmlns="http://schemas.openxmlformats.org/spreadsheetml/2006/main" count="181" uniqueCount="142">
  <si>
    <t>SD diff</t>
  </si>
  <si>
    <t>SE diff</t>
  </si>
  <si>
    <t>Mean Diff</t>
  </si>
  <si>
    <t>Geometric Mean</t>
  </si>
  <si>
    <t>Ratio</t>
  </si>
  <si>
    <t>MSR</t>
  </si>
  <si>
    <t>Mean Diff (Log)</t>
  </si>
  <si>
    <t>MR</t>
  </si>
  <si>
    <t>RLs</t>
  </si>
  <si>
    <t>LsA</t>
  </si>
  <si>
    <t>Run 1</t>
  </si>
  <si>
    <t>Run 2</t>
  </si>
  <si>
    <t>Compound</t>
  </si>
  <si>
    <t>Potency Spreadsheet</t>
  </si>
  <si>
    <t>Log Potency</t>
  </si>
  <si>
    <t>Paired Ratios</t>
  </si>
  <si>
    <t>Diffs</t>
  </si>
  <si>
    <t>Average</t>
  </si>
  <si>
    <t>X Axis Limits (Log)</t>
  </si>
  <si>
    <t>N</t>
  </si>
  <si>
    <t>Count</t>
  </si>
  <si>
    <t>Sig Diff Bet</t>
  </si>
  <si>
    <t>Runs Test</t>
  </si>
  <si>
    <t>Equivalence Test Results</t>
  </si>
  <si>
    <t>Reproducibility Test Results</t>
  </si>
  <si>
    <t>Rounded X Axis</t>
  </si>
  <si>
    <t>Ref Line</t>
  </si>
  <si>
    <t>Intermediate Calculations - Do Not Modify</t>
  </si>
  <si>
    <t>Max Number of Compound Pairs Permitted - Do not go below this line</t>
  </si>
  <si>
    <t>Statistical</t>
  </si>
  <si>
    <t>Analysis</t>
  </si>
  <si>
    <t>Efficacy Spreadsheet</t>
  </si>
  <si>
    <t>Efficacy</t>
  </si>
  <si>
    <t>Diff</t>
  </si>
  <si>
    <t>MSD</t>
  </si>
  <si>
    <t>X Axis Limits</t>
  </si>
  <si>
    <t>MD</t>
  </si>
  <si>
    <t>DLs</t>
  </si>
  <si>
    <t>LsAd</t>
  </si>
  <si>
    <t>Test for Sig Diff Bet</t>
  </si>
  <si>
    <t>Between Runs</t>
  </si>
  <si>
    <t>Tvalue</t>
  </si>
  <si>
    <t>T value</t>
  </si>
  <si>
    <t xml:space="preserve">1.                                            </t>
  </si>
  <si>
    <t>2.</t>
  </si>
  <si>
    <t xml:space="preserve">Enter Run 1 Data into column 2, rows 4-103.  Be sure to include any prefixes (&gt;, &lt;, *) in the column </t>
  </si>
  <si>
    <t>3.</t>
  </si>
  <si>
    <t>Test-Retest Potency/Efficacy Template Instructions</t>
  </si>
  <si>
    <t xml:space="preserve">Enter Run 2 Data into column 3, rows 4-103. Be sure to include any prefixes (&gt;, &lt;, *) in the column </t>
  </si>
  <si>
    <t>4.</t>
  </si>
  <si>
    <t>The spreadsheet will automatically plot the results and compute the Test-Retest statistics and</t>
  </si>
  <si>
    <t>indicate if the results are within the guidelines for test-retest studies.</t>
  </si>
  <si>
    <t>5.</t>
  </si>
  <si>
    <t>Do not modify any part of the spreadsheet except for A4-C103.</t>
  </si>
  <si>
    <t>as well as the number. Start at the top using only the number of rows required.</t>
  </si>
  <si>
    <t>6.</t>
  </si>
  <si>
    <t>7.</t>
  </si>
  <si>
    <t>Maximum number of compounds is 100.</t>
  </si>
  <si>
    <t>8.</t>
  </si>
  <si>
    <t>a complete discussion of the test-retest study design and analysis.</t>
  </si>
  <si>
    <t>Paste in the compound identifiers in Column 1, rows 4-103.  Note that these are not actually</t>
  </si>
  <si>
    <t xml:space="preserve"> displayed on any report.</t>
  </si>
  <si>
    <t>MSR (Within-Run)</t>
  </si>
  <si>
    <t>MSD (Within-Run)</t>
  </si>
  <si>
    <t>1(a).  No statistically significant difference between runs or,</t>
  </si>
  <si>
    <t>9.</t>
  </si>
  <si>
    <t>Abbreviations</t>
  </si>
  <si>
    <t>MSR - Minimum Significant Ratio</t>
  </si>
  <si>
    <t>LsA  - Limits of Agreement</t>
  </si>
  <si>
    <t>RLs  - Ratio Limits (Statistical Limits of the Mean Ratio)</t>
  </si>
  <si>
    <t>MR   - Mean Ratio</t>
  </si>
  <si>
    <t>MD   - Mean Difference</t>
  </si>
  <si>
    <t>LsAd - Limits of Agreement for the Difference</t>
  </si>
  <si>
    <t>10.</t>
  </si>
  <si>
    <t>11.</t>
  </si>
  <si>
    <t>Assay Requirements - Efficacy</t>
  </si>
  <si>
    <t>1(b).  A MD between -10 and 10%.</t>
  </si>
  <si>
    <t>2.      Limits of Agreement between -15 and 15%.</t>
  </si>
  <si>
    <t>1(b).  A MR between 0.91 and 1.1</t>
  </si>
  <si>
    <t>2.      An MSR &lt; 3, and LsA between 0.33 and 3.0.</t>
  </si>
  <si>
    <t>Efficacy Estimates such as %maximal response should use Efficacy sheet.</t>
  </si>
  <si>
    <t>MSSR Template Instructions</t>
  </si>
  <si>
    <t xml:space="preserve">Addition to the Test-Retest Potency/Efficacy Template </t>
  </si>
  <si>
    <r>
      <t xml:space="preserve">Follow the instructions given in the </t>
    </r>
    <r>
      <rPr>
        <i/>
        <sz val="10"/>
        <rFont val="Arial"/>
        <family val="2"/>
      </rPr>
      <t>Potency and Efficacy Instructions</t>
    </r>
  </si>
  <si>
    <t>Assay</t>
  </si>
  <si>
    <t>SD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</si>
  <si>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</si>
  <si>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</si>
  <si>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</si>
  <si>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</si>
  <si>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</si>
  <si>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</si>
  <si>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</si>
  <si>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</si>
  <si>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</si>
  <si>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</si>
  <si>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</si>
  <si>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</si>
  <si>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=SD1^2+SD2^2</t>
  </si>
  <si>
    <t>Potency Estimates such as Ki's, IC50's and EC50's should use the Potency spreadsheet.</t>
  </si>
  <si>
    <t>In Column B enter the SD for that assay.  The SD can be found on the Potency spreadsheet</t>
  </si>
  <si>
    <t xml:space="preserve">  to paste the data from the first assay into the Potency spreadsheet.</t>
  </si>
  <si>
    <t>Repeat steps 1-3 for each assay.</t>
  </si>
  <si>
    <t>A maximum of 25 assays can be entered.</t>
  </si>
  <si>
    <t>MSSR - Minimum Significant Selectivity Ratio</t>
  </si>
  <si>
    <t>SD - Standard Deviation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</si>
  <si>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</si>
  <si>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</si>
  <si>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</si>
  <si>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</si>
  <si>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</si>
  <si>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</si>
  <si>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</si>
  <si>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</si>
  <si>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</si>
  <si>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</si>
  <si>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</si>
  <si>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</si>
  <si>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Assay MSR and the MSSR Between Two Assays</t>
  </si>
  <si>
    <t>at the same time under the same conditions.  If these requirements are not met, the MSSR cannot be</t>
  </si>
  <si>
    <t xml:space="preserve">same time under the same conditions.  The resulting MSSR can only be applied to future compounds that are run </t>
  </si>
  <si>
    <t>For Example:</t>
  </si>
  <si>
    <t>and</t>
  </si>
  <si>
    <t>=</t>
  </si>
  <si>
    <t xml:space="preserve"> has  an  MSR  =</t>
  </si>
  <si>
    <t xml:space="preserve">The MSSR between </t>
  </si>
  <si>
    <t xml:space="preserve">The result of a compound tested in assay </t>
  </si>
  <si>
    <t xml:space="preserve"> tested in assay</t>
  </si>
  <si>
    <t>The MSSR of two assays is the value found in the row and column of those assays</t>
  </si>
  <si>
    <t>The MSR of an assay is the first value found in that assay's column</t>
  </si>
  <si>
    <t>On the MSSR spreadsheet enter the name of the assay in Column A.</t>
  </si>
  <si>
    <t>is statistically different than the result of the same compound</t>
  </si>
  <si>
    <t>calculated using Excel.  Please ask a Statistician for assistance to calculate a between-run MSSR.</t>
  </si>
  <si>
    <t>Caveats:</t>
  </si>
  <si>
    <t>to be considered statistically different</t>
  </si>
  <si>
    <t>Assay Requirements - Potency</t>
  </si>
  <si>
    <t>Two compounds must have a fold difference of at least</t>
  </si>
  <si>
    <t>if the fold difference between the two results is at least</t>
  </si>
  <si>
    <t>These calculations give a within-run MSSR.  Therefore the estimates are only valid for assays run at the</t>
  </si>
  <si>
    <t xml:space="preserve">The Potency page is designed only for test-retest studies with two replicates.  If there are more than two </t>
  </si>
  <si>
    <t>replicates, please ask a Statistician for assistance in calculating the appropriate SD's to insert into Column B.</t>
  </si>
  <si>
    <t>See the Assay Guidelines for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</si>
</sst>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00"/>
    <numFmt numFmtId="169" formatCode="0.0000000"/>
    <numFmt numFmtId="170" formatCode="0.000000"/>
  </numFmts>
  <fonts count="11">
    <font>
      <sz val="10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  <font>
      <b/>
      <sz val="14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right" wrapText="1"/>
    </xf>
    <xf numFmtId="16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0" fillId="0" borderId="0" xfId="0" applyAlignment="1" quotePrefix="1">
      <alignment wrapText="1"/>
    </xf>
    <xf numFmtId="0" fontId="4" fillId="0" borderId="0" xfId="0" applyFont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/>
    </xf>
    <xf numFmtId="0" fontId="5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 wrapText="1"/>
    </xf>
    <xf numFmtId="0" fontId="7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2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 quotePrefix="1">
      <alignment horizontal="center"/>
    </xf>
    <xf numFmtId="0" fontId="10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Border="1" applyAlignment="1">
      <alignment horizontal="left"/>
    </xf>
    <xf numFmtId="2" fontId="0" fillId="6" borderId="0" xfId="0" applyNumberFormat="1" applyFill="1" applyBorder="1" applyAlignment="1">
      <alignment horizontal="left"/>
    </xf>
    <xf numFmtId="2" fontId="9" fillId="6" borderId="0" xfId="0" applyNumberFormat="1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left"/>
    </xf>
    <xf numFmtId="165" fontId="0" fillId="6" borderId="0" xfId="0" applyNumberFormat="1" applyFill="1" applyBorder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Potency Ratio vs Geometric Mean Potency</a:t>
            </a:r>
          </a:p>
        </c:rich>
      </c:tx>
      <c:layout>
        <c:manualLayout>
          <c:xMode val="factor"/>
          <c:yMode val="factor"/>
          <c:x val="-0.028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05"/>
          <c:w val="0.718"/>
          <c:h val="0.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Potency!$X$3</c:f>
              <c:strCache>
                <c:ptCount val="1"/>
                <c:pt idx="0">
                  <c:v>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Potency!$W$4:$W$103</c:f>
              <c:numCache/>
            </c:numRef>
          </c:xVal>
          <c:yVal>
            <c:numRef>
              <c:f>Potency!$V$4:$V$103</c:f>
              <c:numCache/>
            </c:numRef>
          </c:yVal>
          <c:smooth val="0"/>
        </c:ser>
        <c:ser>
          <c:idx val="1"/>
          <c:order val="1"/>
          <c:tx>
            <c:strRef>
              <c:f>Potency!$AC$3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Potency!$AB$4:$AB$8</c:f>
              <c:numCache/>
            </c:numRef>
          </c:xVal>
          <c:yVal>
            <c:numRef>
              <c:f>Potency!$AC$4:$AC$5</c:f>
              <c:numCache/>
            </c:numRef>
          </c:yVal>
          <c:smooth val="0"/>
        </c:ser>
        <c:ser>
          <c:idx val="2"/>
          <c:order val="2"/>
          <c:tx>
            <c:strRef>
              <c:f>Potency!$AD$3</c:f>
              <c:strCache>
                <c:ptCount val="1"/>
                <c:pt idx="0">
                  <c:v>RLs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Potency!$AB$4:$AB$8</c:f>
              <c:numCache/>
            </c:numRef>
          </c:xVal>
          <c:yVal>
            <c:numRef>
              <c:f>Potency!$AD$4:$AD$8</c:f>
              <c:numCache/>
            </c:numRef>
          </c:yVal>
          <c:smooth val="0"/>
        </c:ser>
        <c:ser>
          <c:idx val="3"/>
          <c:order val="3"/>
          <c:tx>
            <c:strRef>
              <c:f>Potency!$AE$3</c:f>
              <c:strCache>
                <c:ptCount val="1"/>
                <c:pt idx="0">
                  <c:v>LsA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Potency!$AB$4:$AB$8</c:f>
              <c:numCache/>
            </c:numRef>
          </c:xVal>
          <c:yVal>
            <c:numRef>
              <c:f>Potency!$AE$4:$AE$8</c:f>
              <c:numCache/>
            </c:numRef>
          </c:yVal>
          <c:smooth val="0"/>
        </c:ser>
        <c:ser>
          <c:idx val="4"/>
          <c:order val="4"/>
          <c:tx>
            <c:strRef>
              <c:f>Potency!$AH$3</c:f>
              <c:strCache>
                <c:ptCount val="1"/>
                <c:pt idx="0">
                  <c:v>Ref Line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Potency!$AG$4:$AG$5</c:f>
              <c:numCache/>
            </c:numRef>
          </c:xVal>
          <c:yVal>
            <c:numRef>
              <c:f>Potency!$AH$4:$AH$5</c:f>
              <c:numCache/>
            </c:numRef>
          </c:yVal>
          <c:smooth val="0"/>
        </c:ser>
        <c:axId val="59820302"/>
        <c:axId val="33960135"/>
      </c:scatterChart>
      <c:valAx>
        <c:axId val="598203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Geometric Mean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960135"/>
        <c:crossesAt val="0.1"/>
        <c:crossBetween val="midCat"/>
        <c:dispUnits/>
        <c:majorUnit val="10"/>
        <c:minorUnit val="10"/>
      </c:valAx>
      <c:valAx>
        <c:axId val="339601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20302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2845"/>
          <c:w val="0.182"/>
          <c:h val="0.4147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Efficacy Difference vs Mean Efficacy</a:t>
            </a:r>
          </a:p>
        </c:rich>
      </c:tx>
      <c:layout>
        <c:manualLayout>
          <c:xMode val="factor"/>
          <c:yMode val="factor"/>
          <c:x val="-0.028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395"/>
          <c:w val="0.715"/>
          <c:h val="0.6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Efficacy!$T$3</c:f>
              <c:strCache>
                <c:ptCount val="1"/>
                <c:pt idx="0">
                  <c:v>Diff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Efficacy!$U$4:$U$103</c:f>
              <c:numCache/>
            </c:numRef>
          </c:xVal>
          <c:yVal>
            <c:numRef>
              <c:f>Efficacy!$T$4:$T$103</c:f>
              <c:numCache/>
            </c:numRef>
          </c:yVal>
          <c:smooth val="0"/>
        </c:ser>
        <c:ser>
          <c:idx val="1"/>
          <c:order val="1"/>
          <c:tx>
            <c:strRef>
              <c:f>Efficacy!$AC$3</c:f>
              <c:strCache>
                <c:ptCount val="1"/>
                <c:pt idx="0">
                  <c:v>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Efficacy!$Z$4:$Z$8</c:f>
              <c:numCache/>
            </c:numRef>
          </c:xVal>
          <c:yVal>
            <c:numRef>
              <c:f>Efficacy!$AC$4:$AC$5</c:f>
              <c:numCache/>
            </c:numRef>
          </c:yVal>
          <c:smooth val="0"/>
        </c:ser>
        <c:ser>
          <c:idx val="2"/>
          <c:order val="2"/>
          <c:tx>
            <c:strRef>
              <c:f>Efficacy!$AD$3</c:f>
              <c:strCache>
                <c:ptCount val="1"/>
                <c:pt idx="0">
                  <c:v>DLs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Efficacy!$Z$4:$Z$8</c:f>
              <c:numCache/>
            </c:numRef>
          </c:xVal>
          <c:yVal>
            <c:numRef>
              <c:f>Efficacy!$AD$4:$AD$8</c:f>
              <c:numCache/>
            </c:numRef>
          </c:yVal>
          <c:smooth val="0"/>
        </c:ser>
        <c:ser>
          <c:idx val="3"/>
          <c:order val="3"/>
          <c:tx>
            <c:strRef>
              <c:f>Efficacy!$AE$3</c:f>
              <c:strCache>
                <c:ptCount val="1"/>
                <c:pt idx="0">
                  <c:v>LsAd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Efficacy!$Z$4:$Z$8</c:f>
              <c:numCache/>
            </c:numRef>
          </c:xVal>
          <c:yVal>
            <c:numRef>
              <c:f>Efficacy!$AE$4:$AE$8</c:f>
              <c:numCache/>
            </c:numRef>
          </c:yVal>
          <c:smooth val="0"/>
        </c:ser>
        <c:ser>
          <c:idx val="4"/>
          <c:order val="4"/>
          <c:tx>
            <c:strRef>
              <c:f>Efficacy!$AH$3</c:f>
              <c:strCache>
                <c:ptCount val="1"/>
                <c:pt idx="0">
                  <c:v>Ref Line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Efficacy!$AG$4:$AG$5</c:f>
              <c:numCache/>
            </c:numRef>
          </c:xVal>
          <c:yVal>
            <c:numRef>
              <c:f>Efficacy!$AH$4:$AH$5</c:f>
              <c:numCache/>
            </c:numRef>
          </c:yVal>
          <c:smooth val="0"/>
        </c:ser>
        <c:axId val="61547940"/>
        <c:axId val="18949429"/>
      </c:scatterChart>
      <c:valAx>
        <c:axId val="6154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8949429"/>
        <c:crossesAt val="0"/>
        <c:crossBetween val="midCat"/>
        <c:dispUnits/>
      </c:valAx>
      <c:valAx>
        <c:axId val="18949429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61547940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12</xdr:col>
      <xdr:colOff>361950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695575" y="323850"/>
        <a:ext cx="5476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4</xdr:row>
      <xdr:rowOff>95250</xdr:rowOff>
    </xdr:from>
    <xdr:to>
      <xdr:col>3</xdr:col>
      <xdr:colOff>485775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14550" y="1066800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3</xdr:col>
      <xdr:colOff>190500</xdr:colOff>
      <xdr:row>22</xdr:row>
      <xdr:rowOff>133350</xdr:rowOff>
    </xdr:from>
    <xdr:to>
      <xdr:col>3</xdr:col>
      <xdr:colOff>485775</xdr:colOff>
      <xdr:row>31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14550" y="4019550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13</xdr:col>
      <xdr:colOff>171450</xdr:colOff>
      <xdr:row>3</xdr:row>
      <xdr:rowOff>9525</xdr:rowOff>
    </xdr:from>
    <xdr:to>
      <xdr:col>13</xdr:col>
      <xdr:colOff>466725</xdr:colOff>
      <xdr:row>11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91550" y="819150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13</xdr:col>
      <xdr:colOff>171450</xdr:colOff>
      <xdr:row>23</xdr:row>
      <xdr:rowOff>9525</xdr:rowOff>
    </xdr:from>
    <xdr:to>
      <xdr:col>13</xdr:col>
      <xdr:colOff>466725</xdr:colOff>
      <xdr:row>31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91550" y="4057650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7</xdr:col>
      <xdr:colOff>381000</xdr:colOff>
      <xdr:row>50</xdr:row>
      <xdr:rowOff>104775</xdr:rowOff>
    </xdr:from>
    <xdr:to>
      <xdr:col>9</xdr:col>
      <xdr:colOff>295275</xdr:colOff>
      <xdr:row>52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24425" y="8524875"/>
          <a:ext cx="1352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12</xdr:col>
      <xdr:colOff>504825</xdr:colOff>
      <xdr:row>22</xdr:row>
      <xdr:rowOff>47625</xdr:rowOff>
    </xdr:to>
    <xdr:graphicFrame>
      <xdr:nvGraphicFramePr>
        <xdr:cNvPr id="1" name="Chart 8"/>
        <xdr:cNvGraphicFramePr/>
      </xdr:nvGraphicFramePr>
      <xdr:xfrm>
        <a:off x="2714625" y="323850"/>
        <a:ext cx="55530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4</xdr:row>
      <xdr:rowOff>95250</xdr:rowOff>
    </xdr:from>
    <xdr:to>
      <xdr:col>3</xdr:col>
      <xdr:colOff>485775</xdr:colOff>
      <xdr:row>13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2076450" y="904875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3</xdr:col>
      <xdr:colOff>190500</xdr:colOff>
      <xdr:row>22</xdr:row>
      <xdr:rowOff>133350</xdr:rowOff>
    </xdr:from>
    <xdr:to>
      <xdr:col>3</xdr:col>
      <xdr:colOff>485775</xdr:colOff>
      <xdr:row>31</xdr:row>
      <xdr:rowOff>38100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076450" y="3857625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13</xdr:col>
      <xdr:colOff>171450</xdr:colOff>
      <xdr:row>3</xdr:row>
      <xdr:rowOff>9525</xdr:rowOff>
    </xdr:from>
    <xdr:to>
      <xdr:col>13</xdr:col>
      <xdr:colOff>466725</xdr:colOff>
      <xdr:row>11</xdr:row>
      <xdr:rowOff>76200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8686800" y="657225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13</xdr:col>
      <xdr:colOff>171450</xdr:colOff>
      <xdr:row>23</xdr:row>
      <xdr:rowOff>9525</xdr:rowOff>
    </xdr:from>
    <xdr:to>
      <xdr:col>13</xdr:col>
      <xdr:colOff>466725</xdr:colOff>
      <xdr:row>31</xdr:row>
      <xdr:rowOff>76200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8686800" y="3895725"/>
          <a:ext cx="295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7</xdr:col>
      <xdr:colOff>104775</xdr:colOff>
      <xdr:row>51</xdr:row>
      <xdr:rowOff>114300</xdr:rowOff>
    </xdr:from>
    <xdr:to>
      <xdr:col>9</xdr:col>
      <xdr:colOff>457200</xdr:colOff>
      <xdr:row>53</xdr:row>
      <xdr:rowOff>47625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4648200" y="8534400"/>
          <a:ext cx="1571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40</xdr:row>
      <xdr:rowOff>123825</xdr:rowOff>
    </xdr:from>
    <xdr:to>
      <xdr:col>11</xdr:col>
      <xdr:colOff>152400</xdr:colOff>
      <xdr:row>42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95825" y="6600825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32</xdr:col>
      <xdr:colOff>85725</xdr:colOff>
      <xdr:row>13</xdr:row>
      <xdr:rowOff>104775</xdr:rowOff>
    </xdr:from>
    <xdr:to>
      <xdr:col>33</xdr:col>
      <xdr:colOff>142875</xdr:colOff>
      <xdr:row>21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83225" y="2209800"/>
          <a:ext cx="3429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3</xdr:col>
      <xdr:colOff>95250</xdr:colOff>
      <xdr:row>13</xdr:row>
      <xdr:rowOff>28575</xdr:rowOff>
    </xdr:from>
    <xdr:to>
      <xdr:col>3</xdr:col>
      <xdr:colOff>323850</xdr:colOff>
      <xdr:row>21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71625" y="2133600"/>
          <a:ext cx="2286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  <xdr:twoCellAnchor>
    <xdr:from>
      <xdr:col>23</xdr:col>
      <xdr:colOff>371475</xdr:colOff>
      <xdr:row>42</xdr:row>
      <xdr:rowOff>66675</xdr:rowOff>
    </xdr:from>
    <xdr:to>
      <xdr:col>26</xdr:col>
      <xdr:colOff>247650</xdr:colOff>
      <xdr:row>43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535025" y="6867525"/>
          <a:ext cx="1619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Page Limit Boundaries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5.421875" style="1" customWidth="1"/>
    <col min="2" max="2" width="83.8515625" style="0" customWidth="1"/>
  </cols>
  <sheetData>
    <row r="1" ht="12.75">
      <c r="B1" s="12" t="s">
        <v>47</v>
      </c>
    </row>
    <row r="3" spans="1:2" ht="12.75">
      <c r="A3" s="11" t="s">
        <v>43</v>
      </c>
      <c r="B3" s="1" t="s">
        <v>99</v>
      </c>
    </row>
    <row r="4" ht="12.75">
      <c r="B4" s="1" t="s">
        <v>80</v>
      </c>
    </row>
    <row r="5" ht="12.75">
      <c r="B5" s="1"/>
    </row>
    <row r="6" spans="1:2" ht="25.5">
      <c r="A6" s="11" t="s">
        <v>44</v>
      </c>
      <c r="B6" s="1" t="s">
        <v>45</v>
      </c>
    </row>
    <row r="7" ht="12.75">
      <c r="B7" s="1" t="s">
        <v>54</v>
      </c>
    </row>
    <row r="8" ht="12.75">
      <c r="B8" s="1"/>
    </row>
    <row r="9" spans="1:2" ht="25.5">
      <c r="A9" s="11" t="s">
        <v>46</v>
      </c>
      <c r="B9" s="1" t="s">
        <v>48</v>
      </c>
    </row>
    <row r="10" spans="1:2" ht="12.75">
      <c r="A10" s="11"/>
      <c r="B10" s="1" t="s">
        <v>54</v>
      </c>
    </row>
    <row r="11" spans="1:2" ht="12.75">
      <c r="A11" s="11"/>
      <c r="B11" s="1"/>
    </row>
    <row r="12" spans="1:2" ht="12.75">
      <c r="A12" s="11" t="s">
        <v>49</v>
      </c>
      <c r="B12" s="1" t="s">
        <v>60</v>
      </c>
    </row>
    <row r="13" spans="1:2" ht="12.75">
      <c r="A13" s="11"/>
      <c r="B13" s="1" t="s">
        <v>61</v>
      </c>
    </row>
    <row r="14" ht="12.75">
      <c r="B14" s="1"/>
    </row>
    <row r="15" spans="1:2" ht="12.75">
      <c r="A15" s="11" t="s">
        <v>52</v>
      </c>
      <c r="B15" s="1" t="s">
        <v>50</v>
      </c>
    </row>
    <row r="16" ht="12.75">
      <c r="B16" s="1" t="s">
        <v>51</v>
      </c>
    </row>
    <row r="17" ht="12.75">
      <c r="B17" s="1"/>
    </row>
    <row r="18" spans="1:2" ht="12.75">
      <c r="A18" s="11" t="s">
        <v>55</v>
      </c>
      <c r="B18" s="1" t="s">
        <v>53</v>
      </c>
    </row>
    <row r="19" ht="12.75">
      <c r="B19" s="1"/>
    </row>
    <row r="20" spans="1:2" ht="12.75">
      <c r="A20" s="11" t="s">
        <v>56</v>
      </c>
      <c r="B20" s="1" t="s">
        <v>57</v>
      </c>
    </row>
    <row r="21" ht="12.75">
      <c r="B21" s="1"/>
    </row>
    <row r="22" spans="1:2" ht="12.75">
      <c r="A22" s="11" t="s">
        <v>58</v>
      </c>
      <c r="B22" s="1" t="s">
        <v>141</v>
      </c>
    </row>
    <row r="23" ht="12.75">
      <c r="B23" s="1" t="s">
        <v>59</v>
      </c>
    </row>
    <row r="24" ht="12.75">
      <c r="B24" s="1"/>
    </row>
    <row r="25" spans="1:2" ht="12.75">
      <c r="A25" s="11" t="s">
        <v>65</v>
      </c>
      <c r="B25" t="s">
        <v>66</v>
      </c>
    </row>
    <row r="26" ht="12.75">
      <c r="B26" t="s">
        <v>70</v>
      </c>
    </row>
    <row r="27" ht="12.75">
      <c r="B27" t="s">
        <v>69</v>
      </c>
    </row>
    <row r="28" ht="12.75">
      <c r="B28" t="s">
        <v>67</v>
      </c>
    </row>
    <row r="29" ht="12.75">
      <c r="B29" s="1" t="s">
        <v>68</v>
      </c>
    </row>
    <row r="30" ht="12.75">
      <c r="B30" t="s">
        <v>71</v>
      </c>
    </row>
    <row r="31" ht="12.75">
      <c r="B31" t="s">
        <v>72</v>
      </c>
    </row>
    <row r="33" spans="1:2" ht="12.75">
      <c r="A33" s="22" t="s">
        <v>73</v>
      </c>
      <c r="B33" s="1" t="s">
        <v>135</v>
      </c>
    </row>
    <row r="34" ht="12.75">
      <c r="B34" s="1" t="s">
        <v>64</v>
      </c>
    </row>
    <row r="35" ht="12.75">
      <c r="B35" s="1" t="s">
        <v>78</v>
      </c>
    </row>
    <row r="36" ht="12.75">
      <c r="B36" s="1" t="s">
        <v>79</v>
      </c>
    </row>
    <row r="38" spans="1:2" ht="12.75">
      <c r="A38" s="11" t="s">
        <v>74</v>
      </c>
      <c r="B38" t="s">
        <v>75</v>
      </c>
    </row>
    <row r="39" ht="12.75">
      <c r="B39" s="1" t="s">
        <v>64</v>
      </c>
    </row>
    <row r="40" ht="12.75">
      <c r="B40" s="1" t="s">
        <v>76</v>
      </c>
    </row>
    <row r="41" ht="12.75">
      <c r="B41" t="s">
        <v>77</v>
      </c>
    </row>
    <row r="44" ht="12.75">
      <c r="B44" s="23"/>
    </row>
    <row r="45" ht="12.75">
      <c r="B4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4"/>
  <sheetViews>
    <sheetView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7" max="7" width="11.8515625" style="0" customWidth="1"/>
    <col min="8" max="8" width="12.421875" style="0" bestFit="1" customWidth="1"/>
    <col min="14" max="14" width="9.8515625" style="0" customWidth="1"/>
    <col min="23" max="23" width="9.57421875" style="0" customWidth="1"/>
    <col min="24" max="24" width="10.28125" style="0" customWidth="1"/>
    <col min="28" max="28" width="10.28125" style="0" customWidth="1"/>
    <col min="32" max="32" width="3.421875" style="0" customWidth="1"/>
  </cols>
  <sheetData>
    <row r="1" spans="2:34" ht="12.75">
      <c r="B1" t="s">
        <v>13</v>
      </c>
      <c r="E1" s="24"/>
      <c r="F1" s="24"/>
      <c r="G1" s="24"/>
      <c r="H1" s="25"/>
      <c r="I1" s="24"/>
      <c r="J1" s="24"/>
      <c r="K1" s="24"/>
      <c r="L1" s="24"/>
      <c r="M1" s="24"/>
      <c r="S1" s="2"/>
      <c r="T1" s="2"/>
      <c r="U1" s="5" t="s">
        <v>27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5:34" ht="12.75">
      <c r="E2" s="24"/>
      <c r="F2" s="24"/>
      <c r="G2" s="24"/>
      <c r="H2" s="24"/>
      <c r="I2" s="24"/>
      <c r="J2" s="24"/>
      <c r="K2" s="24"/>
      <c r="L2" s="24"/>
      <c r="M2" s="24"/>
      <c r="R2" s="2" t="s">
        <v>14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" customFormat="1" ht="38.25">
      <c r="A3" s="1" t="s">
        <v>12</v>
      </c>
      <c r="B3" s="1" t="s">
        <v>10</v>
      </c>
      <c r="C3" s="1" t="s">
        <v>11</v>
      </c>
      <c r="E3" s="26"/>
      <c r="F3" s="26"/>
      <c r="G3" s="26"/>
      <c r="H3" s="26"/>
      <c r="I3" s="26"/>
      <c r="J3" s="26"/>
      <c r="K3" s="26"/>
      <c r="L3" s="26"/>
      <c r="M3" s="26"/>
      <c r="R3" s="3" t="s">
        <v>10</v>
      </c>
      <c r="S3" s="3" t="s">
        <v>11</v>
      </c>
      <c r="T3" s="3" t="s">
        <v>16</v>
      </c>
      <c r="U3" s="3" t="s">
        <v>17</v>
      </c>
      <c r="V3" s="3" t="s">
        <v>15</v>
      </c>
      <c r="W3" s="3" t="s">
        <v>3</v>
      </c>
      <c r="X3" s="3" t="s">
        <v>4</v>
      </c>
      <c r="Y3" s="3"/>
      <c r="Z3" s="8" t="s">
        <v>18</v>
      </c>
      <c r="AA3" s="8" t="s">
        <v>6</v>
      </c>
      <c r="AB3" s="8" t="s">
        <v>3</v>
      </c>
      <c r="AC3" s="8" t="s">
        <v>7</v>
      </c>
      <c r="AD3" s="8" t="s">
        <v>8</v>
      </c>
      <c r="AE3" s="8" t="s">
        <v>9</v>
      </c>
      <c r="AF3" s="3"/>
      <c r="AG3" s="8" t="s">
        <v>25</v>
      </c>
      <c r="AH3" s="8" t="s">
        <v>26</v>
      </c>
    </row>
    <row r="4" spans="1:34" ht="12.75">
      <c r="A4" s="28"/>
      <c r="B4" s="7"/>
      <c r="C4" s="7"/>
      <c r="E4" s="24"/>
      <c r="F4" s="24"/>
      <c r="G4" s="24"/>
      <c r="H4" s="24"/>
      <c r="I4" s="24"/>
      <c r="J4" s="24"/>
      <c r="K4" s="24"/>
      <c r="L4" s="24"/>
      <c r="M4" s="24"/>
      <c r="R4" s="2">
        <f>IF(ISNUMBER(B4),LOG10(B4),"")</f>
      </c>
      <c r="S4" s="2">
        <f>IF(ISNUMBER(C4),LOG10(C4),"")</f>
      </c>
      <c r="T4" s="2">
        <f>IF(ISNUMBER(R4),IF(ISNUMBER(S4),R4-S4,""),"")</f>
      </c>
      <c r="U4" s="2">
        <f>IF(ISNUMBER(T4),(R4+S4)/2,"")</f>
      </c>
      <c r="V4" s="2" t="e">
        <f>IF(ISNUMBER(T4),10^T4,NA())</f>
        <v>#N/A</v>
      </c>
      <c r="W4" s="2" t="e">
        <f>IF(ISNUMBER(U4),10^U4,NA())</f>
        <v>#N/A</v>
      </c>
      <c r="X4" s="2" t="s">
        <v>0</v>
      </c>
      <c r="Y4" s="10" t="e">
        <f>STDEV(T4:T103)</f>
        <v>#DIV/0!</v>
      </c>
      <c r="Z4" s="4">
        <f>MIN(U4:U103)</f>
        <v>0</v>
      </c>
      <c r="AA4" s="4" t="e">
        <f>AVERAGE(T4:T103)</f>
        <v>#DIV/0!</v>
      </c>
      <c r="AB4" s="4">
        <f>10^Z4</f>
        <v>1</v>
      </c>
      <c r="AC4" s="4" t="e">
        <f>10^AA4</f>
        <v>#DIV/0!</v>
      </c>
      <c r="AD4" s="4" t="e">
        <f>10^(AA4-Y12*Y6)</f>
        <v>#DIV/0!</v>
      </c>
      <c r="AE4" s="4" t="e">
        <f>10^(AA4-2*Y4)</f>
        <v>#DIV/0!</v>
      </c>
      <c r="AF4" s="2"/>
      <c r="AG4" s="2">
        <f>10^(INT(Z4))</f>
        <v>1</v>
      </c>
      <c r="AH4" s="2">
        <v>1</v>
      </c>
    </row>
    <row r="5" spans="1:34" ht="12.75">
      <c r="A5" s="28"/>
      <c r="B5" s="7"/>
      <c r="C5" s="7"/>
      <c r="E5" s="24"/>
      <c r="F5" s="24"/>
      <c r="G5" s="24"/>
      <c r="H5" s="24"/>
      <c r="I5" s="24"/>
      <c r="J5" s="24"/>
      <c r="K5" s="24"/>
      <c r="L5" s="24"/>
      <c r="M5" s="24"/>
      <c r="R5" s="2">
        <f aca="true" t="shared" si="0" ref="R5:R36">IF(ISNUMBER(B5),LOG10(B5),"")</f>
      </c>
      <c r="S5" s="2">
        <f aca="true" t="shared" si="1" ref="S5:S68">IF(ISNUMBER(C5),LOG10(C5),"")</f>
      </c>
      <c r="T5" s="2">
        <f aca="true" t="shared" si="2" ref="T5:T68">IF(ISNUMBER(R5),IF(ISNUMBER(S5),R5-S5,""),"")</f>
      </c>
      <c r="U5" s="2">
        <f aca="true" t="shared" si="3" ref="U5:U68">IF(ISNUMBER(T5),(R5+S5)/2,"")</f>
      </c>
      <c r="V5" s="2" t="e">
        <f>IF(ISNUMBER(T5),10^T5,NA())</f>
        <v>#N/A</v>
      </c>
      <c r="W5" s="2" t="e">
        <f>IF(ISNUMBER(U5),10^U5,NA())</f>
        <v>#N/A</v>
      </c>
      <c r="X5" s="2" t="s">
        <v>5</v>
      </c>
      <c r="Y5" s="10" t="e">
        <f>10^(2*Y4)</f>
        <v>#DIV/0!</v>
      </c>
      <c r="Z5" s="4">
        <f>MAX(U4:U103)</f>
        <v>0</v>
      </c>
      <c r="AA5" s="4" t="e">
        <f>AVERAGE(T4:T103)</f>
        <v>#DIV/0!</v>
      </c>
      <c r="AB5" s="4">
        <f>10^Z5</f>
        <v>1</v>
      </c>
      <c r="AC5" s="4" t="e">
        <f>10^AA5</f>
        <v>#DIV/0!</v>
      </c>
      <c r="AD5" s="4" t="e">
        <f>10^(AA4-Y12*Y6)</f>
        <v>#DIV/0!</v>
      </c>
      <c r="AE5" s="4" t="e">
        <f>10^(AA4-2*Y4)</f>
        <v>#DIV/0!</v>
      </c>
      <c r="AF5" s="2"/>
      <c r="AG5" s="2">
        <f>10^(INT(Z5)+1)</f>
        <v>10</v>
      </c>
      <c r="AH5" s="2">
        <v>1</v>
      </c>
    </row>
    <row r="6" spans="1:34" ht="12.75">
      <c r="A6" s="28"/>
      <c r="B6" s="7"/>
      <c r="C6" s="7"/>
      <c r="E6" s="24"/>
      <c r="F6" s="24"/>
      <c r="G6" s="24"/>
      <c r="H6" s="24"/>
      <c r="I6" s="24"/>
      <c r="J6" s="24"/>
      <c r="K6" s="24"/>
      <c r="L6" s="24"/>
      <c r="M6" s="24"/>
      <c r="R6" s="2">
        <f t="shared" si="0"/>
      </c>
      <c r="S6" s="2">
        <f t="shared" si="1"/>
      </c>
      <c r="T6" s="2">
        <f t="shared" si="2"/>
      </c>
      <c r="U6" s="2">
        <f t="shared" si="3"/>
      </c>
      <c r="V6" s="2" t="e">
        <f aca="true" t="shared" si="4" ref="V6:V69">IF(ISNUMBER(T6),10^T6,NA())</f>
        <v>#N/A</v>
      </c>
      <c r="W6" s="2" t="e">
        <f aca="true" t="shared" si="5" ref="W6:W69">IF(ISNUMBER(U6),10^U6,NA())</f>
        <v>#N/A</v>
      </c>
      <c r="X6" s="2" t="s">
        <v>1</v>
      </c>
      <c r="Y6" s="10" t="e">
        <f>Y4/SQRT(Y11)</f>
        <v>#DIV/0!</v>
      </c>
      <c r="Z6" s="4"/>
      <c r="AA6" s="4"/>
      <c r="AB6" s="4"/>
      <c r="AC6" s="4"/>
      <c r="AD6" s="4"/>
      <c r="AE6" s="4"/>
      <c r="AF6" s="2"/>
      <c r="AG6" s="2"/>
      <c r="AH6" s="2"/>
    </row>
    <row r="7" spans="1:34" ht="12.75">
      <c r="A7" s="28"/>
      <c r="B7" s="7"/>
      <c r="C7" s="7"/>
      <c r="E7" s="24"/>
      <c r="F7" s="24"/>
      <c r="G7" s="24"/>
      <c r="H7" s="24"/>
      <c r="I7" s="24"/>
      <c r="J7" s="24"/>
      <c r="K7" s="24"/>
      <c r="L7" s="24"/>
      <c r="M7" s="24"/>
      <c r="R7" s="2">
        <f t="shared" si="0"/>
      </c>
      <c r="S7" s="2">
        <f t="shared" si="1"/>
      </c>
      <c r="T7" s="2">
        <f t="shared" si="2"/>
      </c>
      <c r="U7" s="2">
        <f t="shared" si="3"/>
      </c>
      <c r="V7" s="2" t="e">
        <f t="shared" si="4"/>
        <v>#N/A</v>
      </c>
      <c r="W7" s="2" t="e">
        <f t="shared" si="5"/>
        <v>#N/A</v>
      </c>
      <c r="X7" s="2"/>
      <c r="Y7" s="4"/>
      <c r="Z7" s="4">
        <f>MIN(U4:U103)</f>
        <v>0</v>
      </c>
      <c r="AA7" s="4"/>
      <c r="AB7" s="4">
        <f>10^Z7</f>
        <v>1</v>
      </c>
      <c r="AC7" s="4"/>
      <c r="AD7" s="4" t="e">
        <f>10^(AA4+Y12*Y6)</f>
        <v>#DIV/0!</v>
      </c>
      <c r="AE7" s="4" t="e">
        <f>10^(AA4+2*Y4)</f>
        <v>#DIV/0!</v>
      </c>
      <c r="AF7" s="2"/>
      <c r="AG7" s="2"/>
      <c r="AH7" s="2"/>
    </row>
    <row r="8" spans="1:34" ht="12.75">
      <c r="A8" s="28"/>
      <c r="B8" s="7"/>
      <c r="C8" s="7"/>
      <c r="E8" s="24"/>
      <c r="F8" s="24"/>
      <c r="G8" s="24"/>
      <c r="H8" s="24"/>
      <c r="I8" s="24"/>
      <c r="J8" s="24"/>
      <c r="K8" s="24"/>
      <c r="L8" s="24"/>
      <c r="M8" s="24"/>
      <c r="R8" s="2">
        <f t="shared" si="0"/>
      </c>
      <c r="S8" s="2">
        <f t="shared" si="1"/>
      </c>
      <c r="T8" s="2">
        <f t="shared" si="2"/>
      </c>
      <c r="U8" s="2">
        <f t="shared" si="3"/>
      </c>
      <c r="V8" s="2" t="e">
        <f t="shared" si="4"/>
        <v>#N/A</v>
      </c>
      <c r="W8" s="2" t="e">
        <f t="shared" si="5"/>
        <v>#N/A</v>
      </c>
      <c r="X8" s="2"/>
      <c r="Y8" s="4"/>
      <c r="Z8" s="4">
        <f>MAX(U4:U103)</f>
        <v>0</v>
      </c>
      <c r="AA8" s="4"/>
      <c r="AB8" s="4">
        <f>10^Z8</f>
        <v>1</v>
      </c>
      <c r="AC8" s="4"/>
      <c r="AD8" s="4" t="e">
        <f>10^(AA4+Y12*Y6)</f>
        <v>#DIV/0!</v>
      </c>
      <c r="AE8" s="4" t="e">
        <f>10^(AA4+2*Y4)</f>
        <v>#DIV/0!</v>
      </c>
      <c r="AF8" s="2"/>
      <c r="AG8" s="2"/>
      <c r="AH8" s="2"/>
    </row>
    <row r="9" spans="1:34" ht="12.75">
      <c r="A9" s="28"/>
      <c r="B9" s="7"/>
      <c r="C9" s="7"/>
      <c r="E9" s="24"/>
      <c r="F9" s="24"/>
      <c r="G9" s="24"/>
      <c r="H9" s="24"/>
      <c r="I9" s="24"/>
      <c r="J9" s="24"/>
      <c r="K9" s="24"/>
      <c r="L9" s="24"/>
      <c r="M9" s="24"/>
      <c r="R9" s="2">
        <f t="shared" si="0"/>
      </c>
      <c r="S9" s="2">
        <f t="shared" si="1"/>
      </c>
      <c r="T9" s="2">
        <f t="shared" si="2"/>
      </c>
      <c r="U9" s="2">
        <f t="shared" si="3"/>
      </c>
      <c r="V9" s="2" t="e">
        <f t="shared" si="4"/>
        <v>#N/A</v>
      </c>
      <c r="W9" s="2" t="e">
        <f t="shared" si="5"/>
        <v>#N/A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28"/>
      <c r="B10" s="7"/>
      <c r="C10" s="7"/>
      <c r="E10" s="24"/>
      <c r="F10" s="24"/>
      <c r="G10" s="24"/>
      <c r="H10" s="24"/>
      <c r="I10" s="24"/>
      <c r="J10" s="24"/>
      <c r="K10" s="24"/>
      <c r="L10" s="24"/>
      <c r="M10" s="24"/>
      <c r="R10" s="2">
        <f t="shared" si="0"/>
      </c>
      <c r="S10" s="2">
        <f t="shared" si="1"/>
      </c>
      <c r="T10" s="2">
        <f t="shared" si="2"/>
      </c>
      <c r="U10" s="2">
        <f t="shared" si="3"/>
      </c>
      <c r="V10" s="2" t="e">
        <f t="shared" si="4"/>
        <v>#N/A</v>
      </c>
      <c r="W10" s="2" t="e">
        <f t="shared" si="5"/>
        <v>#N/A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s="28"/>
      <c r="B11" s="7"/>
      <c r="C11" s="7"/>
      <c r="E11" s="24"/>
      <c r="F11" s="24"/>
      <c r="G11" s="24"/>
      <c r="H11" s="24"/>
      <c r="I11" s="24"/>
      <c r="J11" s="24"/>
      <c r="K11" s="24"/>
      <c r="L11" s="24"/>
      <c r="M11" s="24"/>
      <c r="R11" s="2">
        <f t="shared" si="0"/>
      </c>
      <c r="S11" s="2">
        <f t="shared" si="1"/>
      </c>
      <c r="T11" s="2">
        <f t="shared" si="2"/>
      </c>
      <c r="U11" s="2">
        <f t="shared" si="3"/>
      </c>
      <c r="V11" s="2" t="e">
        <f t="shared" si="4"/>
        <v>#N/A</v>
      </c>
      <c r="W11" s="2" t="e">
        <f t="shared" si="5"/>
        <v>#N/A</v>
      </c>
      <c r="X11" s="2" t="s">
        <v>20</v>
      </c>
      <c r="Y11" s="2">
        <f>COUNT(V4:V103)</f>
        <v>0</v>
      </c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>
      <c r="A12" s="28"/>
      <c r="B12" s="7"/>
      <c r="C12" s="7"/>
      <c r="E12" s="24"/>
      <c r="F12" s="24"/>
      <c r="G12" s="24"/>
      <c r="H12" s="24"/>
      <c r="I12" s="24"/>
      <c r="J12" s="24"/>
      <c r="K12" s="24"/>
      <c r="L12" s="24"/>
      <c r="M12" s="24"/>
      <c r="R12" s="2">
        <f t="shared" si="0"/>
      </c>
      <c r="S12" s="2">
        <f t="shared" si="1"/>
      </c>
      <c r="T12" s="2">
        <f t="shared" si="2"/>
      </c>
      <c r="U12" s="2">
        <f t="shared" si="3"/>
      </c>
      <c r="V12" s="2" t="e">
        <f t="shared" si="4"/>
        <v>#N/A</v>
      </c>
      <c r="W12" s="2" t="e">
        <f t="shared" si="5"/>
        <v>#N/A</v>
      </c>
      <c r="X12" s="2" t="s">
        <v>41</v>
      </c>
      <c r="Y12" s="9" t="e">
        <f>TINV(0.05,Y11-1)</f>
        <v>#NUM!</v>
      </c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>
      <c r="A13" s="28"/>
      <c r="B13" s="7"/>
      <c r="C13" s="7"/>
      <c r="E13" s="24"/>
      <c r="F13" s="24"/>
      <c r="G13" s="24"/>
      <c r="H13" s="24"/>
      <c r="I13" s="24"/>
      <c r="J13" s="24"/>
      <c r="K13" s="24"/>
      <c r="L13" s="24"/>
      <c r="M13" s="24"/>
      <c r="R13" s="2">
        <f t="shared" si="0"/>
      </c>
      <c r="S13" s="2">
        <f t="shared" si="1"/>
      </c>
      <c r="T13" s="2">
        <f t="shared" si="2"/>
      </c>
      <c r="U13" s="2">
        <f t="shared" si="3"/>
      </c>
      <c r="V13" s="2" t="e">
        <f t="shared" si="4"/>
        <v>#N/A</v>
      </c>
      <c r="W13" s="2" t="e">
        <f t="shared" si="5"/>
        <v>#N/A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>
      <c r="A14" s="28"/>
      <c r="B14" s="7"/>
      <c r="C14" s="7"/>
      <c r="E14" s="24"/>
      <c r="F14" s="24"/>
      <c r="G14" s="24"/>
      <c r="H14" s="24"/>
      <c r="I14" s="24"/>
      <c r="J14" s="24"/>
      <c r="K14" s="24"/>
      <c r="L14" s="24"/>
      <c r="M14" s="24"/>
      <c r="R14" s="2">
        <f t="shared" si="0"/>
      </c>
      <c r="S14" s="2">
        <f t="shared" si="1"/>
      </c>
      <c r="T14" s="2">
        <f t="shared" si="2"/>
      </c>
      <c r="U14" s="2">
        <f t="shared" si="3"/>
      </c>
      <c r="V14" s="2" t="e">
        <f t="shared" si="4"/>
        <v>#N/A</v>
      </c>
      <c r="W14" s="2" t="e">
        <f t="shared" si="5"/>
        <v>#N/A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28"/>
      <c r="B15" s="7"/>
      <c r="C15" s="7"/>
      <c r="E15" s="24"/>
      <c r="F15" s="24"/>
      <c r="G15" s="24"/>
      <c r="H15" s="24"/>
      <c r="I15" s="24"/>
      <c r="J15" s="24"/>
      <c r="K15" s="24"/>
      <c r="L15" s="24"/>
      <c r="M15" s="24"/>
      <c r="R15" s="2">
        <f t="shared" si="0"/>
      </c>
      <c r="S15" s="2">
        <f t="shared" si="1"/>
      </c>
      <c r="T15" s="2">
        <f t="shared" si="2"/>
      </c>
      <c r="U15" s="2">
        <f t="shared" si="3"/>
      </c>
      <c r="V15" s="2" t="e">
        <f t="shared" si="4"/>
        <v>#N/A</v>
      </c>
      <c r="W15" s="2" t="e">
        <f t="shared" si="5"/>
        <v>#N/A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28"/>
      <c r="B16" s="7"/>
      <c r="C16" s="7"/>
      <c r="E16" s="24"/>
      <c r="F16" s="24"/>
      <c r="G16" s="24"/>
      <c r="H16" s="24"/>
      <c r="I16" s="24"/>
      <c r="J16" s="24"/>
      <c r="K16" s="24"/>
      <c r="L16" s="24"/>
      <c r="M16" s="24"/>
      <c r="R16" s="2">
        <f t="shared" si="0"/>
      </c>
      <c r="S16" s="2">
        <f t="shared" si="1"/>
      </c>
      <c r="T16" s="2">
        <f t="shared" si="2"/>
      </c>
      <c r="U16" s="2">
        <f t="shared" si="3"/>
      </c>
      <c r="V16" s="2" t="e">
        <f t="shared" si="4"/>
        <v>#N/A</v>
      </c>
      <c r="W16" s="2" t="e">
        <f t="shared" si="5"/>
        <v>#N/A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8"/>
      <c r="B17" s="7"/>
      <c r="C17" s="7"/>
      <c r="E17" s="24"/>
      <c r="F17" s="24"/>
      <c r="G17" s="24"/>
      <c r="H17" s="24"/>
      <c r="I17" s="24"/>
      <c r="J17" s="24"/>
      <c r="K17" s="24"/>
      <c r="L17" s="24"/>
      <c r="M17" s="24"/>
      <c r="R17" s="2">
        <f t="shared" si="0"/>
      </c>
      <c r="S17" s="2">
        <f t="shared" si="1"/>
      </c>
      <c r="T17" s="2">
        <f t="shared" si="2"/>
      </c>
      <c r="U17" s="2">
        <f t="shared" si="3"/>
      </c>
      <c r="V17" s="2" t="e">
        <f t="shared" si="4"/>
        <v>#N/A</v>
      </c>
      <c r="W17" s="2" t="e">
        <f t="shared" si="5"/>
        <v>#N/A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28"/>
      <c r="B18" s="7"/>
      <c r="C18" s="7"/>
      <c r="E18" s="24"/>
      <c r="F18" s="24"/>
      <c r="G18" s="24"/>
      <c r="H18" s="24"/>
      <c r="I18" s="24"/>
      <c r="J18" s="24"/>
      <c r="K18" s="24"/>
      <c r="L18" s="24"/>
      <c r="M18" s="24"/>
      <c r="R18" s="2">
        <f t="shared" si="0"/>
      </c>
      <c r="S18" s="2">
        <f t="shared" si="1"/>
      </c>
      <c r="T18" s="2">
        <f t="shared" si="2"/>
      </c>
      <c r="U18" s="2">
        <f t="shared" si="3"/>
      </c>
      <c r="V18" s="2" t="e">
        <f t="shared" si="4"/>
        <v>#N/A</v>
      </c>
      <c r="W18" s="2" t="e">
        <f t="shared" si="5"/>
        <v>#N/A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28"/>
      <c r="B19" s="7"/>
      <c r="C19" s="7"/>
      <c r="E19" s="24"/>
      <c r="F19" s="24"/>
      <c r="G19" s="24"/>
      <c r="H19" s="24"/>
      <c r="I19" s="24"/>
      <c r="J19" s="24"/>
      <c r="K19" s="24"/>
      <c r="L19" s="24"/>
      <c r="M19" s="24"/>
      <c r="R19" s="2">
        <f t="shared" si="0"/>
      </c>
      <c r="S19" s="2">
        <f t="shared" si="1"/>
      </c>
      <c r="T19" s="2">
        <f t="shared" si="2"/>
      </c>
      <c r="U19" s="2">
        <f t="shared" si="3"/>
      </c>
      <c r="V19" s="2" t="e">
        <f t="shared" si="4"/>
        <v>#N/A</v>
      </c>
      <c r="W19" s="2" t="e">
        <f t="shared" si="5"/>
        <v>#N/A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28"/>
      <c r="B20" s="7"/>
      <c r="C20" s="7"/>
      <c r="E20" s="24"/>
      <c r="F20" s="24"/>
      <c r="G20" s="24"/>
      <c r="H20" s="24"/>
      <c r="I20" s="24"/>
      <c r="J20" s="24"/>
      <c r="K20" s="24"/>
      <c r="L20" s="24"/>
      <c r="M20" s="24"/>
      <c r="R20" s="2">
        <f t="shared" si="0"/>
      </c>
      <c r="S20" s="2">
        <f t="shared" si="1"/>
      </c>
      <c r="T20" s="2">
        <f t="shared" si="2"/>
      </c>
      <c r="U20" s="2">
        <f t="shared" si="3"/>
      </c>
      <c r="V20" s="2" t="e">
        <f t="shared" si="4"/>
        <v>#N/A</v>
      </c>
      <c r="W20" s="2" t="e">
        <f t="shared" si="5"/>
        <v>#N/A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28"/>
      <c r="B21" s="7"/>
      <c r="C21" s="7"/>
      <c r="E21" s="24"/>
      <c r="F21" s="24"/>
      <c r="G21" s="24"/>
      <c r="H21" s="24"/>
      <c r="I21" s="24"/>
      <c r="J21" s="24"/>
      <c r="K21" s="24"/>
      <c r="L21" s="24"/>
      <c r="M21" s="24"/>
      <c r="R21" s="2">
        <f t="shared" si="0"/>
      </c>
      <c r="S21" s="2">
        <f t="shared" si="1"/>
      </c>
      <c r="T21" s="2">
        <f t="shared" si="2"/>
      </c>
      <c r="U21" s="2">
        <f t="shared" si="3"/>
      </c>
      <c r="V21" s="2" t="e">
        <f t="shared" si="4"/>
        <v>#N/A</v>
      </c>
      <c r="W21" s="2" t="e">
        <f t="shared" si="5"/>
        <v>#N/A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28"/>
      <c r="B22" s="7"/>
      <c r="C22" s="7"/>
      <c r="E22" s="24"/>
      <c r="F22" s="24"/>
      <c r="G22" s="24"/>
      <c r="H22" s="24"/>
      <c r="I22" s="24"/>
      <c r="J22" s="24"/>
      <c r="K22" s="24"/>
      <c r="L22" s="24"/>
      <c r="M22" s="24"/>
      <c r="R22" s="2">
        <f t="shared" si="0"/>
      </c>
      <c r="S22" s="2">
        <f t="shared" si="1"/>
      </c>
      <c r="T22" s="2">
        <f t="shared" si="2"/>
      </c>
      <c r="U22" s="2">
        <f t="shared" si="3"/>
      </c>
      <c r="V22" s="2" t="e">
        <f t="shared" si="4"/>
        <v>#N/A</v>
      </c>
      <c r="W22" s="2" t="e">
        <f t="shared" si="5"/>
        <v>#N/A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28"/>
      <c r="B23" s="7"/>
      <c r="C23" s="7"/>
      <c r="E23" s="24"/>
      <c r="F23" s="24"/>
      <c r="G23" s="24"/>
      <c r="H23" s="24"/>
      <c r="I23" s="24"/>
      <c r="J23" s="24"/>
      <c r="K23" s="24"/>
      <c r="L23" s="24"/>
      <c r="M23" s="24"/>
      <c r="R23" s="2">
        <f t="shared" si="0"/>
      </c>
      <c r="S23" s="2">
        <f t="shared" si="1"/>
      </c>
      <c r="T23" s="2">
        <f t="shared" si="2"/>
      </c>
      <c r="U23" s="2">
        <f t="shared" si="3"/>
      </c>
      <c r="V23" s="2" t="e">
        <f t="shared" si="4"/>
        <v>#N/A</v>
      </c>
      <c r="W23" s="2" t="e">
        <f t="shared" si="5"/>
        <v>#N/A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>
      <c r="A24" s="28"/>
      <c r="B24" s="7"/>
      <c r="C24" s="7"/>
      <c r="E24" s="24"/>
      <c r="F24" s="24"/>
      <c r="G24" s="24"/>
      <c r="H24" s="24"/>
      <c r="I24" s="24"/>
      <c r="J24" s="24"/>
      <c r="K24" s="24"/>
      <c r="L24" s="24"/>
      <c r="M24" s="24"/>
      <c r="R24" s="2">
        <f t="shared" si="0"/>
      </c>
      <c r="S24" s="2">
        <f t="shared" si="1"/>
      </c>
      <c r="T24" s="2">
        <f t="shared" si="2"/>
      </c>
      <c r="U24" s="2">
        <f t="shared" si="3"/>
      </c>
      <c r="V24" s="2" t="e">
        <f t="shared" si="4"/>
        <v>#N/A</v>
      </c>
      <c r="W24" s="2" t="e">
        <f t="shared" si="5"/>
        <v>#N/A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.75">
      <c r="A25" s="28"/>
      <c r="B25" s="7"/>
      <c r="C25" s="7"/>
      <c r="E25" s="24"/>
      <c r="F25" s="24"/>
      <c r="G25" s="24"/>
      <c r="H25" s="24"/>
      <c r="I25" s="24"/>
      <c r="J25" s="24"/>
      <c r="K25" s="24"/>
      <c r="L25" s="24"/>
      <c r="M25" s="24"/>
      <c r="R25" s="2">
        <f t="shared" si="0"/>
      </c>
      <c r="S25" s="2">
        <f t="shared" si="1"/>
      </c>
      <c r="T25" s="2">
        <f t="shared" si="2"/>
      </c>
      <c r="U25" s="2">
        <f t="shared" si="3"/>
      </c>
      <c r="V25" s="2" t="e">
        <f t="shared" si="4"/>
        <v>#N/A</v>
      </c>
      <c r="W25" s="2" t="e">
        <f t="shared" si="5"/>
        <v>#N/A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>
      <c r="A26" s="28"/>
      <c r="B26" s="7"/>
      <c r="C26" s="7"/>
      <c r="E26" s="24"/>
      <c r="F26" s="24"/>
      <c r="G26" s="24"/>
      <c r="H26" s="24"/>
      <c r="I26" s="24"/>
      <c r="J26" s="24"/>
      <c r="K26" s="24"/>
      <c r="L26" s="24"/>
      <c r="M26" s="24"/>
      <c r="R26" s="2">
        <f t="shared" si="0"/>
      </c>
      <c r="S26" s="2">
        <f t="shared" si="1"/>
      </c>
      <c r="T26" s="2">
        <f t="shared" si="2"/>
      </c>
      <c r="U26" s="2">
        <f t="shared" si="3"/>
      </c>
      <c r="V26" s="2" t="e">
        <f t="shared" si="4"/>
        <v>#N/A</v>
      </c>
      <c r="W26" s="2" t="e">
        <f t="shared" si="5"/>
        <v>#N/A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.75">
      <c r="A27" s="28"/>
      <c r="B27" s="7"/>
      <c r="C27" s="7"/>
      <c r="E27" s="13"/>
      <c r="F27" s="13"/>
      <c r="G27" s="13"/>
      <c r="H27" s="13"/>
      <c r="I27" s="13"/>
      <c r="J27" s="14" t="s">
        <v>23</v>
      </c>
      <c r="K27" s="13"/>
      <c r="L27" s="13"/>
      <c r="M27" s="13"/>
      <c r="R27" s="2">
        <f t="shared" si="0"/>
      </c>
      <c r="S27" s="2">
        <f t="shared" si="1"/>
      </c>
      <c r="T27" s="2">
        <f t="shared" si="2"/>
      </c>
      <c r="U27" s="2">
        <f t="shared" si="3"/>
      </c>
      <c r="V27" s="2" t="e">
        <f t="shared" si="4"/>
        <v>#N/A</v>
      </c>
      <c r="W27" s="2" t="e">
        <f t="shared" si="5"/>
        <v>#N/A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8"/>
      <c r="B28" s="7"/>
      <c r="C28" s="7"/>
      <c r="E28" s="13"/>
      <c r="F28" s="13" t="s">
        <v>29</v>
      </c>
      <c r="G28" s="16" t="s">
        <v>19</v>
      </c>
      <c r="H28" s="13">
        <f>COUNT(V4:V103)</f>
        <v>0</v>
      </c>
      <c r="I28" s="13"/>
      <c r="J28" s="13"/>
      <c r="K28" s="13"/>
      <c r="L28" s="13"/>
      <c r="M28" s="13"/>
      <c r="R28" s="2">
        <f t="shared" si="0"/>
      </c>
      <c r="S28" s="2">
        <f t="shared" si="1"/>
      </c>
      <c r="T28" s="2">
        <f t="shared" si="2"/>
      </c>
      <c r="U28" s="2">
        <f t="shared" si="3"/>
      </c>
      <c r="V28" s="2" t="e">
        <f t="shared" si="4"/>
        <v>#N/A</v>
      </c>
      <c r="W28" s="2" t="e">
        <f t="shared" si="5"/>
        <v>#N/A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8"/>
      <c r="B29" s="7"/>
      <c r="C29" s="7"/>
      <c r="E29" s="13"/>
      <c r="F29" s="13" t="s">
        <v>30</v>
      </c>
      <c r="G29" s="16" t="s">
        <v>7</v>
      </c>
      <c r="H29" s="17" t="e">
        <f>AC4</f>
        <v>#DIV/0!</v>
      </c>
      <c r="I29" s="13"/>
      <c r="J29" s="27" t="e">
        <f>IF(H33&lt;0.05,IF(MAX(H29,1/H29)&gt;1.1," ","Passed!"),"Passed!")</f>
        <v>#DIV/0!</v>
      </c>
      <c r="K29" s="18" t="e">
        <f>IF(H33&lt;0.05,IF(MAX(H29,1/H29)&gt;1.1,"Failed"," ")," ")</f>
        <v>#DIV/0!</v>
      </c>
      <c r="L29" s="13"/>
      <c r="M29" s="13"/>
      <c r="R29" s="2">
        <f t="shared" si="0"/>
      </c>
      <c r="S29" s="2">
        <f t="shared" si="1"/>
      </c>
      <c r="T29" s="2">
        <f t="shared" si="2"/>
      </c>
      <c r="U29" s="2">
        <f t="shared" si="3"/>
      </c>
      <c r="V29" s="2" t="e">
        <f t="shared" si="4"/>
        <v>#N/A</v>
      </c>
      <c r="W29" s="2" t="e">
        <f t="shared" si="5"/>
        <v>#N/A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8"/>
      <c r="B30" s="7"/>
      <c r="C30" s="7"/>
      <c r="E30" s="13"/>
      <c r="F30" s="13"/>
      <c r="G30" s="16" t="s">
        <v>8</v>
      </c>
      <c r="H30" s="17" t="e">
        <f>AD4</f>
        <v>#DIV/0!</v>
      </c>
      <c r="I30" s="13"/>
      <c r="J30" s="13"/>
      <c r="K30" s="13"/>
      <c r="L30" s="13"/>
      <c r="M30" s="13"/>
      <c r="R30" s="2">
        <f t="shared" si="0"/>
      </c>
      <c r="S30" s="2">
        <f t="shared" si="1"/>
      </c>
      <c r="T30" s="2">
        <f t="shared" si="2"/>
      </c>
      <c r="U30" s="2">
        <f t="shared" si="3"/>
      </c>
      <c r="V30" s="2" t="e">
        <f t="shared" si="4"/>
        <v>#N/A</v>
      </c>
      <c r="W30" s="2" t="e">
        <f t="shared" si="5"/>
        <v>#N/A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8"/>
      <c r="B31" s="7"/>
      <c r="C31" s="7"/>
      <c r="E31" s="13"/>
      <c r="F31" s="13"/>
      <c r="G31" s="13"/>
      <c r="H31" s="17" t="e">
        <f>AD7</f>
        <v>#DIV/0!</v>
      </c>
      <c r="I31" s="13"/>
      <c r="J31" s="13"/>
      <c r="K31" s="13"/>
      <c r="L31" s="13"/>
      <c r="M31" s="13"/>
      <c r="R31" s="2">
        <f t="shared" si="0"/>
      </c>
      <c r="S31" s="2">
        <f t="shared" si="1"/>
      </c>
      <c r="T31" s="2">
        <f t="shared" si="2"/>
      </c>
      <c r="U31" s="2">
        <f t="shared" si="3"/>
      </c>
      <c r="V31" s="2" t="e">
        <f t="shared" si="4"/>
        <v>#N/A</v>
      </c>
      <c r="W31" s="2" t="e">
        <f t="shared" si="5"/>
        <v>#N/A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28"/>
      <c r="B32" s="7"/>
      <c r="C32" s="7"/>
      <c r="E32" s="13"/>
      <c r="F32" s="13"/>
      <c r="G32" s="16" t="s">
        <v>21</v>
      </c>
      <c r="H32" s="17"/>
      <c r="I32" s="13"/>
      <c r="J32" s="13"/>
      <c r="K32" s="13"/>
      <c r="L32" s="13"/>
      <c r="M32" s="13"/>
      <c r="R32" s="2">
        <f t="shared" si="0"/>
      </c>
      <c r="S32" s="2">
        <f t="shared" si="1"/>
      </c>
      <c r="T32" s="2">
        <f t="shared" si="2"/>
      </c>
      <c r="U32" s="2">
        <f t="shared" si="3"/>
      </c>
      <c r="V32" s="2" t="e">
        <f t="shared" si="4"/>
        <v>#N/A</v>
      </c>
      <c r="W32" s="2" t="e">
        <f t="shared" si="5"/>
        <v>#N/A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8"/>
      <c r="B33" s="7"/>
      <c r="C33" s="7"/>
      <c r="E33" s="13"/>
      <c r="F33" s="13"/>
      <c r="G33" s="16" t="s">
        <v>22</v>
      </c>
      <c r="H33" s="19" t="e">
        <f>TDIST(ABS(AA4/Y6),H28-1,2)</f>
        <v>#DIV/0!</v>
      </c>
      <c r="I33" s="13"/>
      <c r="J33" s="13"/>
      <c r="K33" s="13"/>
      <c r="L33" s="13"/>
      <c r="M33" s="13"/>
      <c r="R33" s="2">
        <f t="shared" si="0"/>
      </c>
      <c r="S33" s="2">
        <f t="shared" si="1"/>
      </c>
      <c r="T33" s="2">
        <f t="shared" si="2"/>
      </c>
      <c r="U33" s="2">
        <f t="shared" si="3"/>
      </c>
      <c r="V33" s="2" t="e">
        <f t="shared" si="4"/>
        <v>#N/A</v>
      </c>
      <c r="W33" s="2" t="e">
        <f t="shared" si="5"/>
        <v>#N/A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28"/>
      <c r="B34" s="7"/>
      <c r="C34" s="7"/>
      <c r="E34" s="13"/>
      <c r="F34" s="13"/>
      <c r="G34" s="13"/>
      <c r="H34" s="13"/>
      <c r="I34" s="13"/>
      <c r="J34" s="13"/>
      <c r="K34" s="13"/>
      <c r="L34" s="13"/>
      <c r="M34" s="13"/>
      <c r="R34" s="2">
        <f t="shared" si="0"/>
      </c>
      <c r="S34" s="2">
        <f t="shared" si="1"/>
      </c>
      <c r="T34" s="2">
        <f t="shared" si="2"/>
      </c>
      <c r="U34" s="2">
        <f t="shared" si="3"/>
      </c>
      <c r="V34" s="2" t="e">
        <f t="shared" si="4"/>
        <v>#N/A</v>
      </c>
      <c r="W34" s="2" t="e">
        <f t="shared" si="5"/>
        <v>#N/A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>
      <c r="A35" s="28"/>
      <c r="B35" s="7"/>
      <c r="C35" s="7"/>
      <c r="E35" s="13"/>
      <c r="F35" s="13"/>
      <c r="G35" s="13"/>
      <c r="H35" s="13"/>
      <c r="I35" s="13"/>
      <c r="J35" s="13"/>
      <c r="K35" s="13"/>
      <c r="L35" s="13"/>
      <c r="M35" s="13"/>
      <c r="R35" s="2">
        <f t="shared" si="0"/>
      </c>
      <c r="S35" s="2">
        <f t="shared" si="1"/>
      </c>
      <c r="T35" s="2">
        <f t="shared" si="2"/>
      </c>
      <c r="U35" s="2">
        <f t="shared" si="3"/>
      </c>
      <c r="V35" s="2" t="e">
        <f t="shared" si="4"/>
        <v>#N/A</v>
      </c>
      <c r="W35" s="2" t="e">
        <f t="shared" si="5"/>
        <v>#N/A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28"/>
      <c r="B36" s="7"/>
      <c r="C36" s="7"/>
      <c r="E36" s="13"/>
      <c r="F36" s="13"/>
      <c r="G36" s="13"/>
      <c r="H36" s="13"/>
      <c r="I36" s="13"/>
      <c r="J36" s="14" t="s">
        <v>24</v>
      </c>
      <c r="K36" s="13"/>
      <c r="L36" s="13"/>
      <c r="M36" s="13"/>
      <c r="R36" s="2">
        <f t="shared" si="0"/>
      </c>
      <c r="S36" s="2">
        <f t="shared" si="1"/>
      </c>
      <c r="T36" s="2">
        <f t="shared" si="2"/>
      </c>
      <c r="U36" s="2">
        <f t="shared" si="3"/>
      </c>
      <c r="V36" s="2" t="e">
        <f t="shared" si="4"/>
        <v>#N/A</v>
      </c>
      <c r="W36" s="2" t="e">
        <f t="shared" si="5"/>
        <v>#N/A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28"/>
      <c r="B37" s="7"/>
      <c r="C37" s="7"/>
      <c r="E37" s="13"/>
      <c r="F37" s="13"/>
      <c r="G37" s="16" t="s">
        <v>62</v>
      </c>
      <c r="H37" s="17" t="e">
        <f>Y5</f>
        <v>#DIV/0!</v>
      </c>
      <c r="I37" s="13"/>
      <c r="J37" s="13"/>
      <c r="K37" s="13"/>
      <c r="L37" s="13"/>
      <c r="M37" s="13"/>
      <c r="R37" s="2">
        <f aca="true" t="shared" si="6" ref="R37:R58">IF(ISNUMBER(B37),LOG10(B37),"")</f>
      </c>
      <c r="S37" s="2">
        <f t="shared" si="1"/>
      </c>
      <c r="T37" s="2">
        <f t="shared" si="2"/>
      </c>
      <c r="U37" s="2">
        <f t="shared" si="3"/>
      </c>
      <c r="V37" s="2" t="e">
        <f t="shared" si="4"/>
        <v>#N/A</v>
      </c>
      <c r="W37" s="2" t="e">
        <f t="shared" si="5"/>
        <v>#N/A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28"/>
      <c r="B38" s="7"/>
      <c r="C38" s="7"/>
      <c r="E38" s="13"/>
      <c r="F38" s="13"/>
      <c r="G38" s="16" t="s">
        <v>9</v>
      </c>
      <c r="H38" s="17" t="e">
        <f>AE4</f>
        <v>#DIV/0!</v>
      </c>
      <c r="I38" s="13"/>
      <c r="J38" s="27" t="e">
        <f>IF(H37&lt;3,IF(H38&gt;0.33,IF(H39&lt;3,"Passed!"," ")," ")," ")</f>
        <v>#DIV/0!</v>
      </c>
      <c r="K38" s="18" t="e">
        <f>IF(H37&lt;3,IF(H38&gt;0.33,IF(H39&lt;3," ","Failed"),"Failed"),"Failed")</f>
        <v>#DIV/0!</v>
      </c>
      <c r="L38" s="13"/>
      <c r="M38" s="13"/>
      <c r="R38" s="2">
        <f t="shared" si="6"/>
      </c>
      <c r="S38" s="2">
        <f t="shared" si="1"/>
      </c>
      <c r="T38" s="2">
        <f t="shared" si="2"/>
      </c>
      <c r="U38" s="2">
        <f t="shared" si="3"/>
      </c>
      <c r="V38" s="2" t="e">
        <f t="shared" si="4"/>
        <v>#N/A</v>
      </c>
      <c r="W38" s="2" t="e">
        <f t="shared" si="5"/>
        <v>#N/A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28"/>
      <c r="B39" s="7"/>
      <c r="C39" s="7"/>
      <c r="E39" s="13"/>
      <c r="F39" s="13"/>
      <c r="G39" s="13"/>
      <c r="H39" s="17" t="e">
        <f>AE7</f>
        <v>#DIV/0!</v>
      </c>
      <c r="I39" s="13"/>
      <c r="J39" s="13"/>
      <c r="K39" s="13"/>
      <c r="L39" s="13"/>
      <c r="M39" s="13"/>
      <c r="R39" s="2">
        <f t="shared" si="6"/>
      </c>
      <c r="S39" s="2">
        <f t="shared" si="1"/>
      </c>
      <c r="T39" s="2">
        <f t="shared" si="2"/>
      </c>
      <c r="U39" s="2">
        <f t="shared" si="3"/>
      </c>
      <c r="V39" s="2" t="e">
        <f t="shared" si="4"/>
        <v>#N/A</v>
      </c>
      <c r="W39" s="2" t="e">
        <f t="shared" si="5"/>
        <v>#N/A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>
      <c r="A40" s="28"/>
      <c r="B40" s="7"/>
      <c r="C40" s="7"/>
      <c r="E40" s="13"/>
      <c r="F40" s="13"/>
      <c r="G40" s="16" t="s">
        <v>85</v>
      </c>
      <c r="H40" s="19" t="e">
        <f>Y4/SQRT(2)</f>
        <v>#DIV/0!</v>
      </c>
      <c r="I40" s="13"/>
      <c r="J40" s="13"/>
      <c r="K40" s="13"/>
      <c r="L40" s="13"/>
      <c r="M40" s="13"/>
      <c r="R40" s="2">
        <f t="shared" si="6"/>
      </c>
      <c r="S40" s="2">
        <f t="shared" si="1"/>
      </c>
      <c r="T40" s="2">
        <f t="shared" si="2"/>
      </c>
      <c r="U40" s="2">
        <f t="shared" si="3"/>
      </c>
      <c r="V40" s="2" t="e">
        <f t="shared" si="4"/>
        <v>#N/A</v>
      </c>
      <c r="W40" s="2" t="e">
        <f t="shared" si="5"/>
        <v>#N/A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8"/>
      <c r="B41" s="7"/>
      <c r="C41" s="7"/>
      <c r="E41" s="13"/>
      <c r="F41" s="13"/>
      <c r="G41" s="13"/>
      <c r="H41" s="13"/>
      <c r="I41" s="13"/>
      <c r="J41" s="13"/>
      <c r="K41" s="13"/>
      <c r="L41" s="13"/>
      <c r="M41" s="13"/>
      <c r="R41" s="2">
        <f t="shared" si="6"/>
      </c>
      <c r="S41" s="2">
        <f t="shared" si="1"/>
      </c>
      <c r="T41" s="2">
        <f t="shared" si="2"/>
      </c>
      <c r="U41" s="2">
        <f t="shared" si="3"/>
      </c>
      <c r="V41" s="2" t="e">
        <f t="shared" si="4"/>
        <v>#N/A</v>
      </c>
      <c r="W41" s="2" t="e">
        <f t="shared" si="5"/>
        <v>#N/A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8"/>
      <c r="B42" s="7"/>
      <c r="C42" s="7"/>
      <c r="E42" s="13"/>
      <c r="F42" s="13"/>
      <c r="G42" s="13"/>
      <c r="H42" s="13"/>
      <c r="I42" s="13"/>
      <c r="J42" s="13"/>
      <c r="K42" s="13"/>
      <c r="L42" s="13"/>
      <c r="M42" s="13"/>
      <c r="R42" s="2">
        <f t="shared" si="6"/>
      </c>
      <c r="S42" s="2">
        <f t="shared" si="1"/>
      </c>
      <c r="T42" s="2">
        <f t="shared" si="2"/>
      </c>
      <c r="U42" s="2">
        <f t="shared" si="3"/>
      </c>
      <c r="V42" s="2" t="e">
        <f t="shared" si="4"/>
        <v>#N/A</v>
      </c>
      <c r="W42" s="2" t="e">
        <f t="shared" si="5"/>
        <v>#N/A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8"/>
      <c r="B43" s="7"/>
      <c r="C43" s="7"/>
      <c r="E43" s="13"/>
      <c r="F43" s="13"/>
      <c r="G43" s="13"/>
      <c r="H43" s="13"/>
      <c r="I43" s="13"/>
      <c r="J43" s="13"/>
      <c r="K43" s="13"/>
      <c r="L43" s="13"/>
      <c r="M43" s="13"/>
      <c r="R43" s="2">
        <f t="shared" si="6"/>
      </c>
      <c r="S43" s="2">
        <f t="shared" si="1"/>
      </c>
      <c r="T43" s="2">
        <f t="shared" si="2"/>
      </c>
      <c r="U43" s="2">
        <f t="shared" si="3"/>
      </c>
      <c r="V43" s="2" t="e">
        <f t="shared" si="4"/>
        <v>#N/A</v>
      </c>
      <c r="W43" s="2" t="e">
        <f t="shared" si="5"/>
        <v>#N/A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28"/>
      <c r="B44" s="7"/>
      <c r="C44" s="7"/>
      <c r="E44" s="13"/>
      <c r="F44" s="13"/>
      <c r="G44" s="13"/>
      <c r="H44" s="13"/>
      <c r="I44" s="13"/>
      <c r="J44" s="13"/>
      <c r="K44" s="13"/>
      <c r="L44" s="13"/>
      <c r="M44" s="13"/>
      <c r="R44" s="2">
        <f t="shared" si="6"/>
      </c>
      <c r="S44" s="2">
        <f t="shared" si="1"/>
      </c>
      <c r="T44" s="2">
        <f t="shared" si="2"/>
      </c>
      <c r="U44" s="2">
        <f t="shared" si="3"/>
      </c>
      <c r="V44" s="2" t="e">
        <f t="shared" si="4"/>
        <v>#N/A</v>
      </c>
      <c r="W44" s="2" t="e">
        <f t="shared" si="5"/>
        <v>#N/A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28"/>
      <c r="B45" s="7"/>
      <c r="C45" s="7"/>
      <c r="E45" s="13"/>
      <c r="F45" s="13"/>
      <c r="G45" s="13"/>
      <c r="H45" s="13"/>
      <c r="I45" s="13"/>
      <c r="J45" s="13"/>
      <c r="K45" s="13"/>
      <c r="L45" s="13"/>
      <c r="M45" s="13"/>
      <c r="R45" s="2">
        <f t="shared" si="6"/>
      </c>
      <c r="S45" s="2">
        <f t="shared" si="1"/>
      </c>
      <c r="T45" s="2">
        <f t="shared" si="2"/>
      </c>
      <c r="U45" s="2">
        <f t="shared" si="3"/>
      </c>
      <c r="V45" s="2" t="e">
        <f t="shared" si="4"/>
        <v>#N/A</v>
      </c>
      <c r="W45" s="2" t="e">
        <f t="shared" si="5"/>
        <v>#N/A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28"/>
      <c r="B46" s="7"/>
      <c r="C46" s="7"/>
      <c r="E46" s="13"/>
      <c r="F46" s="13"/>
      <c r="G46" s="13"/>
      <c r="H46" s="13"/>
      <c r="I46" s="13"/>
      <c r="J46" s="13"/>
      <c r="K46" s="13"/>
      <c r="L46" s="13"/>
      <c r="M46" s="13"/>
      <c r="R46" s="2">
        <f t="shared" si="6"/>
      </c>
      <c r="S46" s="2">
        <f t="shared" si="1"/>
      </c>
      <c r="T46" s="2">
        <f t="shared" si="2"/>
      </c>
      <c r="U46" s="2">
        <f t="shared" si="3"/>
      </c>
      <c r="V46" s="2" t="e">
        <f t="shared" si="4"/>
        <v>#N/A</v>
      </c>
      <c r="W46" s="2" t="e">
        <f t="shared" si="5"/>
        <v>#N/A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>
      <c r="A47" s="28"/>
      <c r="B47" s="7"/>
      <c r="C47" s="7"/>
      <c r="E47" s="13"/>
      <c r="F47" s="13"/>
      <c r="G47" s="13"/>
      <c r="H47" s="13"/>
      <c r="I47" s="13"/>
      <c r="J47" s="13"/>
      <c r="K47" s="13"/>
      <c r="L47" s="13"/>
      <c r="M47" s="13"/>
      <c r="R47" s="2">
        <f t="shared" si="6"/>
      </c>
      <c r="S47" s="2">
        <f t="shared" si="1"/>
      </c>
      <c r="T47" s="2">
        <f t="shared" si="2"/>
      </c>
      <c r="U47" s="2">
        <f t="shared" si="3"/>
      </c>
      <c r="V47" s="2" t="e">
        <f t="shared" si="4"/>
        <v>#N/A</v>
      </c>
      <c r="W47" s="2" t="e">
        <f t="shared" si="5"/>
        <v>#N/A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28"/>
      <c r="B48" s="7"/>
      <c r="C48" s="7"/>
      <c r="E48" s="13"/>
      <c r="F48" s="13"/>
      <c r="G48" s="13"/>
      <c r="H48" s="13"/>
      <c r="I48" s="13"/>
      <c r="J48" s="13"/>
      <c r="K48" s="13"/>
      <c r="L48" s="13"/>
      <c r="M48" s="13"/>
      <c r="R48" s="2">
        <f t="shared" si="6"/>
      </c>
      <c r="S48" s="2">
        <f t="shared" si="1"/>
      </c>
      <c r="T48" s="2">
        <f t="shared" si="2"/>
      </c>
      <c r="U48" s="2">
        <f t="shared" si="3"/>
      </c>
      <c r="V48" s="2" t="e">
        <f t="shared" si="4"/>
        <v>#N/A</v>
      </c>
      <c r="W48" s="2" t="e">
        <f t="shared" si="5"/>
        <v>#N/A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28"/>
      <c r="B49" s="7"/>
      <c r="C49" s="7"/>
      <c r="E49" s="13"/>
      <c r="F49" s="13"/>
      <c r="G49" s="13"/>
      <c r="H49" s="13"/>
      <c r="I49" s="13"/>
      <c r="J49" s="13"/>
      <c r="K49" s="13"/>
      <c r="L49" s="13"/>
      <c r="M49" s="13"/>
      <c r="R49" s="2">
        <f t="shared" si="6"/>
      </c>
      <c r="S49" s="2">
        <f t="shared" si="1"/>
      </c>
      <c r="T49" s="2">
        <f t="shared" si="2"/>
      </c>
      <c r="U49" s="2">
        <f t="shared" si="3"/>
      </c>
      <c r="V49" s="2" t="e">
        <f t="shared" si="4"/>
        <v>#N/A</v>
      </c>
      <c r="W49" s="2" t="e">
        <f t="shared" si="5"/>
        <v>#N/A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28"/>
      <c r="B50" s="7"/>
      <c r="C50" s="7"/>
      <c r="E50" s="13"/>
      <c r="F50" s="13"/>
      <c r="G50" s="13"/>
      <c r="H50" s="13"/>
      <c r="I50" s="13"/>
      <c r="J50" s="13"/>
      <c r="K50" s="13"/>
      <c r="L50" s="13"/>
      <c r="M50" s="13"/>
      <c r="R50" s="2">
        <f t="shared" si="6"/>
      </c>
      <c r="S50" s="2">
        <f t="shared" si="1"/>
      </c>
      <c r="T50" s="2">
        <f t="shared" si="2"/>
      </c>
      <c r="U50" s="2">
        <f t="shared" si="3"/>
      </c>
      <c r="V50" s="2" t="e">
        <f t="shared" si="4"/>
        <v>#N/A</v>
      </c>
      <c r="W50" s="2" t="e">
        <f t="shared" si="5"/>
        <v>#N/A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>
      <c r="A51" s="28"/>
      <c r="B51" s="7"/>
      <c r="C51" s="7"/>
      <c r="E51" s="21"/>
      <c r="F51" s="21"/>
      <c r="G51" s="21"/>
      <c r="H51" s="21"/>
      <c r="I51" s="21"/>
      <c r="J51" s="21"/>
      <c r="K51" s="21"/>
      <c r="L51" s="21"/>
      <c r="M51" s="21"/>
      <c r="R51" s="2">
        <f t="shared" si="6"/>
      </c>
      <c r="S51" s="2">
        <f t="shared" si="1"/>
      </c>
      <c r="T51" s="2">
        <f t="shared" si="2"/>
      </c>
      <c r="U51" s="2">
        <f t="shared" si="3"/>
      </c>
      <c r="V51" s="2" t="e">
        <f t="shared" si="4"/>
        <v>#N/A</v>
      </c>
      <c r="W51" s="2" t="e">
        <f t="shared" si="5"/>
        <v>#N/A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28"/>
      <c r="B52" s="7"/>
      <c r="C52" s="7"/>
      <c r="R52" s="2">
        <f t="shared" si="6"/>
      </c>
      <c r="S52" s="2">
        <f t="shared" si="1"/>
      </c>
      <c r="T52" s="2">
        <f t="shared" si="2"/>
      </c>
      <c r="U52" s="2">
        <f t="shared" si="3"/>
      </c>
      <c r="V52" s="2" t="e">
        <f t="shared" si="4"/>
        <v>#N/A</v>
      </c>
      <c r="W52" s="2" t="e">
        <f t="shared" si="5"/>
        <v>#N/A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28"/>
      <c r="B53" s="7"/>
      <c r="C53" s="7"/>
      <c r="R53" s="2">
        <f t="shared" si="6"/>
      </c>
      <c r="S53" s="2">
        <f t="shared" si="1"/>
      </c>
      <c r="T53" s="2">
        <f t="shared" si="2"/>
      </c>
      <c r="U53" s="2">
        <f t="shared" si="3"/>
      </c>
      <c r="V53" s="2" t="e">
        <f t="shared" si="4"/>
        <v>#N/A</v>
      </c>
      <c r="W53" s="2" t="e">
        <f t="shared" si="5"/>
        <v>#N/A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28"/>
      <c r="B54" s="7"/>
      <c r="C54" s="7"/>
      <c r="R54" s="2">
        <f t="shared" si="6"/>
      </c>
      <c r="S54" s="2">
        <f t="shared" si="1"/>
      </c>
      <c r="T54" s="2">
        <f t="shared" si="2"/>
      </c>
      <c r="U54" s="2">
        <f t="shared" si="3"/>
      </c>
      <c r="V54" s="2" t="e">
        <f t="shared" si="4"/>
        <v>#N/A</v>
      </c>
      <c r="W54" s="2" t="e">
        <f t="shared" si="5"/>
        <v>#N/A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28"/>
      <c r="B55" s="7"/>
      <c r="C55" s="7"/>
      <c r="R55" s="2">
        <f t="shared" si="6"/>
      </c>
      <c r="S55" s="2">
        <f t="shared" si="1"/>
      </c>
      <c r="T55" s="2">
        <f t="shared" si="2"/>
      </c>
      <c r="U55" s="2">
        <f t="shared" si="3"/>
      </c>
      <c r="V55" s="2" t="e">
        <f t="shared" si="4"/>
        <v>#N/A</v>
      </c>
      <c r="W55" s="2" t="e">
        <f t="shared" si="5"/>
        <v>#N/A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28"/>
      <c r="B56" s="7"/>
      <c r="C56" s="7"/>
      <c r="R56" s="2">
        <f t="shared" si="6"/>
      </c>
      <c r="S56" s="2">
        <f t="shared" si="1"/>
      </c>
      <c r="T56" s="2">
        <f t="shared" si="2"/>
      </c>
      <c r="U56" s="2">
        <f t="shared" si="3"/>
      </c>
      <c r="V56" s="2" t="e">
        <f t="shared" si="4"/>
        <v>#N/A</v>
      </c>
      <c r="W56" s="2" t="e">
        <f t="shared" si="5"/>
        <v>#N/A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28"/>
      <c r="B57" s="7"/>
      <c r="C57" s="7"/>
      <c r="R57" s="2">
        <f t="shared" si="6"/>
      </c>
      <c r="S57" s="2">
        <f t="shared" si="1"/>
      </c>
      <c r="T57" s="2">
        <f t="shared" si="2"/>
      </c>
      <c r="U57" s="2">
        <f t="shared" si="3"/>
      </c>
      <c r="V57" s="2" t="e">
        <f t="shared" si="4"/>
        <v>#N/A</v>
      </c>
      <c r="W57" s="2" t="e">
        <f t="shared" si="5"/>
        <v>#N/A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28"/>
      <c r="B58" s="7"/>
      <c r="C58" s="7"/>
      <c r="R58" s="2">
        <f t="shared" si="6"/>
      </c>
      <c r="S58" s="2">
        <f t="shared" si="1"/>
      </c>
      <c r="T58" s="2">
        <f t="shared" si="2"/>
      </c>
      <c r="U58" s="2">
        <f t="shared" si="3"/>
      </c>
      <c r="V58" s="2" t="e">
        <f t="shared" si="4"/>
        <v>#N/A</v>
      </c>
      <c r="W58" s="2" t="e">
        <f t="shared" si="5"/>
        <v>#N/A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7"/>
      <c r="B59" s="7"/>
      <c r="C59" s="7"/>
      <c r="R59" s="2">
        <f aca="true" t="shared" si="7" ref="R59:R68">IF(ISNUMBER(B59),LOG10(B59),"")</f>
      </c>
      <c r="S59" s="2">
        <f t="shared" si="1"/>
      </c>
      <c r="T59" s="2">
        <f t="shared" si="2"/>
      </c>
      <c r="U59" s="2">
        <f t="shared" si="3"/>
      </c>
      <c r="V59" s="2" t="e">
        <f t="shared" si="4"/>
        <v>#N/A</v>
      </c>
      <c r="W59" s="2" t="e">
        <f t="shared" si="5"/>
        <v>#N/A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7"/>
      <c r="B60" s="7"/>
      <c r="C60" s="7"/>
      <c r="R60" s="2">
        <f t="shared" si="7"/>
      </c>
      <c r="S60" s="2">
        <f t="shared" si="1"/>
      </c>
      <c r="T60" s="2">
        <f t="shared" si="2"/>
      </c>
      <c r="U60" s="2">
        <f t="shared" si="3"/>
      </c>
      <c r="V60" s="2" t="e">
        <f t="shared" si="4"/>
        <v>#N/A</v>
      </c>
      <c r="W60" s="2" t="e">
        <f t="shared" si="5"/>
        <v>#N/A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7"/>
      <c r="B61" s="7"/>
      <c r="C61" s="7"/>
      <c r="R61" s="2">
        <f t="shared" si="7"/>
      </c>
      <c r="S61" s="2">
        <f t="shared" si="1"/>
      </c>
      <c r="T61" s="2">
        <f t="shared" si="2"/>
      </c>
      <c r="U61" s="2">
        <f t="shared" si="3"/>
      </c>
      <c r="V61" s="2" t="e">
        <f t="shared" si="4"/>
        <v>#N/A</v>
      </c>
      <c r="W61" s="2" t="e">
        <f t="shared" si="5"/>
        <v>#N/A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>
      <c r="A62" s="7"/>
      <c r="B62" s="7"/>
      <c r="C62" s="7"/>
      <c r="R62" s="2">
        <f t="shared" si="7"/>
      </c>
      <c r="S62" s="2">
        <f t="shared" si="1"/>
      </c>
      <c r="T62" s="2">
        <f t="shared" si="2"/>
      </c>
      <c r="U62" s="2">
        <f t="shared" si="3"/>
      </c>
      <c r="V62" s="2" t="e">
        <f t="shared" si="4"/>
        <v>#N/A</v>
      </c>
      <c r="W62" s="2" t="e">
        <f t="shared" si="5"/>
        <v>#N/A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>
      <c r="A63" s="7"/>
      <c r="B63" s="7"/>
      <c r="C63" s="7"/>
      <c r="R63" s="2">
        <f t="shared" si="7"/>
      </c>
      <c r="S63" s="2">
        <f t="shared" si="1"/>
      </c>
      <c r="T63" s="2">
        <f t="shared" si="2"/>
      </c>
      <c r="U63" s="2">
        <f t="shared" si="3"/>
      </c>
      <c r="V63" s="2" t="e">
        <f t="shared" si="4"/>
        <v>#N/A</v>
      </c>
      <c r="W63" s="2" t="e">
        <f t="shared" si="5"/>
        <v>#N/A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>
      <c r="A64" s="7"/>
      <c r="B64" s="7"/>
      <c r="C64" s="7"/>
      <c r="R64" s="2">
        <f t="shared" si="7"/>
      </c>
      <c r="S64" s="2">
        <f t="shared" si="1"/>
      </c>
      <c r="T64" s="2">
        <f t="shared" si="2"/>
      </c>
      <c r="U64" s="2">
        <f t="shared" si="3"/>
      </c>
      <c r="V64" s="2" t="e">
        <f t="shared" si="4"/>
        <v>#N/A</v>
      </c>
      <c r="W64" s="2" t="e">
        <f t="shared" si="5"/>
        <v>#N/A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7"/>
      <c r="B65" s="7"/>
      <c r="C65" s="7"/>
      <c r="R65" s="2">
        <f t="shared" si="7"/>
      </c>
      <c r="S65" s="2">
        <f t="shared" si="1"/>
      </c>
      <c r="T65" s="2">
        <f t="shared" si="2"/>
      </c>
      <c r="U65" s="2">
        <f t="shared" si="3"/>
      </c>
      <c r="V65" s="2" t="e">
        <f t="shared" si="4"/>
        <v>#N/A</v>
      </c>
      <c r="W65" s="2" t="e">
        <f t="shared" si="5"/>
        <v>#N/A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>
      <c r="A66" s="7"/>
      <c r="B66" s="7"/>
      <c r="C66" s="7"/>
      <c r="R66" s="2">
        <f t="shared" si="7"/>
      </c>
      <c r="S66" s="2">
        <f t="shared" si="1"/>
      </c>
      <c r="T66" s="2">
        <f t="shared" si="2"/>
      </c>
      <c r="U66" s="2">
        <f t="shared" si="3"/>
      </c>
      <c r="V66" s="2" t="e">
        <f t="shared" si="4"/>
        <v>#N/A</v>
      </c>
      <c r="W66" s="2" t="e">
        <f t="shared" si="5"/>
        <v>#N/A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>
      <c r="A67" s="7"/>
      <c r="B67" s="7"/>
      <c r="C67" s="7"/>
      <c r="R67" s="2">
        <f t="shared" si="7"/>
      </c>
      <c r="S67" s="2">
        <f t="shared" si="1"/>
      </c>
      <c r="T67" s="2">
        <f t="shared" si="2"/>
      </c>
      <c r="U67" s="2">
        <f t="shared" si="3"/>
      </c>
      <c r="V67" s="2" t="e">
        <f t="shared" si="4"/>
        <v>#N/A</v>
      </c>
      <c r="W67" s="2" t="e">
        <f t="shared" si="5"/>
        <v>#N/A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>
      <c r="A68" s="7"/>
      <c r="B68" s="7"/>
      <c r="C68" s="7"/>
      <c r="R68" s="2">
        <f t="shared" si="7"/>
      </c>
      <c r="S68" s="2">
        <f t="shared" si="1"/>
      </c>
      <c r="T68" s="2">
        <f t="shared" si="2"/>
      </c>
      <c r="U68" s="2">
        <f t="shared" si="3"/>
      </c>
      <c r="V68" s="2" t="e">
        <f t="shared" si="4"/>
        <v>#N/A</v>
      </c>
      <c r="W68" s="2" t="e">
        <f t="shared" si="5"/>
        <v>#N/A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>
      <c r="A69" s="7"/>
      <c r="B69" s="7"/>
      <c r="C69" s="7"/>
      <c r="R69" s="2">
        <f aca="true" t="shared" si="8" ref="R69:R103">IF(ISNUMBER(B69),LOG10(B69),"")</f>
      </c>
      <c r="S69" s="2">
        <f aca="true" t="shared" si="9" ref="S69:S103">IF(ISNUMBER(C69),LOG10(C69),"")</f>
      </c>
      <c r="T69" s="2">
        <f aca="true" t="shared" si="10" ref="T69:T103">IF(ISNUMBER(R69),IF(ISNUMBER(S69),R69-S69,""),"")</f>
      </c>
      <c r="U69" s="2">
        <f aca="true" t="shared" si="11" ref="U69:U103">IF(ISNUMBER(T69),(R69+S69)/2,"")</f>
      </c>
      <c r="V69" s="2" t="e">
        <f t="shared" si="4"/>
        <v>#N/A</v>
      </c>
      <c r="W69" s="2" t="e">
        <f t="shared" si="5"/>
        <v>#N/A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>
      <c r="A70" s="7"/>
      <c r="B70" s="7"/>
      <c r="C70" s="7"/>
      <c r="R70" s="2">
        <f t="shared" si="8"/>
      </c>
      <c r="S70" s="2">
        <f t="shared" si="9"/>
      </c>
      <c r="T70" s="2">
        <f t="shared" si="10"/>
      </c>
      <c r="U70" s="2">
        <f t="shared" si="11"/>
      </c>
      <c r="V70" s="2" t="e">
        <f aca="true" t="shared" si="12" ref="V70:V103">IF(ISNUMBER(T70),10^T70,NA())</f>
        <v>#N/A</v>
      </c>
      <c r="W70" s="2" t="e">
        <f aca="true" t="shared" si="13" ref="W70:W103">IF(ISNUMBER(U70),10^U70,NA())</f>
        <v>#N/A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>
      <c r="A71" s="7"/>
      <c r="B71" s="7"/>
      <c r="C71" s="7"/>
      <c r="R71" s="2">
        <f t="shared" si="8"/>
      </c>
      <c r="S71" s="2">
        <f t="shared" si="9"/>
      </c>
      <c r="T71" s="2">
        <f t="shared" si="10"/>
      </c>
      <c r="U71" s="2">
        <f t="shared" si="11"/>
      </c>
      <c r="V71" s="2" t="e">
        <f t="shared" si="12"/>
        <v>#N/A</v>
      </c>
      <c r="W71" s="2" t="e">
        <f t="shared" si="13"/>
        <v>#N/A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>
      <c r="A72" s="7"/>
      <c r="B72" s="7"/>
      <c r="C72" s="7"/>
      <c r="R72" s="2">
        <f t="shared" si="8"/>
      </c>
      <c r="S72" s="2">
        <f t="shared" si="9"/>
      </c>
      <c r="T72" s="2">
        <f t="shared" si="10"/>
      </c>
      <c r="U72" s="2">
        <f t="shared" si="11"/>
      </c>
      <c r="V72" s="2" t="e">
        <f t="shared" si="12"/>
        <v>#N/A</v>
      </c>
      <c r="W72" s="2" t="e">
        <f t="shared" si="13"/>
        <v>#N/A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>
      <c r="A73" s="7"/>
      <c r="B73" s="7"/>
      <c r="C73" s="7"/>
      <c r="R73" s="2">
        <f t="shared" si="8"/>
      </c>
      <c r="S73" s="2">
        <f t="shared" si="9"/>
      </c>
      <c r="T73" s="2">
        <f t="shared" si="10"/>
      </c>
      <c r="U73" s="2">
        <f t="shared" si="11"/>
      </c>
      <c r="V73" s="2" t="e">
        <f t="shared" si="12"/>
        <v>#N/A</v>
      </c>
      <c r="W73" s="2" t="e">
        <f t="shared" si="13"/>
        <v>#N/A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>
      <c r="A74" s="7"/>
      <c r="B74" s="7"/>
      <c r="C74" s="7"/>
      <c r="R74" s="2">
        <f t="shared" si="8"/>
      </c>
      <c r="S74" s="2">
        <f t="shared" si="9"/>
      </c>
      <c r="T74" s="2">
        <f t="shared" si="10"/>
      </c>
      <c r="U74" s="2">
        <f t="shared" si="11"/>
      </c>
      <c r="V74" s="2" t="e">
        <f t="shared" si="12"/>
        <v>#N/A</v>
      </c>
      <c r="W74" s="2" t="e">
        <f t="shared" si="13"/>
        <v>#N/A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>
      <c r="A75" s="7"/>
      <c r="B75" s="7"/>
      <c r="C75" s="7"/>
      <c r="R75" s="2">
        <f t="shared" si="8"/>
      </c>
      <c r="S75" s="2">
        <f t="shared" si="9"/>
      </c>
      <c r="T75" s="2">
        <f t="shared" si="10"/>
      </c>
      <c r="U75" s="2">
        <f t="shared" si="11"/>
      </c>
      <c r="V75" s="2" t="e">
        <f t="shared" si="12"/>
        <v>#N/A</v>
      </c>
      <c r="W75" s="2" t="e">
        <f t="shared" si="13"/>
        <v>#N/A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7"/>
      <c r="B76" s="7"/>
      <c r="C76" s="7"/>
      <c r="R76" s="2">
        <f t="shared" si="8"/>
      </c>
      <c r="S76" s="2">
        <f t="shared" si="9"/>
      </c>
      <c r="T76" s="2">
        <f t="shared" si="10"/>
      </c>
      <c r="U76" s="2">
        <f t="shared" si="11"/>
      </c>
      <c r="V76" s="2" t="e">
        <f t="shared" si="12"/>
        <v>#N/A</v>
      </c>
      <c r="W76" s="2" t="e">
        <f t="shared" si="13"/>
        <v>#N/A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>
      <c r="A77" s="7"/>
      <c r="B77" s="7"/>
      <c r="C77" s="7"/>
      <c r="R77" s="2">
        <f t="shared" si="8"/>
      </c>
      <c r="S77" s="2">
        <f t="shared" si="9"/>
      </c>
      <c r="T77" s="2">
        <f t="shared" si="10"/>
      </c>
      <c r="U77" s="2">
        <f t="shared" si="11"/>
      </c>
      <c r="V77" s="2" t="e">
        <f t="shared" si="12"/>
        <v>#N/A</v>
      </c>
      <c r="W77" s="2" t="e">
        <f t="shared" si="13"/>
        <v>#N/A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>
      <c r="A78" s="7"/>
      <c r="B78" s="7"/>
      <c r="C78" s="7"/>
      <c r="R78" s="2">
        <f t="shared" si="8"/>
      </c>
      <c r="S78" s="2">
        <f t="shared" si="9"/>
      </c>
      <c r="T78" s="2">
        <f t="shared" si="10"/>
      </c>
      <c r="U78" s="2">
        <f t="shared" si="11"/>
      </c>
      <c r="V78" s="2" t="e">
        <f t="shared" si="12"/>
        <v>#N/A</v>
      </c>
      <c r="W78" s="2" t="e">
        <f t="shared" si="13"/>
        <v>#N/A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7"/>
      <c r="B79" s="7"/>
      <c r="C79" s="7"/>
      <c r="R79" s="2">
        <f t="shared" si="8"/>
      </c>
      <c r="S79" s="2">
        <f t="shared" si="9"/>
      </c>
      <c r="T79" s="2">
        <f t="shared" si="10"/>
      </c>
      <c r="U79" s="2">
        <f t="shared" si="11"/>
      </c>
      <c r="V79" s="2" t="e">
        <f t="shared" si="12"/>
        <v>#N/A</v>
      </c>
      <c r="W79" s="2" t="e">
        <f t="shared" si="13"/>
        <v>#N/A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7"/>
      <c r="B80" s="7"/>
      <c r="C80" s="7"/>
      <c r="R80" s="2">
        <f t="shared" si="8"/>
      </c>
      <c r="S80" s="2">
        <f t="shared" si="9"/>
      </c>
      <c r="T80" s="2">
        <f t="shared" si="10"/>
      </c>
      <c r="U80" s="2">
        <f t="shared" si="11"/>
      </c>
      <c r="V80" s="2" t="e">
        <f t="shared" si="12"/>
        <v>#N/A</v>
      </c>
      <c r="W80" s="2" t="e">
        <f t="shared" si="13"/>
        <v>#N/A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7"/>
      <c r="B81" s="7"/>
      <c r="C81" s="7"/>
      <c r="R81" s="2">
        <f t="shared" si="8"/>
      </c>
      <c r="S81" s="2">
        <f t="shared" si="9"/>
      </c>
      <c r="T81" s="2">
        <f t="shared" si="10"/>
      </c>
      <c r="U81" s="2">
        <f t="shared" si="11"/>
      </c>
      <c r="V81" s="2" t="e">
        <f t="shared" si="12"/>
        <v>#N/A</v>
      </c>
      <c r="W81" s="2" t="e">
        <f t="shared" si="13"/>
        <v>#N/A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>
      <c r="A82" s="7"/>
      <c r="B82" s="7"/>
      <c r="C82" s="7"/>
      <c r="R82" s="2">
        <f t="shared" si="8"/>
      </c>
      <c r="S82" s="2">
        <f t="shared" si="9"/>
      </c>
      <c r="T82" s="2">
        <f t="shared" si="10"/>
      </c>
      <c r="U82" s="2">
        <f t="shared" si="11"/>
      </c>
      <c r="V82" s="2" t="e">
        <f t="shared" si="12"/>
        <v>#N/A</v>
      </c>
      <c r="W82" s="2" t="e">
        <f t="shared" si="13"/>
        <v>#N/A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>
      <c r="A83" s="7"/>
      <c r="B83" s="7"/>
      <c r="C83" s="7"/>
      <c r="R83" s="2">
        <f t="shared" si="8"/>
      </c>
      <c r="S83" s="2">
        <f t="shared" si="9"/>
      </c>
      <c r="T83" s="2">
        <f t="shared" si="10"/>
      </c>
      <c r="U83" s="2">
        <f t="shared" si="11"/>
      </c>
      <c r="V83" s="2" t="e">
        <f t="shared" si="12"/>
        <v>#N/A</v>
      </c>
      <c r="W83" s="2" t="e">
        <f t="shared" si="13"/>
        <v>#N/A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8:34" ht="12.75">
      <c r="R84" s="2">
        <f t="shared" si="8"/>
      </c>
      <c r="S84" s="2">
        <f t="shared" si="9"/>
      </c>
      <c r="T84" s="2">
        <f t="shared" si="10"/>
      </c>
      <c r="U84" s="2">
        <f t="shared" si="11"/>
      </c>
      <c r="V84" s="2" t="e">
        <f t="shared" si="12"/>
        <v>#N/A</v>
      </c>
      <c r="W84" s="2" t="e">
        <f t="shared" si="13"/>
        <v>#N/A</v>
      </c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8:34" ht="12.75">
      <c r="R85" s="2">
        <f t="shared" si="8"/>
      </c>
      <c r="S85" s="2">
        <f t="shared" si="9"/>
      </c>
      <c r="T85" s="2">
        <f t="shared" si="10"/>
      </c>
      <c r="U85" s="2">
        <f t="shared" si="11"/>
      </c>
      <c r="V85" s="2" t="e">
        <f t="shared" si="12"/>
        <v>#N/A</v>
      </c>
      <c r="W85" s="2" t="e">
        <f t="shared" si="13"/>
        <v>#N/A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8:34" ht="12.75">
      <c r="R86" s="2">
        <f t="shared" si="8"/>
      </c>
      <c r="S86" s="2">
        <f t="shared" si="9"/>
      </c>
      <c r="T86" s="2">
        <f t="shared" si="10"/>
      </c>
      <c r="U86" s="2">
        <f t="shared" si="11"/>
      </c>
      <c r="V86" s="2" t="e">
        <f t="shared" si="12"/>
        <v>#N/A</v>
      </c>
      <c r="W86" s="2" t="e">
        <f t="shared" si="13"/>
        <v>#N/A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8:34" ht="12.75">
      <c r="R87" s="2">
        <f t="shared" si="8"/>
      </c>
      <c r="S87" s="2">
        <f t="shared" si="9"/>
      </c>
      <c r="T87" s="2">
        <f t="shared" si="10"/>
      </c>
      <c r="U87" s="2">
        <f t="shared" si="11"/>
      </c>
      <c r="V87" s="2" t="e">
        <f t="shared" si="12"/>
        <v>#N/A</v>
      </c>
      <c r="W87" s="2" t="e">
        <f t="shared" si="13"/>
        <v>#N/A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8:34" ht="12.75">
      <c r="R88" s="2">
        <f t="shared" si="8"/>
      </c>
      <c r="S88" s="2">
        <f t="shared" si="9"/>
      </c>
      <c r="T88" s="2">
        <f t="shared" si="10"/>
      </c>
      <c r="U88" s="2">
        <f t="shared" si="11"/>
      </c>
      <c r="V88" s="2" t="e">
        <f t="shared" si="12"/>
        <v>#N/A</v>
      </c>
      <c r="W88" s="2" t="e">
        <f t="shared" si="13"/>
        <v>#N/A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8:34" ht="12.75">
      <c r="R89" s="2">
        <f t="shared" si="8"/>
      </c>
      <c r="S89" s="2">
        <f t="shared" si="9"/>
      </c>
      <c r="T89" s="2">
        <f t="shared" si="10"/>
      </c>
      <c r="U89" s="2">
        <f t="shared" si="11"/>
      </c>
      <c r="V89" s="2" t="e">
        <f t="shared" si="12"/>
        <v>#N/A</v>
      </c>
      <c r="W89" s="2" t="e">
        <f t="shared" si="13"/>
        <v>#N/A</v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8:34" ht="12.75">
      <c r="R90" s="2">
        <f t="shared" si="8"/>
      </c>
      <c r="S90" s="2">
        <f t="shared" si="9"/>
      </c>
      <c r="T90" s="2">
        <f t="shared" si="10"/>
      </c>
      <c r="U90" s="2">
        <f t="shared" si="11"/>
      </c>
      <c r="V90" s="2" t="e">
        <f t="shared" si="12"/>
        <v>#N/A</v>
      </c>
      <c r="W90" s="2" t="e">
        <f t="shared" si="13"/>
        <v>#N/A</v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8:34" ht="12.75">
      <c r="R91" s="2">
        <f t="shared" si="8"/>
      </c>
      <c r="S91" s="2">
        <f t="shared" si="9"/>
      </c>
      <c r="T91" s="2">
        <f t="shared" si="10"/>
      </c>
      <c r="U91" s="2">
        <f t="shared" si="11"/>
      </c>
      <c r="V91" s="2" t="e">
        <f t="shared" si="12"/>
        <v>#N/A</v>
      </c>
      <c r="W91" s="2" t="e">
        <f t="shared" si="13"/>
        <v>#N/A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8:34" ht="12.75">
      <c r="R92" s="2">
        <f t="shared" si="8"/>
      </c>
      <c r="S92" s="2">
        <f t="shared" si="9"/>
      </c>
      <c r="T92" s="2">
        <f t="shared" si="10"/>
      </c>
      <c r="U92" s="2">
        <f t="shared" si="11"/>
      </c>
      <c r="V92" s="2" t="e">
        <f t="shared" si="12"/>
        <v>#N/A</v>
      </c>
      <c r="W92" s="2" t="e">
        <f t="shared" si="13"/>
        <v>#N/A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8:34" ht="12.75">
      <c r="R93" s="2">
        <f t="shared" si="8"/>
      </c>
      <c r="S93" s="2">
        <f t="shared" si="9"/>
      </c>
      <c r="T93" s="2">
        <f t="shared" si="10"/>
      </c>
      <c r="U93" s="2">
        <f t="shared" si="11"/>
      </c>
      <c r="V93" s="2" t="e">
        <f t="shared" si="12"/>
        <v>#N/A</v>
      </c>
      <c r="W93" s="2" t="e">
        <f t="shared" si="13"/>
        <v>#N/A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8:34" ht="12.75">
      <c r="R94" s="2">
        <f t="shared" si="8"/>
      </c>
      <c r="S94" s="2">
        <f t="shared" si="9"/>
      </c>
      <c r="T94" s="2">
        <f t="shared" si="10"/>
      </c>
      <c r="U94" s="2">
        <f t="shared" si="11"/>
      </c>
      <c r="V94" s="2" t="e">
        <f t="shared" si="12"/>
        <v>#N/A</v>
      </c>
      <c r="W94" s="2" t="e">
        <f t="shared" si="13"/>
        <v>#N/A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8:34" ht="12.75">
      <c r="R95" s="2">
        <f t="shared" si="8"/>
      </c>
      <c r="S95" s="2">
        <f t="shared" si="9"/>
      </c>
      <c r="T95" s="2">
        <f t="shared" si="10"/>
      </c>
      <c r="U95" s="2">
        <f t="shared" si="11"/>
      </c>
      <c r="V95" s="2" t="e">
        <f t="shared" si="12"/>
        <v>#N/A</v>
      </c>
      <c r="W95" s="2" t="e">
        <f t="shared" si="13"/>
        <v>#N/A</v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8:34" ht="12.75">
      <c r="R96" s="2">
        <f t="shared" si="8"/>
      </c>
      <c r="S96" s="2">
        <f t="shared" si="9"/>
      </c>
      <c r="T96" s="2">
        <f t="shared" si="10"/>
      </c>
      <c r="U96" s="2">
        <f t="shared" si="11"/>
      </c>
      <c r="V96" s="2" t="e">
        <f t="shared" si="12"/>
        <v>#N/A</v>
      </c>
      <c r="W96" s="2" t="e">
        <f t="shared" si="13"/>
        <v>#N/A</v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8:34" ht="12.75">
      <c r="R97" s="2">
        <f t="shared" si="8"/>
      </c>
      <c r="S97" s="2">
        <f t="shared" si="9"/>
      </c>
      <c r="T97" s="2">
        <f t="shared" si="10"/>
      </c>
      <c r="U97" s="2">
        <f t="shared" si="11"/>
      </c>
      <c r="V97" s="2" t="e">
        <f t="shared" si="12"/>
        <v>#N/A</v>
      </c>
      <c r="W97" s="2" t="e">
        <f t="shared" si="13"/>
        <v>#N/A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8:34" ht="12.75">
      <c r="R98" s="2">
        <f t="shared" si="8"/>
      </c>
      <c r="S98" s="2">
        <f t="shared" si="9"/>
      </c>
      <c r="T98" s="2">
        <f t="shared" si="10"/>
      </c>
      <c r="U98" s="2">
        <f t="shared" si="11"/>
      </c>
      <c r="V98" s="2" t="e">
        <f t="shared" si="12"/>
        <v>#N/A</v>
      </c>
      <c r="W98" s="2" t="e">
        <f t="shared" si="13"/>
        <v>#N/A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8:34" ht="12.75">
      <c r="R99" s="2">
        <f t="shared" si="8"/>
      </c>
      <c r="S99" s="2">
        <f t="shared" si="9"/>
      </c>
      <c r="T99" s="2">
        <f t="shared" si="10"/>
      </c>
      <c r="U99" s="2">
        <f t="shared" si="11"/>
      </c>
      <c r="V99" s="2" t="e">
        <f t="shared" si="12"/>
        <v>#N/A</v>
      </c>
      <c r="W99" s="2" t="e">
        <f t="shared" si="13"/>
        <v>#N/A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8:34" ht="12.75">
      <c r="R100" s="2">
        <f t="shared" si="8"/>
      </c>
      <c r="S100" s="2">
        <f t="shared" si="9"/>
      </c>
      <c r="T100" s="2">
        <f t="shared" si="10"/>
      </c>
      <c r="U100" s="2">
        <f t="shared" si="11"/>
      </c>
      <c r="V100" s="2" t="e">
        <f t="shared" si="12"/>
        <v>#N/A</v>
      </c>
      <c r="W100" s="2" t="e">
        <f t="shared" si="13"/>
        <v>#N/A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8:34" ht="12.75">
      <c r="R101" s="2">
        <f t="shared" si="8"/>
      </c>
      <c r="S101" s="2">
        <f t="shared" si="9"/>
      </c>
      <c r="T101" s="2">
        <f t="shared" si="10"/>
      </c>
      <c r="U101" s="2">
        <f t="shared" si="11"/>
      </c>
      <c r="V101" s="2" t="e">
        <f t="shared" si="12"/>
        <v>#N/A</v>
      </c>
      <c r="W101" s="2" t="e">
        <f t="shared" si="13"/>
        <v>#N/A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8:34" ht="12.75">
      <c r="R102" s="2">
        <f t="shared" si="8"/>
      </c>
      <c r="S102" s="2">
        <f t="shared" si="9"/>
      </c>
      <c r="T102" s="2">
        <f t="shared" si="10"/>
      </c>
      <c r="U102" s="2">
        <f t="shared" si="11"/>
      </c>
      <c r="V102" s="2" t="e">
        <f t="shared" si="12"/>
        <v>#N/A</v>
      </c>
      <c r="W102" s="2" t="e">
        <f t="shared" si="13"/>
        <v>#N/A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8:34" ht="13.5" thickBot="1">
      <c r="R103" s="2">
        <f t="shared" si="8"/>
      </c>
      <c r="S103" s="2">
        <f t="shared" si="9"/>
      </c>
      <c r="T103" s="2">
        <f t="shared" si="10"/>
      </c>
      <c r="U103" s="2">
        <f t="shared" si="11"/>
      </c>
      <c r="V103" s="2" t="e">
        <f t="shared" si="12"/>
        <v>#N/A</v>
      </c>
      <c r="W103" s="2" t="e">
        <f t="shared" si="13"/>
        <v>#N/A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3.5" thickTop="1">
      <c r="A104" s="6" t="s">
        <v>28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</sheetData>
  <printOptions horizontalCentered="1"/>
  <pageMargins left="0.75" right="0.75" top="1" bottom="1" header="0.5" footer="0.5"/>
  <pageSetup horizontalDpi="360" verticalDpi="360" orientation="portrait" r:id="rId2"/>
  <headerFooter alignWithMargins="0">
    <oddHeader>&amp;C&amp;"Arial,Bold"&amp;14Test-Retest Analysis -
Potency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4"/>
  <sheetViews>
    <sheetView workbookViewId="0" topLeftCell="A28">
      <selection activeCell="O17" sqref="O17"/>
    </sheetView>
  </sheetViews>
  <sheetFormatPr defaultColWidth="9.140625" defaultRowHeight="12.75"/>
  <cols>
    <col min="1" max="1" width="10.00390625" style="0" customWidth="1"/>
    <col min="5" max="5" width="13.421875" style="0" customWidth="1"/>
    <col min="6" max="6" width="9.7109375" style="0" customWidth="1"/>
    <col min="7" max="7" width="7.57421875" style="0" customWidth="1"/>
    <col min="10" max="10" width="11.7109375" style="0" customWidth="1"/>
    <col min="13" max="13" width="11.28125" style="0" customWidth="1"/>
    <col min="15" max="15" width="10.28125" style="0" customWidth="1"/>
  </cols>
  <sheetData>
    <row r="1" spans="2:34" ht="12.75">
      <c r="B1" t="s">
        <v>31</v>
      </c>
      <c r="E1" s="13"/>
      <c r="F1" s="13"/>
      <c r="G1" s="13"/>
      <c r="H1" s="14"/>
      <c r="I1" s="13"/>
      <c r="J1" s="13"/>
      <c r="K1" s="13"/>
      <c r="L1" s="13"/>
      <c r="M1" s="13"/>
      <c r="S1" s="2"/>
      <c r="T1" s="2"/>
      <c r="U1" s="5" t="s">
        <v>27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5:34" ht="12.75">
      <c r="E2" s="13"/>
      <c r="F2" s="13"/>
      <c r="G2" s="13"/>
      <c r="H2" s="13"/>
      <c r="I2" s="13"/>
      <c r="J2" s="13"/>
      <c r="K2" s="13"/>
      <c r="L2" s="13"/>
      <c r="M2" s="13"/>
      <c r="R2" s="2" t="s">
        <v>32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" customFormat="1" ht="25.5">
      <c r="A3" t="s">
        <v>12</v>
      </c>
      <c r="B3" t="s">
        <v>10</v>
      </c>
      <c r="C3" t="s">
        <v>11</v>
      </c>
      <c r="E3" s="15"/>
      <c r="F3" s="15"/>
      <c r="G3" s="15"/>
      <c r="H3" s="15"/>
      <c r="I3" s="15"/>
      <c r="J3" s="15"/>
      <c r="K3" s="15"/>
      <c r="L3" s="15"/>
      <c r="M3" s="15"/>
      <c r="R3" s="8" t="s">
        <v>10</v>
      </c>
      <c r="S3" s="8" t="s">
        <v>11</v>
      </c>
      <c r="T3" s="8" t="s">
        <v>33</v>
      </c>
      <c r="U3" s="8" t="s">
        <v>17</v>
      </c>
      <c r="V3" s="8" t="s">
        <v>33</v>
      </c>
      <c r="W3" s="8" t="s">
        <v>17</v>
      </c>
      <c r="X3" s="3" t="s">
        <v>33</v>
      </c>
      <c r="Y3" s="3"/>
      <c r="Z3" s="8" t="s">
        <v>35</v>
      </c>
      <c r="AA3" s="3" t="s">
        <v>2</v>
      </c>
      <c r="AB3" s="3"/>
      <c r="AC3" s="8" t="s">
        <v>36</v>
      </c>
      <c r="AD3" s="8" t="s">
        <v>37</v>
      </c>
      <c r="AE3" s="8" t="s">
        <v>38</v>
      </c>
      <c r="AF3" s="3"/>
      <c r="AG3" s="3" t="s">
        <v>25</v>
      </c>
      <c r="AH3" s="8" t="s">
        <v>26</v>
      </c>
    </row>
    <row r="4" spans="5:34" ht="12.75">
      <c r="E4" s="13"/>
      <c r="F4" s="13"/>
      <c r="G4" s="13"/>
      <c r="H4" s="13"/>
      <c r="I4" s="13"/>
      <c r="J4" s="13"/>
      <c r="K4" s="13"/>
      <c r="L4" s="13"/>
      <c r="M4" s="13"/>
      <c r="R4" s="2">
        <f>IF(ISNUMBER(B4),B4,"")</f>
      </c>
      <c r="S4" s="2">
        <f>IF(ISNUMBER(C4),C4,"")</f>
      </c>
      <c r="T4" s="2" t="e">
        <f aca="true" t="shared" si="0" ref="T4:T34">IF(ISNUMBER(R4),IF(ISNUMBER(S4),R4-S4,NA()),NA())</f>
        <v>#N/A</v>
      </c>
      <c r="U4" s="2" t="e">
        <f>IF(ISNUMBER(T4),(R4+S4)/2,NA())</f>
        <v>#N/A</v>
      </c>
      <c r="V4" s="2">
        <f>IF(ISNUMBER(T4),T4,"")</f>
      </c>
      <c r="W4" s="2">
        <f>IF(ISNUMBER(U4),U4,"")</f>
      </c>
      <c r="X4" s="2" t="s">
        <v>0</v>
      </c>
      <c r="Y4" s="10" t="e">
        <f>STDEV(V4:V103)</f>
        <v>#DIV/0!</v>
      </c>
      <c r="Z4" s="2">
        <f>MIN(W4:W103)</f>
        <v>0</v>
      </c>
      <c r="AA4" s="4" t="e">
        <f>AVERAGE(V4:V103)</f>
        <v>#DIV/0!</v>
      </c>
      <c r="AB4" s="2"/>
      <c r="AC4" s="4" t="e">
        <f>AA4</f>
        <v>#DIV/0!</v>
      </c>
      <c r="AD4" s="4" t="e">
        <f>AA4-Y12*Y6</f>
        <v>#DIV/0!</v>
      </c>
      <c r="AE4" s="4" t="e">
        <f>AA4-2*Y4</f>
        <v>#DIV/0!</v>
      </c>
      <c r="AF4" s="2"/>
      <c r="AG4" s="2">
        <f>INT(Z4)</f>
        <v>0</v>
      </c>
      <c r="AH4" s="2">
        <v>0</v>
      </c>
    </row>
    <row r="5" spans="5:34" ht="12.75">
      <c r="E5" s="13"/>
      <c r="F5" s="13"/>
      <c r="G5" s="13"/>
      <c r="H5" s="13"/>
      <c r="I5" s="13"/>
      <c r="J5" s="13"/>
      <c r="K5" s="13"/>
      <c r="L5" s="13"/>
      <c r="M5" s="13"/>
      <c r="R5" s="2">
        <f aca="true" t="shared" si="1" ref="R5:R68">IF(ISNUMBER(B5),B5,"")</f>
      </c>
      <c r="S5" s="2">
        <f aca="true" t="shared" si="2" ref="S5:S68">IF(ISNUMBER(C5),C5,"")</f>
      </c>
      <c r="T5" s="2" t="e">
        <f t="shared" si="0"/>
        <v>#N/A</v>
      </c>
      <c r="U5" s="2" t="e">
        <f aca="true" t="shared" si="3" ref="U5:U68">IF(ISNUMBER(T5),(R5+S5)/2,NA())</f>
        <v>#N/A</v>
      </c>
      <c r="V5" s="2">
        <f aca="true" t="shared" si="4" ref="V5:V68">IF(ISNUMBER(T5),T5,"")</f>
      </c>
      <c r="W5" s="2">
        <f aca="true" t="shared" si="5" ref="W5:W68">IF(ISNUMBER(U5),U5,"")</f>
      </c>
      <c r="X5" s="2" t="s">
        <v>34</v>
      </c>
      <c r="Y5" s="10" t="e">
        <f>2*Y4</f>
        <v>#DIV/0!</v>
      </c>
      <c r="Z5" s="2">
        <f>MAX(W4:W103)</f>
        <v>0</v>
      </c>
      <c r="AA5" s="4" t="e">
        <f>AVERAGE(V4:V103)</f>
        <v>#DIV/0!</v>
      </c>
      <c r="AB5" s="2"/>
      <c r="AC5" s="4" t="e">
        <f>AA5</f>
        <v>#DIV/0!</v>
      </c>
      <c r="AD5" s="4" t="e">
        <f>AA4-Y12*Y6</f>
        <v>#DIV/0!</v>
      </c>
      <c r="AE5" s="4" t="e">
        <f>AA4-2*Y4</f>
        <v>#DIV/0!</v>
      </c>
      <c r="AF5" s="2"/>
      <c r="AG5" s="2">
        <f>INT(Z5)+1</f>
        <v>1</v>
      </c>
      <c r="AH5" s="2">
        <v>0</v>
      </c>
    </row>
    <row r="6" spans="5:34" ht="12.75">
      <c r="E6" s="13"/>
      <c r="F6" s="13"/>
      <c r="G6" s="13"/>
      <c r="H6" s="13"/>
      <c r="I6" s="13"/>
      <c r="J6" s="13"/>
      <c r="K6" s="13"/>
      <c r="L6" s="13"/>
      <c r="M6" s="13"/>
      <c r="R6" s="2">
        <f t="shared" si="1"/>
      </c>
      <c r="S6" s="2">
        <f t="shared" si="2"/>
      </c>
      <c r="T6" s="2" t="e">
        <f t="shared" si="0"/>
        <v>#N/A</v>
      </c>
      <c r="U6" s="2" t="e">
        <f t="shared" si="3"/>
        <v>#N/A</v>
      </c>
      <c r="V6" s="2">
        <f t="shared" si="4"/>
      </c>
      <c r="W6" s="2">
        <f t="shared" si="5"/>
      </c>
      <c r="X6" s="2" t="s">
        <v>1</v>
      </c>
      <c r="Y6" s="10" t="e">
        <f>Y4/SQRT(Y11)</f>
        <v>#DIV/0!</v>
      </c>
      <c r="Z6" s="2"/>
      <c r="AA6" s="2"/>
      <c r="AB6" s="2"/>
      <c r="AC6" s="2"/>
      <c r="AD6" s="4"/>
      <c r="AE6" s="4"/>
      <c r="AF6" s="2"/>
      <c r="AG6" s="2"/>
      <c r="AH6" s="2"/>
    </row>
    <row r="7" spans="5:34" ht="12.75">
      <c r="E7" s="13"/>
      <c r="F7" s="13"/>
      <c r="G7" s="13"/>
      <c r="H7" s="13"/>
      <c r="I7" s="13"/>
      <c r="J7" s="13"/>
      <c r="K7" s="13"/>
      <c r="L7" s="13"/>
      <c r="M7" s="13"/>
      <c r="R7" s="2">
        <f t="shared" si="1"/>
      </c>
      <c r="S7" s="2">
        <f t="shared" si="2"/>
      </c>
      <c r="T7" s="2" t="e">
        <f t="shared" si="0"/>
        <v>#N/A</v>
      </c>
      <c r="U7" s="2" t="e">
        <f t="shared" si="3"/>
        <v>#N/A</v>
      </c>
      <c r="V7" s="2">
        <f t="shared" si="4"/>
      </c>
      <c r="W7" s="2">
        <f t="shared" si="5"/>
      </c>
      <c r="X7" s="2"/>
      <c r="Y7" s="4"/>
      <c r="Z7" s="2">
        <f>MIN(W4:W103)</f>
        <v>0</v>
      </c>
      <c r="AA7" s="2"/>
      <c r="AB7" s="2"/>
      <c r="AC7" s="2"/>
      <c r="AD7" s="4" t="e">
        <f>AA4+Y12*Y6</f>
        <v>#DIV/0!</v>
      </c>
      <c r="AE7" s="4" t="e">
        <f>AA4+2*Y4</f>
        <v>#DIV/0!</v>
      </c>
      <c r="AF7" s="2"/>
      <c r="AG7" s="2"/>
      <c r="AH7" s="2"/>
    </row>
    <row r="8" spans="5:34" ht="12.75">
      <c r="E8" s="13"/>
      <c r="F8" s="13"/>
      <c r="G8" s="13"/>
      <c r="H8" s="13"/>
      <c r="I8" s="13"/>
      <c r="J8" s="13"/>
      <c r="K8" s="13"/>
      <c r="L8" s="13"/>
      <c r="M8" s="13"/>
      <c r="R8" s="2">
        <f t="shared" si="1"/>
      </c>
      <c r="S8" s="2">
        <f t="shared" si="2"/>
      </c>
      <c r="T8" s="2" t="e">
        <f t="shared" si="0"/>
        <v>#N/A</v>
      </c>
      <c r="U8" s="2" t="e">
        <f t="shared" si="3"/>
        <v>#N/A</v>
      </c>
      <c r="V8" s="2">
        <f t="shared" si="4"/>
      </c>
      <c r="W8" s="2">
        <f t="shared" si="5"/>
      </c>
      <c r="X8" s="2"/>
      <c r="Y8" s="2"/>
      <c r="Z8" s="2">
        <f>MAX(W4:W103)</f>
        <v>0</v>
      </c>
      <c r="AA8" s="2"/>
      <c r="AB8" s="2"/>
      <c r="AC8" s="2"/>
      <c r="AD8" s="4" t="e">
        <f>AA4+Y12*Y6</f>
        <v>#DIV/0!</v>
      </c>
      <c r="AE8" s="4" t="e">
        <f>AA4+2*Y4</f>
        <v>#DIV/0!</v>
      </c>
      <c r="AF8" s="2"/>
      <c r="AG8" s="2"/>
      <c r="AH8" s="2"/>
    </row>
    <row r="9" spans="5:34" ht="12.75">
      <c r="E9" s="13"/>
      <c r="F9" s="13"/>
      <c r="G9" s="13"/>
      <c r="H9" s="13"/>
      <c r="I9" s="13"/>
      <c r="J9" s="13"/>
      <c r="K9" s="13"/>
      <c r="L9" s="13"/>
      <c r="M9" s="13"/>
      <c r="R9" s="2">
        <f t="shared" si="1"/>
      </c>
      <c r="S9" s="2">
        <f t="shared" si="2"/>
      </c>
      <c r="T9" s="2" t="e">
        <f t="shared" si="0"/>
        <v>#N/A</v>
      </c>
      <c r="U9" s="2" t="e">
        <f t="shared" si="3"/>
        <v>#N/A</v>
      </c>
      <c r="V9" s="2">
        <f t="shared" si="4"/>
      </c>
      <c r="W9" s="2">
        <f t="shared" si="5"/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5:34" ht="12.75">
      <c r="E10" s="13"/>
      <c r="F10" s="13"/>
      <c r="G10" s="13"/>
      <c r="H10" s="13"/>
      <c r="I10" s="13"/>
      <c r="J10" s="13"/>
      <c r="K10" s="13"/>
      <c r="L10" s="13"/>
      <c r="M10" s="13"/>
      <c r="R10" s="2">
        <f t="shared" si="1"/>
      </c>
      <c r="S10" s="2">
        <f t="shared" si="2"/>
      </c>
      <c r="T10" s="2" t="e">
        <f t="shared" si="0"/>
        <v>#N/A</v>
      </c>
      <c r="U10" s="2" t="e">
        <f t="shared" si="3"/>
        <v>#N/A</v>
      </c>
      <c r="V10" s="2">
        <f t="shared" si="4"/>
      </c>
      <c r="W10" s="2">
        <f t="shared" si="5"/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5:34" ht="12.75">
      <c r="E11" s="13"/>
      <c r="F11" s="13"/>
      <c r="G11" s="13"/>
      <c r="H11" s="13"/>
      <c r="I11" s="13"/>
      <c r="J11" s="13"/>
      <c r="K11" s="13"/>
      <c r="L11" s="13"/>
      <c r="M11" s="13"/>
      <c r="R11" s="2">
        <f t="shared" si="1"/>
      </c>
      <c r="S11" s="2">
        <f t="shared" si="2"/>
      </c>
      <c r="T11" s="2" t="e">
        <f t="shared" si="0"/>
        <v>#N/A</v>
      </c>
      <c r="U11" s="2" t="e">
        <f t="shared" si="3"/>
        <v>#N/A</v>
      </c>
      <c r="V11" s="2">
        <f t="shared" si="4"/>
      </c>
      <c r="W11" s="2">
        <f t="shared" si="5"/>
      </c>
      <c r="X11" s="2" t="s">
        <v>20</v>
      </c>
      <c r="Y11" s="2">
        <f>COUNT(T4:T103)</f>
        <v>0</v>
      </c>
      <c r="Z11" s="2"/>
      <c r="AA11" s="2"/>
      <c r="AB11" s="2"/>
      <c r="AC11" s="2"/>
      <c r="AD11" s="2"/>
      <c r="AE11" s="2"/>
      <c r="AF11" s="2"/>
      <c r="AG11" s="2"/>
      <c r="AH11" s="2"/>
    </row>
    <row r="12" spans="5:34" ht="12.75">
      <c r="E12" s="13"/>
      <c r="F12" s="13"/>
      <c r="G12" s="13"/>
      <c r="H12" s="13"/>
      <c r="I12" s="13"/>
      <c r="J12" s="13"/>
      <c r="K12" s="13"/>
      <c r="L12" s="13"/>
      <c r="M12" s="13"/>
      <c r="R12" s="2">
        <f t="shared" si="1"/>
      </c>
      <c r="S12" s="2">
        <f t="shared" si="2"/>
      </c>
      <c r="T12" s="2" t="e">
        <f t="shared" si="0"/>
        <v>#N/A</v>
      </c>
      <c r="U12" s="2" t="e">
        <f t="shared" si="3"/>
        <v>#N/A</v>
      </c>
      <c r="V12" s="2">
        <f t="shared" si="4"/>
      </c>
      <c r="W12" s="2">
        <f t="shared" si="5"/>
      </c>
      <c r="X12" s="2" t="s">
        <v>42</v>
      </c>
      <c r="Y12" s="9" t="e">
        <f>TINV(0.05,Y11-1)</f>
        <v>#NUM!</v>
      </c>
      <c r="Z12" s="2"/>
      <c r="AA12" s="2"/>
      <c r="AB12" s="2"/>
      <c r="AC12" s="2"/>
      <c r="AD12" s="2"/>
      <c r="AE12" s="2"/>
      <c r="AF12" s="2"/>
      <c r="AG12" s="2"/>
      <c r="AH12" s="2"/>
    </row>
    <row r="13" spans="5:34" ht="12.75">
      <c r="E13" s="13"/>
      <c r="F13" s="13"/>
      <c r="G13" s="13"/>
      <c r="H13" s="13"/>
      <c r="I13" s="13"/>
      <c r="J13" s="13"/>
      <c r="K13" s="13"/>
      <c r="L13" s="13"/>
      <c r="M13" s="13"/>
      <c r="R13" s="2">
        <f t="shared" si="1"/>
      </c>
      <c r="S13" s="2">
        <f t="shared" si="2"/>
      </c>
      <c r="T13" s="2" t="e">
        <f t="shared" si="0"/>
        <v>#N/A</v>
      </c>
      <c r="U13" s="2" t="e">
        <f t="shared" si="3"/>
        <v>#N/A</v>
      </c>
      <c r="V13" s="2">
        <f t="shared" si="4"/>
      </c>
      <c r="W13" s="2">
        <f t="shared" si="5"/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5:34" ht="12.75">
      <c r="E14" s="13"/>
      <c r="F14" s="13"/>
      <c r="G14" s="13"/>
      <c r="H14" s="13"/>
      <c r="I14" s="13"/>
      <c r="J14" s="13"/>
      <c r="K14" s="13"/>
      <c r="L14" s="13"/>
      <c r="M14" s="13"/>
      <c r="R14" s="2">
        <f t="shared" si="1"/>
      </c>
      <c r="S14" s="2">
        <f t="shared" si="2"/>
      </c>
      <c r="T14" s="2" t="e">
        <f t="shared" si="0"/>
        <v>#N/A</v>
      </c>
      <c r="U14" s="2" t="e">
        <f t="shared" si="3"/>
        <v>#N/A</v>
      </c>
      <c r="V14" s="2">
        <f t="shared" si="4"/>
      </c>
      <c r="W14" s="2">
        <f t="shared" si="5"/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5:34" ht="12.75">
      <c r="E15" s="13"/>
      <c r="F15" s="13"/>
      <c r="G15" s="13"/>
      <c r="H15" s="13"/>
      <c r="I15" s="13"/>
      <c r="J15" s="13"/>
      <c r="K15" s="13"/>
      <c r="L15" s="13"/>
      <c r="M15" s="13"/>
      <c r="R15" s="2">
        <f t="shared" si="1"/>
      </c>
      <c r="S15" s="2">
        <f t="shared" si="2"/>
      </c>
      <c r="T15" s="2" t="e">
        <f t="shared" si="0"/>
        <v>#N/A</v>
      </c>
      <c r="U15" s="2" t="e">
        <f t="shared" si="3"/>
        <v>#N/A</v>
      </c>
      <c r="V15" s="2">
        <f t="shared" si="4"/>
      </c>
      <c r="W15" s="2">
        <f t="shared" si="5"/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5:34" ht="12.75">
      <c r="E16" s="13"/>
      <c r="F16" s="13"/>
      <c r="G16" s="13"/>
      <c r="H16" s="13"/>
      <c r="I16" s="13"/>
      <c r="J16" s="13"/>
      <c r="K16" s="13"/>
      <c r="L16" s="13"/>
      <c r="M16" s="13"/>
      <c r="R16" s="2">
        <f t="shared" si="1"/>
      </c>
      <c r="S16" s="2">
        <f t="shared" si="2"/>
      </c>
      <c r="T16" s="2" t="e">
        <f t="shared" si="0"/>
        <v>#N/A</v>
      </c>
      <c r="U16" s="2" t="e">
        <f t="shared" si="3"/>
        <v>#N/A</v>
      </c>
      <c r="V16" s="2">
        <f t="shared" si="4"/>
      </c>
      <c r="W16" s="2">
        <f t="shared" si="5"/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5:34" ht="12.75">
      <c r="E17" s="13"/>
      <c r="F17" s="13"/>
      <c r="G17" s="13"/>
      <c r="H17" s="13"/>
      <c r="I17" s="13"/>
      <c r="J17" s="13"/>
      <c r="K17" s="13"/>
      <c r="L17" s="13"/>
      <c r="M17" s="13"/>
      <c r="R17" s="2">
        <f t="shared" si="1"/>
      </c>
      <c r="S17" s="2">
        <f t="shared" si="2"/>
      </c>
      <c r="T17" s="2" t="e">
        <f t="shared" si="0"/>
        <v>#N/A</v>
      </c>
      <c r="U17" s="2" t="e">
        <f t="shared" si="3"/>
        <v>#N/A</v>
      </c>
      <c r="V17" s="2">
        <f t="shared" si="4"/>
      </c>
      <c r="W17" s="2">
        <f t="shared" si="5"/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5:34" ht="12.75">
      <c r="E18" s="13"/>
      <c r="F18" s="13"/>
      <c r="G18" s="13"/>
      <c r="H18" s="13"/>
      <c r="I18" s="13"/>
      <c r="J18" s="13"/>
      <c r="K18" s="13"/>
      <c r="L18" s="13"/>
      <c r="M18" s="13"/>
      <c r="R18" s="2">
        <f t="shared" si="1"/>
      </c>
      <c r="S18" s="2">
        <f t="shared" si="2"/>
      </c>
      <c r="T18" s="2" t="e">
        <f t="shared" si="0"/>
        <v>#N/A</v>
      </c>
      <c r="U18" s="2" t="e">
        <f t="shared" si="3"/>
        <v>#N/A</v>
      </c>
      <c r="V18" s="2">
        <f t="shared" si="4"/>
      </c>
      <c r="W18" s="2">
        <f t="shared" si="5"/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5:34" ht="12.75">
      <c r="E19" s="13"/>
      <c r="F19" s="13"/>
      <c r="G19" s="13"/>
      <c r="H19" s="13"/>
      <c r="I19" s="13"/>
      <c r="J19" s="13"/>
      <c r="K19" s="13"/>
      <c r="L19" s="13"/>
      <c r="M19" s="13"/>
      <c r="R19" s="2">
        <f t="shared" si="1"/>
      </c>
      <c r="S19" s="2">
        <f t="shared" si="2"/>
      </c>
      <c r="T19" s="2" t="e">
        <f t="shared" si="0"/>
        <v>#N/A</v>
      </c>
      <c r="U19" s="2" t="e">
        <f t="shared" si="3"/>
        <v>#N/A</v>
      </c>
      <c r="V19" s="2">
        <f t="shared" si="4"/>
      </c>
      <c r="W19" s="2">
        <f t="shared" si="5"/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5:34" ht="12.75">
      <c r="E20" s="13"/>
      <c r="F20" s="13"/>
      <c r="G20" s="13"/>
      <c r="H20" s="13"/>
      <c r="I20" s="13"/>
      <c r="J20" s="13"/>
      <c r="K20" s="13"/>
      <c r="L20" s="13"/>
      <c r="M20" s="13"/>
      <c r="R20" s="2">
        <f t="shared" si="1"/>
      </c>
      <c r="S20" s="2">
        <f t="shared" si="2"/>
      </c>
      <c r="T20" s="2" t="e">
        <f t="shared" si="0"/>
        <v>#N/A</v>
      </c>
      <c r="U20" s="2" t="e">
        <f t="shared" si="3"/>
        <v>#N/A</v>
      </c>
      <c r="V20" s="2">
        <f t="shared" si="4"/>
      </c>
      <c r="W20" s="2">
        <f t="shared" si="5"/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5:34" ht="12.75">
      <c r="E21" s="13"/>
      <c r="F21" s="13"/>
      <c r="G21" s="13"/>
      <c r="H21" s="13"/>
      <c r="I21" s="13"/>
      <c r="J21" s="13"/>
      <c r="K21" s="13"/>
      <c r="L21" s="13"/>
      <c r="M21" s="13"/>
      <c r="R21" s="2">
        <f t="shared" si="1"/>
      </c>
      <c r="S21" s="2">
        <f t="shared" si="2"/>
      </c>
      <c r="T21" s="2" t="e">
        <f t="shared" si="0"/>
        <v>#N/A</v>
      </c>
      <c r="U21" s="2" t="e">
        <f t="shared" si="3"/>
        <v>#N/A</v>
      </c>
      <c r="V21" s="2">
        <f t="shared" si="4"/>
      </c>
      <c r="W21" s="2">
        <f t="shared" si="5"/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5:34" ht="12.75">
      <c r="E22" s="13"/>
      <c r="F22" s="13"/>
      <c r="G22" s="13"/>
      <c r="H22" s="13"/>
      <c r="I22" s="13"/>
      <c r="J22" s="13"/>
      <c r="K22" s="13"/>
      <c r="L22" s="13"/>
      <c r="M22" s="13"/>
      <c r="R22" s="2">
        <f t="shared" si="1"/>
      </c>
      <c r="S22" s="2">
        <f t="shared" si="2"/>
      </c>
      <c r="T22" s="2" t="e">
        <f t="shared" si="0"/>
        <v>#N/A</v>
      </c>
      <c r="U22" s="2" t="e">
        <f t="shared" si="3"/>
        <v>#N/A</v>
      </c>
      <c r="V22" s="2">
        <f t="shared" si="4"/>
      </c>
      <c r="W22" s="2">
        <f t="shared" si="5"/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5:34" ht="12.75">
      <c r="E23" s="13"/>
      <c r="F23" s="13"/>
      <c r="G23" s="13"/>
      <c r="H23" s="13"/>
      <c r="I23" s="13"/>
      <c r="J23" s="13"/>
      <c r="K23" s="13"/>
      <c r="L23" s="13"/>
      <c r="M23" s="13"/>
      <c r="R23" s="2">
        <f t="shared" si="1"/>
      </c>
      <c r="S23" s="2">
        <f t="shared" si="2"/>
      </c>
      <c r="T23" s="2" t="e">
        <f t="shared" si="0"/>
        <v>#N/A</v>
      </c>
      <c r="U23" s="2" t="e">
        <f t="shared" si="3"/>
        <v>#N/A</v>
      </c>
      <c r="V23" s="2">
        <f t="shared" si="4"/>
      </c>
      <c r="W23" s="2">
        <f t="shared" si="5"/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5:34" ht="12.75">
      <c r="E24" s="13"/>
      <c r="F24" s="13"/>
      <c r="G24" s="13"/>
      <c r="H24" s="13"/>
      <c r="I24" s="13"/>
      <c r="J24" s="13"/>
      <c r="K24" s="13"/>
      <c r="L24" s="13"/>
      <c r="M24" s="13"/>
      <c r="R24" s="2">
        <f t="shared" si="1"/>
      </c>
      <c r="S24" s="2">
        <f t="shared" si="2"/>
      </c>
      <c r="T24" s="2" t="e">
        <f t="shared" si="0"/>
        <v>#N/A</v>
      </c>
      <c r="U24" s="2" t="e">
        <f t="shared" si="3"/>
        <v>#N/A</v>
      </c>
      <c r="V24" s="2">
        <f t="shared" si="4"/>
      </c>
      <c r="W24" s="2">
        <f t="shared" si="5"/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5:34" ht="12.75">
      <c r="E25" s="13"/>
      <c r="F25" s="13"/>
      <c r="G25" s="13"/>
      <c r="H25" s="13"/>
      <c r="I25" s="13"/>
      <c r="J25" s="13"/>
      <c r="K25" s="13"/>
      <c r="L25" s="13"/>
      <c r="M25" s="13"/>
      <c r="R25" s="2">
        <f t="shared" si="1"/>
      </c>
      <c r="S25" s="2">
        <f t="shared" si="2"/>
      </c>
      <c r="T25" s="2" t="e">
        <f t="shared" si="0"/>
        <v>#N/A</v>
      </c>
      <c r="U25" s="2" t="e">
        <f t="shared" si="3"/>
        <v>#N/A</v>
      </c>
      <c r="V25" s="2">
        <f t="shared" si="4"/>
      </c>
      <c r="W25" s="2">
        <f t="shared" si="5"/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5:34" ht="12.75">
      <c r="E26" s="13"/>
      <c r="F26" s="13"/>
      <c r="G26" s="13"/>
      <c r="H26" s="13"/>
      <c r="I26" s="13"/>
      <c r="J26" s="13"/>
      <c r="K26" s="13"/>
      <c r="L26" s="13"/>
      <c r="M26" s="13"/>
      <c r="R26" s="2">
        <f t="shared" si="1"/>
      </c>
      <c r="S26" s="2">
        <f t="shared" si="2"/>
      </c>
      <c r="T26" s="2" t="e">
        <f t="shared" si="0"/>
        <v>#N/A</v>
      </c>
      <c r="U26" s="2" t="e">
        <f t="shared" si="3"/>
        <v>#N/A</v>
      </c>
      <c r="V26" s="2">
        <f t="shared" si="4"/>
      </c>
      <c r="W26" s="2">
        <f t="shared" si="5"/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5:34" ht="12.75">
      <c r="E27" s="13"/>
      <c r="F27" s="13"/>
      <c r="G27" s="13"/>
      <c r="H27" s="13"/>
      <c r="I27" s="13"/>
      <c r="J27" s="14" t="s">
        <v>23</v>
      </c>
      <c r="K27" s="13"/>
      <c r="L27" s="13"/>
      <c r="M27" s="13"/>
      <c r="R27" s="2">
        <f t="shared" si="1"/>
      </c>
      <c r="S27" s="2">
        <f t="shared" si="2"/>
      </c>
      <c r="T27" s="2" t="e">
        <f t="shared" si="0"/>
        <v>#N/A</v>
      </c>
      <c r="U27" s="2" t="e">
        <f t="shared" si="3"/>
        <v>#N/A</v>
      </c>
      <c r="V27" s="2">
        <f t="shared" si="4"/>
      </c>
      <c r="W27" s="2">
        <f t="shared" si="5"/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5:34" ht="12.75">
      <c r="E28" s="13"/>
      <c r="F28" s="13" t="s">
        <v>29</v>
      </c>
      <c r="G28" s="16" t="s">
        <v>19</v>
      </c>
      <c r="H28" s="20">
        <f>COUNT(V4:V103)</f>
        <v>0</v>
      </c>
      <c r="I28" s="13"/>
      <c r="J28" s="13"/>
      <c r="K28" s="13"/>
      <c r="L28" s="13"/>
      <c r="M28" s="13"/>
      <c r="R28" s="2">
        <f t="shared" si="1"/>
      </c>
      <c r="S28" s="2">
        <f t="shared" si="2"/>
      </c>
      <c r="T28" s="2" t="e">
        <f t="shared" si="0"/>
        <v>#N/A</v>
      </c>
      <c r="U28" s="2" t="e">
        <f t="shared" si="3"/>
        <v>#N/A</v>
      </c>
      <c r="V28" s="2">
        <f t="shared" si="4"/>
      </c>
      <c r="W28" s="2">
        <f t="shared" si="5"/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5:34" ht="12.75">
      <c r="E29" s="13"/>
      <c r="F29" s="13" t="s">
        <v>30</v>
      </c>
      <c r="G29" s="16" t="s">
        <v>36</v>
      </c>
      <c r="H29" s="17" t="e">
        <f>AC4</f>
        <v>#DIV/0!</v>
      </c>
      <c r="I29" s="13"/>
      <c r="J29" s="27" t="e">
        <f>IF(H33&lt;0.05," ",IF(ABS(H29)&lt;10,"Passed!"," "))</f>
        <v>#DIV/0!</v>
      </c>
      <c r="K29" s="18" t="e">
        <f>IF(H33&lt;0.05,"Failed",IF(ABS(H29)&lt;10," ","&gt;10% Diff"))</f>
        <v>#DIV/0!</v>
      </c>
      <c r="L29" s="13"/>
      <c r="M29" s="13"/>
      <c r="R29" s="2">
        <f t="shared" si="1"/>
      </c>
      <c r="S29" s="2">
        <f t="shared" si="2"/>
      </c>
      <c r="T29" s="2" t="e">
        <f t="shared" si="0"/>
        <v>#N/A</v>
      </c>
      <c r="U29" s="2" t="e">
        <f t="shared" si="3"/>
        <v>#N/A</v>
      </c>
      <c r="V29" s="2">
        <f t="shared" si="4"/>
      </c>
      <c r="W29" s="2">
        <f t="shared" si="5"/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5:34" ht="12.75">
      <c r="E30" s="13"/>
      <c r="F30" s="13"/>
      <c r="G30" s="16" t="s">
        <v>37</v>
      </c>
      <c r="H30" s="17" t="e">
        <f>AD4</f>
        <v>#DIV/0!</v>
      </c>
      <c r="I30" s="13"/>
      <c r="J30" s="13"/>
      <c r="K30" s="13"/>
      <c r="L30" s="13"/>
      <c r="M30" s="13"/>
      <c r="R30" s="2">
        <f t="shared" si="1"/>
      </c>
      <c r="S30" s="2">
        <f t="shared" si="2"/>
      </c>
      <c r="T30" s="2" t="e">
        <f t="shared" si="0"/>
        <v>#N/A</v>
      </c>
      <c r="U30" s="2" t="e">
        <f t="shared" si="3"/>
        <v>#N/A</v>
      </c>
      <c r="V30" s="2">
        <f t="shared" si="4"/>
      </c>
      <c r="W30" s="2">
        <f t="shared" si="5"/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5:34" ht="12.75">
      <c r="E31" s="13"/>
      <c r="F31" s="13"/>
      <c r="G31" s="13"/>
      <c r="H31" s="17" t="e">
        <f>AD7</f>
        <v>#DIV/0!</v>
      </c>
      <c r="I31" s="13"/>
      <c r="J31" s="13"/>
      <c r="K31" s="13"/>
      <c r="L31" s="13"/>
      <c r="M31" s="13"/>
      <c r="R31" s="2">
        <f t="shared" si="1"/>
      </c>
      <c r="S31" s="2">
        <f t="shared" si="2"/>
      </c>
      <c r="T31" s="2" t="e">
        <f t="shared" si="0"/>
        <v>#N/A</v>
      </c>
      <c r="U31" s="2" t="e">
        <f t="shared" si="3"/>
        <v>#N/A</v>
      </c>
      <c r="V31" s="2">
        <f t="shared" si="4"/>
      </c>
      <c r="W31" s="2">
        <f t="shared" si="5"/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5:34" ht="12.75">
      <c r="E32" s="13"/>
      <c r="F32" s="13"/>
      <c r="G32" s="16" t="s">
        <v>39</v>
      </c>
      <c r="H32" s="17"/>
      <c r="I32" s="13"/>
      <c r="J32" s="13"/>
      <c r="K32" s="13"/>
      <c r="L32" s="13"/>
      <c r="M32" s="13"/>
      <c r="R32" s="2">
        <f t="shared" si="1"/>
      </c>
      <c r="S32" s="2">
        <f t="shared" si="2"/>
      </c>
      <c r="T32" s="2" t="e">
        <f t="shared" si="0"/>
        <v>#N/A</v>
      </c>
      <c r="U32" s="2" t="e">
        <f t="shared" si="3"/>
        <v>#N/A</v>
      </c>
      <c r="V32" s="2">
        <f t="shared" si="4"/>
      </c>
      <c r="W32" s="2">
        <f t="shared" si="5"/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5:34" ht="12.75">
      <c r="E33" s="13"/>
      <c r="F33" s="13"/>
      <c r="G33" s="16" t="s">
        <v>40</v>
      </c>
      <c r="H33" s="19" t="e">
        <f>TDIST(ABS(AA4/Y6),H28-1,2)</f>
        <v>#DIV/0!</v>
      </c>
      <c r="I33" s="13"/>
      <c r="J33" s="13"/>
      <c r="K33" s="13"/>
      <c r="L33" s="13"/>
      <c r="M33" s="13"/>
      <c r="R33" s="2">
        <f t="shared" si="1"/>
      </c>
      <c r="S33" s="2">
        <f t="shared" si="2"/>
      </c>
      <c r="T33" s="2" t="e">
        <f t="shared" si="0"/>
        <v>#N/A</v>
      </c>
      <c r="U33" s="2" t="e">
        <f t="shared" si="3"/>
        <v>#N/A</v>
      </c>
      <c r="V33" s="2">
        <f t="shared" si="4"/>
      </c>
      <c r="W33" s="2">
        <f t="shared" si="5"/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7"/>
      <c r="B34" s="7"/>
      <c r="C34" s="7"/>
      <c r="E34" s="13"/>
      <c r="F34" s="13"/>
      <c r="G34" s="13"/>
      <c r="H34" s="13"/>
      <c r="I34" s="13"/>
      <c r="J34" s="13"/>
      <c r="K34" s="13"/>
      <c r="L34" s="13"/>
      <c r="M34" s="13"/>
      <c r="R34" s="2">
        <f t="shared" si="1"/>
      </c>
      <c r="S34" s="2">
        <f t="shared" si="2"/>
      </c>
      <c r="T34" s="2" t="e">
        <f t="shared" si="0"/>
        <v>#N/A</v>
      </c>
      <c r="U34" s="2" t="e">
        <f t="shared" si="3"/>
        <v>#N/A</v>
      </c>
      <c r="V34" s="2">
        <f t="shared" si="4"/>
      </c>
      <c r="W34" s="2">
        <f t="shared" si="5"/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>
      <c r="A35" s="7"/>
      <c r="B35" s="7"/>
      <c r="C35" s="7"/>
      <c r="E35" s="13"/>
      <c r="F35" s="13"/>
      <c r="G35" s="13"/>
      <c r="H35" s="13"/>
      <c r="I35" s="13"/>
      <c r="J35" s="13"/>
      <c r="K35" s="13"/>
      <c r="L35" s="13"/>
      <c r="M35" s="13"/>
      <c r="R35" s="2">
        <f t="shared" si="1"/>
      </c>
      <c r="S35" s="2">
        <f t="shared" si="2"/>
      </c>
      <c r="T35" s="2" t="e">
        <f aca="true" t="shared" si="6" ref="T35:T98">IF(ISNUMBER(R35),IF(ISNUMBER(S35),R35-S35,NA()),NA())</f>
        <v>#N/A</v>
      </c>
      <c r="U35" s="2" t="e">
        <f t="shared" si="3"/>
        <v>#N/A</v>
      </c>
      <c r="V35" s="2">
        <f t="shared" si="4"/>
      </c>
      <c r="W35" s="2">
        <f t="shared" si="5"/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7"/>
      <c r="B36" s="7"/>
      <c r="C36" s="7"/>
      <c r="E36" s="13"/>
      <c r="F36" s="13"/>
      <c r="G36" s="13"/>
      <c r="H36" s="13"/>
      <c r="I36" s="13"/>
      <c r="J36" s="14" t="s">
        <v>24</v>
      </c>
      <c r="K36" s="13"/>
      <c r="L36" s="13"/>
      <c r="M36" s="13"/>
      <c r="R36" s="2">
        <f t="shared" si="1"/>
      </c>
      <c r="S36" s="2">
        <f t="shared" si="2"/>
      </c>
      <c r="T36" s="2" t="e">
        <f t="shared" si="6"/>
        <v>#N/A</v>
      </c>
      <c r="U36" s="2" t="e">
        <f t="shared" si="3"/>
        <v>#N/A</v>
      </c>
      <c r="V36" s="2">
        <f t="shared" si="4"/>
      </c>
      <c r="W36" s="2">
        <f t="shared" si="5"/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7"/>
      <c r="B37" s="7"/>
      <c r="C37" s="7"/>
      <c r="E37" s="13"/>
      <c r="F37" s="13"/>
      <c r="G37" s="16" t="s">
        <v>63</v>
      </c>
      <c r="H37" s="17" t="e">
        <f>Y5</f>
        <v>#DIV/0!</v>
      </c>
      <c r="I37" s="13"/>
      <c r="J37" s="13"/>
      <c r="K37" s="13"/>
      <c r="L37" s="13"/>
      <c r="M37" s="13"/>
      <c r="R37" s="2">
        <f t="shared" si="1"/>
      </c>
      <c r="S37" s="2">
        <f t="shared" si="2"/>
      </c>
      <c r="T37" s="2" t="e">
        <f t="shared" si="6"/>
        <v>#N/A</v>
      </c>
      <c r="U37" s="2" t="e">
        <f t="shared" si="3"/>
        <v>#N/A</v>
      </c>
      <c r="V37" s="2">
        <f t="shared" si="4"/>
      </c>
      <c r="W37" s="2">
        <f t="shared" si="5"/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7"/>
      <c r="B38" s="7"/>
      <c r="C38" s="7"/>
      <c r="E38" s="13"/>
      <c r="F38" s="13"/>
      <c r="G38" s="16" t="s">
        <v>38</v>
      </c>
      <c r="H38" s="17" t="e">
        <f>AE4</f>
        <v>#DIV/0!</v>
      </c>
      <c r="I38" s="13"/>
      <c r="J38" s="27" t="e">
        <f>IF(H38&lt;-15," ",IF(H39&gt;15," ","&lt;15%"))</f>
        <v>#DIV/0!</v>
      </c>
      <c r="K38" s="18" t="e">
        <f>IF(H38&lt;-15,"Outside 15%",IF(H39&gt;15,"Outside 15%"," "))</f>
        <v>#DIV/0!</v>
      </c>
      <c r="L38" s="13"/>
      <c r="M38" s="13"/>
      <c r="R38" s="2">
        <f t="shared" si="1"/>
      </c>
      <c r="S38" s="2">
        <f t="shared" si="2"/>
      </c>
      <c r="T38" s="2" t="e">
        <f t="shared" si="6"/>
        <v>#N/A</v>
      </c>
      <c r="U38" s="2" t="e">
        <f t="shared" si="3"/>
        <v>#N/A</v>
      </c>
      <c r="V38" s="2">
        <f t="shared" si="4"/>
      </c>
      <c r="W38" s="2">
        <f t="shared" si="5"/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7"/>
      <c r="B39" s="7"/>
      <c r="C39" s="7"/>
      <c r="E39" s="13"/>
      <c r="F39" s="13"/>
      <c r="G39" s="13"/>
      <c r="H39" s="17" t="e">
        <f>AE7</f>
        <v>#DIV/0!</v>
      </c>
      <c r="I39" s="13"/>
      <c r="J39" s="13"/>
      <c r="K39" s="13"/>
      <c r="L39" s="13"/>
      <c r="M39" s="13"/>
      <c r="R39" s="2">
        <f t="shared" si="1"/>
      </c>
      <c r="S39" s="2">
        <f t="shared" si="2"/>
      </c>
      <c r="T39" s="2" t="e">
        <f t="shared" si="6"/>
        <v>#N/A</v>
      </c>
      <c r="U39" s="2" t="e">
        <f t="shared" si="3"/>
        <v>#N/A</v>
      </c>
      <c r="V39" s="2">
        <f t="shared" si="4"/>
      </c>
      <c r="W39" s="2">
        <f t="shared" si="5"/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>
      <c r="A40" s="7"/>
      <c r="B40" s="7"/>
      <c r="C40" s="7"/>
      <c r="E40" s="13"/>
      <c r="F40" s="13"/>
      <c r="G40" s="13"/>
      <c r="H40" s="13"/>
      <c r="I40" s="13"/>
      <c r="J40" s="13"/>
      <c r="K40" s="13"/>
      <c r="L40" s="13"/>
      <c r="M40" s="13"/>
      <c r="R40" s="2">
        <f t="shared" si="1"/>
      </c>
      <c r="S40" s="2">
        <f t="shared" si="2"/>
      </c>
      <c r="T40" s="2" t="e">
        <f t="shared" si="6"/>
        <v>#N/A</v>
      </c>
      <c r="U40" s="2" t="e">
        <f t="shared" si="3"/>
        <v>#N/A</v>
      </c>
      <c r="V40" s="2">
        <f t="shared" si="4"/>
      </c>
      <c r="W40" s="2">
        <f t="shared" si="5"/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7"/>
      <c r="B41" s="7"/>
      <c r="C41" s="7"/>
      <c r="E41" s="13"/>
      <c r="F41" s="13"/>
      <c r="G41" s="13"/>
      <c r="H41" s="13"/>
      <c r="I41" s="13"/>
      <c r="J41" s="13"/>
      <c r="K41" s="13"/>
      <c r="L41" s="13"/>
      <c r="M41" s="13"/>
      <c r="R41" s="2">
        <f t="shared" si="1"/>
      </c>
      <c r="S41" s="2">
        <f t="shared" si="2"/>
      </c>
      <c r="T41" s="2" t="e">
        <f t="shared" si="6"/>
        <v>#N/A</v>
      </c>
      <c r="U41" s="2" t="e">
        <f t="shared" si="3"/>
        <v>#N/A</v>
      </c>
      <c r="V41" s="2">
        <f t="shared" si="4"/>
      </c>
      <c r="W41" s="2">
        <f t="shared" si="5"/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7"/>
      <c r="B42" s="7"/>
      <c r="C42" s="7"/>
      <c r="E42" s="13"/>
      <c r="F42" s="13"/>
      <c r="G42" s="13"/>
      <c r="H42" s="13"/>
      <c r="I42" s="13"/>
      <c r="J42" s="13"/>
      <c r="K42" s="13"/>
      <c r="L42" s="13"/>
      <c r="M42" s="13"/>
      <c r="R42" s="2">
        <f t="shared" si="1"/>
      </c>
      <c r="S42" s="2">
        <f t="shared" si="2"/>
      </c>
      <c r="T42" s="2" t="e">
        <f t="shared" si="6"/>
        <v>#N/A</v>
      </c>
      <c r="U42" s="2" t="e">
        <f t="shared" si="3"/>
        <v>#N/A</v>
      </c>
      <c r="V42" s="2">
        <f t="shared" si="4"/>
      </c>
      <c r="W42" s="2">
        <f t="shared" si="5"/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7"/>
      <c r="B43" s="7"/>
      <c r="C43" s="7"/>
      <c r="E43" s="13"/>
      <c r="F43" s="13"/>
      <c r="G43" s="13"/>
      <c r="H43" s="13"/>
      <c r="I43" s="13"/>
      <c r="J43" s="13"/>
      <c r="K43" s="13"/>
      <c r="L43" s="13"/>
      <c r="M43" s="13"/>
      <c r="R43" s="2">
        <f t="shared" si="1"/>
      </c>
      <c r="S43" s="2">
        <f t="shared" si="2"/>
      </c>
      <c r="T43" s="2" t="e">
        <f t="shared" si="6"/>
        <v>#N/A</v>
      </c>
      <c r="U43" s="2" t="e">
        <f t="shared" si="3"/>
        <v>#N/A</v>
      </c>
      <c r="V43" s="2">
        <f t="shared" si="4"/>
      </c>
      <c r="W43" s="2">
        <f t="shared" si="5"/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7"/>
      <c r="B44" s="7"/>
      <c r="C44" s="7"/>
      <c r="E44" s="13"/>
      <c r="F44" s="13"/>
      <c r="G44" s="13"/>
      <c r="H44" s="13"/>
      <c r="I44" s="13"/>
      <c r="J44" s="13"/>
      <c r="K44" s="13"/>
      <c r="L44" s="13"/>
      <c r="M44" s="13"/>
      <c r="R44" s="2">
        <f t="shared" si="1"/>
      </c>
      <c r="S44" s="2">
        <f t="shared" si="2"/>
      </c>
      <c r="T44" s="2" t="e">
        <f t="shared" si="6"/>
        <v>#N/A</v>
      </c>
      <c r="U44" s="2" t="e">
        <f t="shared" si="3"/>
        <v>#N/A</v>
      </c>
      <c r="V44" s="2">
        <f t="shared" si="4"/>
      </c>
      <c r="W44" s="2">
        <f t="shared" si="5"/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7"/>
      <c r="B45" s="7"/>
      <c r="C45" s="7"/>
      <c r="E45" s="13"/>
      <c r="F45" s="13"/>
      <c r="G45" s="13"/>
      <c r="H45" s="13"/>
      <c r="I45" s="13"/>
      <c r="J45" s="13"/>
      <c r="K45" s="13"/>
      <c r="L45" s="13"/>
      <c r="M45" s="13"/>
      <c r="R45" s="2">
        <f t="shared" si="1"/>
      </c>
      <c r="S45" s="2">
        <f t="shared" si="2"/>
      </c>
      <c r="T45" s="2" t="e">
        <f t="shared" si="6"/>
        <v>#N/A</v>
      </c>
      <c r="U45" s="2" t="e">
        <f t="shared" si="3"/>
        <v>#N/A</v>
      </c>
      <c r="V45" s="2">
        <f t="shared" si="4"/>
      </c>
      <c r="W45" s="2">
        <f t="shared" si="5"/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7"/>
      <c r="B46" s="7"/>
      <c r="C46" s="7"/>
      <c r="E46" s="13"/>
      <c r="F46" s="13"/>
      <c r="G46" s="13"/>
      <c r="H46" s="13"/>
      <c r="I46" s="13"/>
      <c r="J46" s="13"/>
      <c r="K46" s="13"/>
      <c r="L46" s="13"/>
      <c r="M46" s="13"/>
      <c r="R46" s="2">
        <f t="shared" si="1"/>
      </c>
      <c r="S46" s="2">
        <f t="shared" si="2"/>
      </c>
      <c r="T46" s="2" t="e">
        <f t="shared" si="6"/>
        <v>#N/A</v>
      </c>
      <c r="U46" s="2" t="e">
        <f t="shared" si="3"/>
        <v>#N/A</v>
      </c>
      <c r="V46" s="2">
        <f t="shared" si="4"/>
      </c>
      <c r="W46" s="2">
        <f t="shared" si="5"/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>
      <c r="A47" s="7"/>
      <c r="B47" s="7"/>
      <c r="C47" s="7"/>
      <c r="E47" s="13"/>
      <c r="F47" s="13"/>
      <c r="G47" s="13"/>
      <c r="H47" s="13"/>
      <c r="I47" s="13"/>
      <c r="J47" s="13"/>
      <c r="K47" s="13"/>
      <c r="L47" s="13"/>
      <c r="M47" s="13"/>
      <c r="R47" s="2">
        <f t="shared" si="1"/>
      </c>
      <c r="S47" s="2">
        <f t="shared" si="2"/>
      </c>
      <c r="T47" s="2" t="e">
        <f t="shared" si="6"/>
        <v>#N/A</v>
      </c>
      <c r="U47" s="2" t="e">
        <f t="shared" si="3"/>
        <v>#N/A</v>
      </c>
      <c r="V47" s="2">
        <f t="shared" si="4"/>
      </c>
      <c r="W47" s="2">
        <f t="shared" si="5"/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7"/>
      <c r="B48" s="7"/>
      <c r="C48" s="7"/>
      <c r="E48" s="13"/>
      <c r="F48" s="13"/>
      <c r="G48" s="13"/>
      <c r="H48" s="13"/>
      <c r="I48" s="13"/>
      <c r="J48" s="13"/>
      <c r="K48" s="13"/>
      <c r="L48" s="13"/>
      <c r="M48" s="13"/>
      <c r="R48" s="2">
        <f t="shared" si="1"/>
      </c>
      <c r="S48" s="2">
        <f t="shared" si="2"/>
      </c>
      <c r="T48" s="2" t="e">
        <f t="shared" si="6"/>
        <v>#N/A</v>
      </c>
      <c r="U48" s="2" t="e">
        <f t="shared" si="3"/>
        <v>#N/A</v>
      </c>
      <c r="V48" s="2">
        <f t="shared" si="4"/>
      </c>
      <c r="W48" s="2">
        <f t="shared" si="5"/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7"/>
      <c r="B49" s="7"/>
      <c r="C49" s="7"/>
      <c r="E49" s="13"/>
      <c r="F49" s="13"/>
      <c r="G49" s="13"/>
      <c r="H49" s="13"/>
      <c r="I49" s="13"/>
      <c r="J49" s="13"/>
      <c r="K49" s="13"/>
      <c r="L49" s="13"/>
      <c r="M49" s="13"/>
      <c r="R49" s="2">
        <f t="shared" si="1"/>
      </c>
      <c r="S49" s="2">
        <f t="shared" si="2"/>
      </c>
      <c r="T49" s="2" t="e">
        <f t="shared" si="6"/>
        <v>#N/A</v>
      </c>
      <c r="U49" s="2" t="e">
        <f t="shared" si="3"/>
        <v>#N/A</v>
      </c>
      <c r="V49" s="2">
        <f t="shared" si="4"/>
      </c>
      <c r="W49" s="2">
        <f t="shared" si="5"/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7"/>
      <c r="B50" s="7"/>
      <c r="C50" s="7"/>
      <c r="E50" s="13"/>
      <c r="F50" s="13"/>
      <c r="G50" s="13"/>
      <c r="H50" s="13"/>
      <c r="I50" s="13"/>
      <c r="J50" s="13"/>
      <c r="K50" s="13"/>
      <c r="L50" s="13"/>
      <c r="M50" s="13"/>
      <c r="R50" s="2">
        <f t="shared" si="1"/>
      </c>
      <c r="S50" s="2">
        <f t="shared" si="2"/>
      </c>
      <c r="T50" s="2" t="e">
        <f t="shared" si="6"/>
        <v>#N/A</v>
      </c>
      <c r="U50" s="2" t="e">
        <f t="shared" si="3"/>
        <v>#N/A</v>
      </c>
      <c r="V50" s="2">
        <f t="shared" si="4"/>
      </c>
      <c r="W50" s="2">
        <f t="shared" si="5"/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>
      <c r="A51" s="7"/>
      <c r="B51" s="7"/>
      <c r="C51" s="7"/>
      <c r="E51" s="13"/>
      <c r="F51" s="13"/>
      <c r="G51" s="13"/>
      <c r="H51" s="13"/>
      <c r="I51" s="13"/>
      <c r="J51" s="13"/>
      <c r="K51" s="13"/>
      <c r="L51" s="13"/>
      <c r="M51" s="13"/>
      <c r="R51" s="2">
        <f t="shared" si="1"/>
      </c>
      <c r="S51" s="2">
        <f t="shared" si="2"/>
      </c>
      <c r="T51" s="2" t="e">
        <f t="shared" si="6"/>
        <v>#N/A</v>
      </c>
      <c r="U51" s="2" t="e">
        <f t="shared" si="3"/>
        <v>#N/A</v>
      </c>
      <c r="V51" s="2">
        <f t="shared" si="4"/>
      </c>
      <c r="W51" s="2">
        <f t="shared" si="5"/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7"/>
      <c r="B52" s="7"/>
      <c r="C52" s="7"/>
      <c r="R52" s="2">
        <f t="shared" si="1"/>
      </c>
      <c r="S52" s="2">
        <f t="shared" si="2"/>
      </c>
      <c r="T52" s="2" t="e">
        <f t="shared" si="6"/>
        <v>#N/A</v>
      </c>
      <c r="U52" s="2" t="e">
        <f t="shared" si="3"/>
        <v>#N/A</v>
      </c>
      <c r="V52" s="2">
        <f t="shared" si="4"/>
      </c>
      <c r="W52" s="2">
        <f t="shared" si="5"/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7"/>
      <c r="B53" s="7"/>
      <c r="C53" s="7"/>
      <c r="R53" s="2">
        <f t="shared" si="1"/>
      </c>
      <c r="S53" s="2">
        <f t="shared" si="2"/>
      </c>
      <c r="T53" s="2" t="e">
        <f t="shared" si="6"/>
        <v>#N/A</v>
      </c>
      <c r="U53" s="2" t="e">
        <f t="shared" si="3"/>
        <v>#N/A</v>
      </c>
      <c r="V53" s="2">
        <f t="shared" si="4"/>
      </c>
      <c r="W53" s="2">
        <f t="shared" si="5"/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7"/>
      <c r="B54" s="7"/>
      <c r="C54" s="7"/>
      <c r="R54" s="2">
        <f t="shared" si="1"/>
      </c>
      <c r="S54" s="2">
        <f t="shared" si="2"/>
      </c>
      <c r="T54" s="2" t="e">
        <f t="shared" si="6"/>
        <v>#N/A</v>
      </c>
      <c r="U54" s="2" t="e">
        <f t="shared" si="3"/>
        <v>#N/A</v>
      </c>
      <c r="V54" s="2">
        <f t="shared" si="4"/>
      </c>
      <c r="W54" s="2">
        <f t="shared" si="5"/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7"/>
      <c r="B55" s="7"/>
      <c r="C55" s="7"/>
      <c r="R55" s="2">
        <f t="shared" si="1"/>
      </c>
      <c r="S55" s="2">
        <f t="shared" si="2"/>
      </c>
      <c r="T55" s="2" t="e">
        <f t="shared" si="6"/>
        <v>#N/A</v>
      </c>
      <c r="U55" s="2" t="e">
        <f t="shared" si="3"/>
        <v>#N/A</v>
      </c>
      <c r="V55" s="2">
        <f t="shared" si="4"/>
      </c>
      <c r="W55" s="2">
        <f t="shared" si="5"/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7"/>
      <c r="B56" s="7"/>
      <c r="C56" s="7"/>
      <c r="R56" s="2">
        <f t="shared" si="1"/>
      </c>
      <c r="S56" s="2">
        <f t="shared" si="2"/>
      </c>
      <c r="T56" s="2" t="e">
        <f t="shared" si="6"/>
        <v>#N/A</v>
      </c>
      <c r="U56" s="2" t="e">
        <f t="shared" si="3"/>
        <v>#N/A</v>
      </c>
      <c r="V56" s="2">
        <f t="shared" si="4"/>
      </c>
      <c r="W56" s="2">
        <f t="shared" si="5"/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7"/>
      <c r="B57" s="7"/>
      <c r="C57" s="7"/>
      <c r="R57" s="2">
        <f t="shared" si="1"/>
      </c>
      <c r="S57" s="2">
        <f t="shared" si="2"/>
      </c>
      <c r="T57" s="2" t="e">
        <f t="shared" si="6"/>
        <v>#N/A</v>
      </c>
      <c r="U57" s="2" t="e">
        <f t="shared" si="3"/>
        <v>#N/A</v>
      </c>
      <c r="V57" s="2">
        <f t="shared" si="4"/>
      </c>
      <c r="W57" s="2">
        <f t="shared" si="5"/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7"/>
      <c r="B58" s="7"/>
      <c r="C58" s="7"/>
      <c r="R58" s="2">
        <f t="shared" si="1"/>
      </c>
      <c r="S58" s="2">
        <f t="shared" si="2"/>
      </c>
      <c r="T58" s="2" t="e">
        <f t="shared" si="6"/>
        <v>#N/A</v>
      </c>
      <c r="U58" s="2" t="e">
        <f t="shared" si="3"/>
        <v>#N/A</v>
      </c>
      <c r="V58" s="2">
        <f t="shared" si="4"/>
      </c>
      <c r="W58" s="2">
        <f t="shared" si="5"/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7"/>
      <c r="B59" s="7"/>
      <c r="C59" s="7"/>
      <c r="R59" s="2">
        <f t="shared" si="1"/>
      </c>
      <c r="S59" s="2">
        <f t="shared" si="2"/>
      </c>
      <c r="T59" s="2" t="e">
        <f t="shared" si="6"/>
        <v>#N/A</v>
      </c>
      <c r="U59" s="2" t="e">
        <f t="shared" si="3"/>
        <v>#N/A</v>
      </c>
      <c r="V59" s="2">
        <f t="shared" si="4"/>
      </c>
      <c r="W59" s="2">
        <f t="shared" si="5"/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7"/>
      <c r="B60" s="7"/>
      <c r="C60" s="7"/>
      <c r="R60" s="2">
        <f t="shared" si="1"/>
      </c>
      <c r="S60" s="2">
        <f t="shared" si="2"/>
      </c>
      <c r="T60" s="2" t="e">
        <f t="shared" si="6"/>
        <v>#N/A</v>
      </c>
      <c r="U60" s="2" t="e">
        <f t="shared" si="3"/>
        <v>#N/A</v>
      </c>
      <c r="V60" s="2">
        <f t="shared" si="4"/>
      </c>
      <c r="W60" s="2">
        <f t="shared" si="5"/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7"/>
      <c r="B61" s="7"/>
      <c r="C61" s="7"/>
      <c r="R61" s="2">
        <f t="shared" si="1"/>
      </c>
      <c r="S61" s="2">
        <f t="shared" si="2"/>
      </c>
      <c r="T61" s="2" t="e">
        <f t="shared" si="6"/>
        <v>#N/A</v>
      </c>
      <c r="U61" s="2" t="e">
        <f t="shared" si="3"/>
        <v>#N/A</v>
      </c>
      <c r="V61" s="2">
        <f t="shared" si="4"/>
      </c>
      <c r="W61" s="2">
        <f t="shared" si="5"/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>
      <c r="A62" s="7"/>
      <c r="B62" s="7"/>
      <c r="C62" s="7"/>
      <c r="R62" s="2">
        <f t="shared" si="1"/>
      </c>
      <c r="S62" s="2">
        <f t="shared" si="2"/>
      </c>
      <c r="T62" s="2" t="e">
        <f t="shared" si="6"/>
        <v>#N/A</v>
      </c>
      <c r="U62" s="2" t="e">
        <f t="shared" si="3"/>
        <v>#N/A</v>
      </c>
      <c r="V62" s="2">
        <f t="shared" si="4"/>
      </c>
      <c r="W62" s="2">
        <f t="shared" si="5"/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>
      <c r="A63" s="7"/>
      <c r="B63" s="7"/>
      <c r="C63" s="7"/>
      <c r="R63" s="2">
        <f t="shared" si="1"/>
      </c>
      <c r="S63" s="2">
        <f t="shared" si="2"/>
      </c>
      <c r="T63" s="2" t="e">
        <f t="shared" si="6"/>
        <v>#N/A</v>
      </c>
      <c r="U63" s="2" t="e">
        <f t="shared" si="3"/>
        <v>#N/A</v>
      </c>
      <c r="V63" s="2">
        <f t="shared" si="4"/>
      </c>
      <c r="W63" s="2">
        <f t="shared" si="5"/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>
      <c r="A64" s="7"/>
      <c r="B64" s="7"/>
      <c r="C64" s="7"/>
      <c r="R64" s="2">
        <f t="shared" si="1"/>
      </c>
      <c r="S64" s="2">
        <f t="shared" si="2"/>
      </c>
      <c r="T64" s="2" t="e">
        <f t="shared" si="6"/>
        <v>#N/A</v>
      </c>
      <c r="U64" s="2" t="e">
        <f t="shared" si="3"/>
        <v>#N/A</v>
      </c>
      <c r="V64" s="2">
        <f t="shared" si="4"/>
      </c>
      <c r="W64" s="2">
        <f t="shared" si="5"/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7"/>
      <c r="B65" s="7"/>
      <c r="C65" s="7"/>
      <c r="R65" s="2">
        <f t="shared" si="1"/>
      </c>
      <c r="S65" s="2">
        <f t="shared" si="2"/>
      </c>
      <c r="T65" s="2" t="e">
        <f t="shared" si="6"/>
        <v>#N/A</v>
      </c>
      <c r="U65" s="2" t="e">
        <f t="shared" si="3"/>
        <v>#N/A</v>
      </c>
      <c r="V65" s="2">
        <f t="shared" si="4"/>
      </c>
      <c r="W65" s="2">
        <f t="shared" si="5"/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>
      <c r="A66" s="7"/>
      <c r="B66" s="7"/>
      <c r="C66" s="7"/>
      <c r="R66" s="2">
        <f t="shared" si="1"/>
      </c>
      <c r="S66" s="2">
        <f t="shared" si="2"/>
      </c>
      <c r="T66" s="2" t="e">
        <f t="shared" si="6"/>
        <v>#N/A</v>
      </c>
      <c r="U66" s="2" t="e">
        <f t="shared" si="3"/>
        <v>#N/A</v>
      </c>
      <c r="V66" s="2">
        <f t="shared" si="4"/>
      </c>
      <c r="W66" s="2">
        <f t="shared" si="5"/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>
      <c r="A67" s="7"/>
      <c r="B67" s="7"/>
      <c r="C67" s="7"/>
      <c r="R67" s="2">
        <f t="shared" si="1"/>
      </c>
      <c r="S67" s="2">
        <f t="shared" si="2"/>
      </c>
      <c r="T67" s="2" t="e">
        <f t="shared" si="6"/>
        <v>#N/A</v>
      </c>
      <c r="U67" s="2" t="e">
        <f t="shared" si="3"/>
        <v>#N/A</v>
      </c>
      <c r="V67" s="2">
        <f t="shared" si="4"/>
      </c>
      <c r="W67" s="2">
        <f t="shared" si="5"/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>
      <c r="A68" s="7"/>
      <c r="B68" s="7"/>
      <c r="C68" s="7"/>
      <c r="R68" s="2">
        <f t="shared" si="1"/>
      </c>
      <c r="S68" s="2">
        <f t="shared" si="2"/>
      </c>
      <c r="T68" s="2" t="e">
        <f t="shared" si="6"/>
        <v>#N/A</v>
      </c>
      <c r="U68" s="2" t="e">
        <f t="shared" si="3"/>
        <v>#N/A</v>
      </c>
      <c r="V68" s="2">
        <f t="shared" si="4"/>
      </c>
      <c r="W68" s="2">
        <f t="shared" si="5"/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>
      <c r="A69" s="7"/>
      <c r="B69" s="7"/>
      <c r="C69" s="7"/>
      <c r="R69" s="2">
        <f aca="true" t="shared" si="7" ref="R69:R103">IF(ISNUMBER(B69),B69,"")</f>
      </c>
      <c r="S69" s="2">
        <f aca="true" t="shared" si="8" ref="S69:S103">IF(ISNUMBER(C69),C69,"")</f>
      </c>
      <c r="T69" s="2" t="e">
        <f t="shared" si="6"/>
        <v>#N/A</v>
      </c>
      <c r="U69" s="2" t="e">
        <f aca="true" t="shared" si="9" ref="U69:U103">IF(ISNUMBER(T69),(R69+S69)/2,NA())</f>
        <v>#N/A</v>
      </c>
      <c r="V69" s="2">
        <f aca="true" t="shared" si="10" ref="V69:V103">IF(ISNUMBER(T69),T69,"")</f>
      </c>
      <c r="W69" s="2">
        <f aca="true" t="shared" si="11" ref="W69:W103">IF(ISNUMBER(U69),U69,"")</f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>
      <c r="A70" s="7"/>
      <c r="B70" s="7"/>
      <c r="C70" s="7"/>
      <c r="R70" s="2">
        <f t="shared" si="7"/>
      </c>
      <c r="S70" s="2">
        <f t="shared" si="8"/>
      </c>
      <c r="T70" s="2" t="e">
        <f t="shared" si="6"/>
        <v>#N/A</v>
      </c>
      <c r="U70" s="2" t="e">
        <f t="shared" si="9"/>
        <v>#N/A</v>
      </c>
      <c r="V70" s="2">
        <f t="shared" si="10"/>
      </c>
      <c r="W70" s="2">
        <f t="shared" si="11"/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>
      <c r="A71" s="7"/>
      <c r="B71" s="7"/>
      <c r="C71" s="7"/>
      <c r="R71" s="2">
        <f t="shared" si="7"/>
      </c>
      <c r="S71" s="2">
        <f t="shared" si="8"/>
      </c>
      <c r="T71" s="2" t="e">
        <f t="shared" si="6"/>
        <v>#N/A</v>
      </c>
      <c r="U71" s="2" t="e">
        <f t="shared" si="9"/>
        <v>#N/A</v>
      </c>
      <c r="V71" s="2">
        <f t="shared" si="10"/>
      </c>
      <c r="W71" s="2">
        <f t="shared" si="11"/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>
      <c r="A72" s="7"/>
      <c r="B72" s="7"/>
      <c r="C72" s="7"/>
      <c r="R72" s="2">
        <f t="shared" si="7"/>
      </c>
      <c r="S72" s="2">
        <f t="shared" si="8"/>
      </c>
      <c r="T72" s="2" t="e">
        <f t="shared" si="6"/>
        <v>#N/A</v>
      </c>
      <c r="U72" s="2" t="e">
        <f t="shared" si="9"/>
        <v>#N/A</v>
      </c>
      <c r="V72" s="2">
        <f t="shared" si="10"/>
      </c>
      <c r="W72" s="2">
        <f t="shared" si="11"/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>
      <c r="A73" s="7"/>
      <c r="B73" s="7"/>
      <c r="C73" s="7"/>
      <c r="R73" s="2">
        <f t="shared" si="7"/>
      </c>
      <c r="S73" s="2">
        <f t="shared" si="8"/>
      </c>
      <c r="T73" s="2" t="e">
        <f t="shared" si="6"/>
        <v>#N/A</v>
      </c>
      <c r="U73" s="2" t="e">
        <f t="shared" si="9"/>
        <v>#N/A</v>
      </c>
      <c r="V73" s="2">
        <f t="shared" si="10"/>
      </c>
      <c r="W73" s="2">
        <f t="shared" si="11"/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>
      <c r="A74" s="7"/>
      <c r="B74" s="7"/>
      <c r="C74" s="7"/>
      <c r="R74" s="2">
        <f t="shared" si="7"/>
      </c>
      <c r="S74" s="2">
        <f t="shared" si="8"/>
      </c>
      <c r="T74" s="2" t="e">
        <f t="shared" si="6"/>
        <v>#N/A</v>
      </c>
      <c r="U74" s="2" t="e">
        <f t="shared" si="9"/>
        <v>#N/A</v>
      </c>
      <c r="V74" s="2">
        <f t="shared" si="10"/>
      </c>
      <c r="W74" s="2">
        <f t="shared" si="11"/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>
      <c r="A75" s="7"/>
      <c r="B75" s="7"/>
      <c r="C75" s="7"/>
      <c r="R75" s="2">
        <f t="shared" si="7"/>
      </c>
      <c r="S75" s="2">
        <f t="shared" si="8"/>
      </c>
      <c r="T75" s="2" t="e">
        <f t="shared" si="6"/>
        <v>#N/A</v>
      </c>
      <c r="U75" s="2" t="e">
        <f t="shared" si="9"/>
        <v>#N/A</v>
      </c>
      <c r="V75" s="2">
        <f t="shared" si="10"/>
      </c>
      <c r="W75" s="2">
        <f t="shared" si="11"/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7"/>
      <c r="B76" s="7"/>
      <c r="C76" s="7"/>
      <c r="R76" s="2">
        <f t="shared" si="7"/>
      </c>
      <c r="S76" s="2">
        <f t="shared" si="8"/>
      </c>
      <c r="T76" s="2" t="e">
        <f t="shared" si="6"/>
        <v>#N/A</v>
      </c>
      <c r="U76" s="2" t="e">
        <f t="shared" si="9"/>
        <v>#N/A</v>
      </c>
      <c r="V76" s="2">
        <f t="shared" si="10"/>
      </c>
      <c r="W76" s="2">
        <f t="shared" si="11"/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>
      <c r="A77" s="7"/>
      <c r="B77" s="7"/>
      <c r="C77" s="7"/>
      <c r="R77" s="2">
        <f t="shared" si="7"/>
      </c>
      <c r="S77" s="2">
        <f t="shared" si="8"/>
      </c>
      <c r="T77" s="2" t="e">
        <f t="shared" si="6"/>
        <v>#N/A</v>
      </c>
      <c r="U77" s="2" t="e">
        <f t="shared" si="9"/>
        <v>#N/A</v>
      </c>
      <c r="V77" s="2">
        <f t="shared" si="10"/>
      </c>
      <c r="W77" s="2">
        <f t="shared" si="11"/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>
      <c r="A78" s="7"/>
      <c r="B78" s="7"/>
      <c r="C78" s="7"/>
      <c r="R78" s="2">
        <f t="shared" si="7"/>
      </c>
      <c r="S78" s="2">
        <f t="shared" si="8"/>
      </c>
      <c r="T78" s="2" t="e">
        <f t="shared" si="6"/>
        <v>#N/A</v>
      </c>
      <c r="U78" s="2" t="e">
        <f t="shared" si="9"/>
        <v>#N/A</v>
      </c>
      <c r="V78" s="2">
        <f t="shared" si="10"/>
      </c>
      <c r="W78" s="2">
        <f t="shared" si="11"/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7"/>
      <c r="B79" s="7"/>
      <c r="C79" s="7"/>
      <c r="R79" s="2">
        <f t="shared" si="7"/>
      </c>
      <c r="S79" s="2">
        <f t="shared" si="8"/>
      </c>
      <c r="T79" s="2" t="e">
        <f t="shared" si="6"/>
        <v>#N/A</v>
      </c>
      <c r="U79" s="2" t="e">
        <f t="shared" si="9"/>
        <v>#N/A</v>
      </c>
      <c r="V79" s="2">
        <f t="shared" si="10"/>
      </c>
      <c r="W79" s="2">
        <f t="shared" si="11"/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7"/>
      <c r="B80" s="7"/>
      <c r="C80" s="7"/>
      <c r="R80" s="2">
        <f t="shared" si="7"/>
      </c>
      <c r="S80" s="2">
        <f t="shared" si="8"/>
      </c>
      <c r="T80" s="2" t="e">
        <f t="shared" si="6"/>
        <v>#N/A</v>
      </c>
      <c r="U80" s="2" t="e">
        <f t="shared" si="9"/>
        <v>#N/A</v>
      </c>
      <c r="V80" s="2">
        <f t="shared" si="10"/>
      </c>
      <c r="W80" s="2">
        <f t="shared" si="11"/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7"/>
      <c r="B81" s="7"/>
      <c r="C81" s="7"/>
      <c r="R81" s="2">
        <f t="shared" si="7"/>
      </c>
      <c r="S81" s="2">
        <f t="shared" si="8"/>
      </c>
      <c r="T81" s="2" t="e">
        <f t="shared" si="6"/>
        <v>#N/A</v>
      </c>
      <c r="U81" s="2" t="e">
        <f t="shared" si="9"/>
        <v>#N/A</v>
      </c>
      <c r="V81" s="2">
        <f t="shared" si="10"/>
      </c>
      <c r="W81" s="2">
        <f t="shared" si="11"/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>
      <c r="A82" s="7"/>
      <c r="B82" s="7"/>
      <c r="C82" s="7"/>
      <c r="R82" s="2">
        <f t="shared" si="7"/>
      </c>
      <c r="S82" s="2">
        <f t="shared" si="8"/>
      </c>
      <c r="T82" s="2" t="e">
        <f t="shared" si="6"/>
        <v>#N/A</v>
      </c>
      <c r="U82" s="2" t="e">
        <f t="shared" si="9"/>
        <v>#N/A</v>
      </c>
      <c r="V82" s="2">
        <f t="shared" si="10"/>
      </c>
      <c r="W82" s="2">
        <f t="shared" si="11"/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>
      <c r="A83" s="7"/>
      <c r="B83" s="7"/>
      <c r="C83" s="7"/>
      <c r="R83" s="2">
        <f t="shared" si="7"/>
      </c>
      <c r="S83" s="2">
        <f t="shared" si="8"/>
      </c>
      <c r="T83" s="2" t="e">
        <f t="shared" si="6"/>
        <v>#N/A</v>
      </c>
      <c r="U83" s="2" t="e">
        <f t="shared" si="9"/>
        <v>#N/A</v>
      </c>
      <c r="V83" s="2">
        <f t="shared" si="10"/>
      </c>
      <c r="W83" s="2">
        <f t="shared" si="11"/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8:34" ht="12.75">
      <c r="R84" s="2">
        <f t="shared" si="7"/>
      </c>
      <c r="S84" s="2">
        <f t="shared" si="8"/>
      </c>
      <c r="T84" s="2" t="e">
        <f t="shared" si="6"/>
        <v>#N/A</v>
      </c>
      <c r="U84" s="2" t="e">
        <f t="shared" si="9"/>
        <v>#N/A</v>
      </c>
      <c r="V84" s="2">
        <f t="shared" si="10"/>
      </c>
      <c r="W84" s="2">
        <f t="shared" si="11"/>
      </c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8:34" ht="12.75">
      <c r="R85" s="2">
        <f t="shared" si="7"/>
      </c>
      <c r="S85" s="2">
        <f t="shared" si="8"/>
      </c>
      <c r="T85" s="2" t="e">
        <f t="shared" si="6"/>
        <v>#N/A</v>
      </c>
      <c r="U85" s="2" t="e">
        <f t="shared" si="9"/>
        <v>#N/A</v>
      </c>
      <c r="V85" s="2">
        <f t="shared" si="10"/>
      </c>
      <c r="W85" s="2">
        <f t="shared" si="11"/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8:34" ht="12.75">
      <c r="R86" s="2">
        <f t="shared" si="7"/>
      </c>
      <c r="S86" s="2">
        <f t="shared" si="8"/>
      </c>
      <c r="T86" s="2" t="e">
        <f t="shared" si="6"/>
        <v>#N/A</v>
      </c>
      <c r="U86" s="2" t="e">
        <f t="shared" si="9"/>
        <v>#N/A</v>
      </c>
      <c r="V86" s="2">
        <f t="shared" si="10"/>
      </c>
      <c r="W86" s="2">
        <f t="shared" si="11"/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8:34" ht="12.75">
      <c r="R87" s="2">
        <f t="shared" si="7"/>
      </c>
      <c r="S87" s="2">
        <f t="shared" si="8"/>
      </c>
      <c r="T87" s="2" t="e">
        <f t="shared" si="6"/>
        <v>#N/A</v>
      </c>
      <c r="U87" s="2" t="e">
        <f t="shared" si="9"/>
        <v>#N/A</v>
      </c>
      <c r="V87" s="2">
        <f t="shared" si="10"/>
      </c>
      <c r="W87" s="2">
        <f t="shared" si="11"/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8:34" ht="12.75">
      <c r="R88" s="2">
        <f t="shared" si="7"/>
      </c>
      <c r="S88" s="2">
        <f t="shared" si="8"/>
      </c>
      <c r="T88" s="2" t="e">
        <f t="shared" si="6"/>
        <v>#N/A</v>
      </c>
      <c r="U88" s="2" t="e">
        <f t="shared" si="9"/>
        <v>#N/A</v>
      </c>
      <c r="V88" s="2">
        <f t="shared" si="10"/>
      </c>
      <c r="W88" s="2">
        <f t="shared" si="11"/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8:34" ht="12.75">
      <c r="R89" s="2">
        <f t="shared" si="7"/>
      </c>
      <c r="S89" s="2">
        <f t="shared" si="8"/>
      </c>
      <c r="T89" s="2" t="e">
        <f t="shared" si="6"/>
        <v>#N/A</v>
      </c>
      <c r="U89" s="2" t="e">
        <f t="shared" si="9"/>
        <v>#N/A</v>
      </c>
      <c r="V89" s="2">
        <f t="shared" si="10"/>
      </c>
      <c r="W89" s="2">
        <f t="shared" si="11"/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8:34" ht="12.75">
      <c r="R90" s="2">
        <f t="shared" si="7"/>
      </c>
      <c r="S90" s="2">
        <f t="shared" si="8"/>
      </c>
      <c r="T90" s="2" t="e">
        <f t="shared" si="6"/>
        <v>#N/A</v>
      </c>
      <c r="U90" s="2" t="e">
        <f t="shared" si="9"/>
        <v>#N/A</v>
      </c>
      <c r="V90" s="2">
        <f t="shared" si="10"/>
      </c>
      <c r="W90" s="2">
        <f t="shared" si="11"/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8:34" ht="12.75">
      <c r="R91" s="2">
        <f t="shared" si="7"/>
      </c>
      <c r="S91" s="2">
        <f t="shared" si="8"/>
      </c>
      <c r="T91" s="2" t="e">
        <f t="shared" si="6"/>
        <v>#N/A</v>
      </c>
      <c r="U91" s="2" t="e">
        <f t="shared" si="9"/>
        <v>#N/A</v>
      </c>
      <c r="V91" s="2">
        <f t="shared" si="10"/>
      </c>
      <c r="W91" s="2">
        <f t="shared" si="11"/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8:34" ht="12.75">
      <c r="R92" s="2">
        <f t="shared" si="7"/>
      </c>
      <c r="S92" s="2">
        <f t="shared" si="8"/>
      </c>
      <c r="T92" s="2" t="e">
        <f t="shared" si="6"/>
        <v>#N/A</v>
      </c>
      <c r="U92" s="2" t="e">
        <f t="shared" si="9"/>
        <v>#N/A</v>
      </c>
      <c r="V92" s="2">
        <f t="shared" si="10"/>
      </c>
      <c r="W92" s="2">
        <f t="shared" si="11"/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8:34" ht="12.75">
      <c r="R93" s="2">
        <f t="shared" si="7"/>
      </c>
      <c r="S93" s="2">
        <f t="shared" si="8"/>
      </c>
      <c r="T93" s="2" t="e">
        <f t="shared" si="6"/>
        <v>#N/A</v>
      </c>
      <c r="U93" s="2" t="e">
        <f t="shared" si="9"/>
        <v>#N/A</v>
      </c>
      <c r="V93" s="2">
        <f t="shared" si="10"/>
      </c>
      <c r="W93" s="2">
        <f t="shared" si="11"/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8:34" ht="12.75">
      <c r="R94" s="2">
        <f t="shared" si="7"/>
      </c>
      <c r="S94" s="2">
        <f t="shared" si="8"/>
      </c>
      <c r="T94" s="2" t="e">
        <f t="shared" si="6"/>
        <v>#N/A</v>
      </c>
      <c r="U94" s="2" t="e">
        <f t="shared" si="9"/>
        <v>#N/A</v>
      </c>
      <c r="V94" s="2">
        <f t="shared" si="10"/>
      </c>
      <c r="W94" s="2">
        <f t="shared" si="11"/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8:34" ht="12.75">
      <c r="R95" s="2">
        <f t="shared" si="7"/>
      </c>
      <c r="S95" s="2">
        <f t="shared" si="8"/>
      </c>
      <c r="T95" s="2" t="e">
        <f t="shared" si="6"/>
        <v>#N/A</v>
      </c>
      <c r="U95" s="2" t="e">
        <f t="shared" si="9"/>
        <v>#N/A</v>
      </c>
      <c r="V95" s="2">
        <f t="shared" si="10"/>
      </c>
      <c r="W95" s="2">
        <f t="shared" si="11"/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8:34" ht="12.75">
      <c r="R96" s="2">
        <f t="shared" si="7"/>
      </c>
      <c r="S96" s="2">
        <f t="shared" si="8"/>
      </c>
      <c r="T96" s="2" t="e">
        <f t="shared" si="6"/>
        <v>#N/A</v>
      </c>
      <c r="U96" s="2" t="e">
        <f t="shared" si="9"/>
        <v>#N/A</v>
      </c>
      <c r="V96" s="2">
        <f t="shared" si="10"/>
      </c>
      <c r="W96" s="2">
        <f t="shared" si="11"/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8:34" ht="12.75">
      <c r="R97" s="2">
        <f t="shared" si="7"/>
      </c>
      <c r="S97" s="2">
        <f t="shared" si="8"/>
      </c>
      <c r="T97" s="2" t="e">
        <f t="shared" si="6"/>
        <v>#N/A</v>
      </c>
      <c r="U97" s="2" t="e">
        <f t="shared" si="9"/>
        <v>#N/A</v>
      </c>
      <c r="V97" s="2">
        <f t="shared" si="10"/>
      </c>
      <c r="W97" s="2">
        <f t="shared" si="11"/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8:34" ht="12.75">
      <c r="R98" s="2">
        <f t="shared" si="7"/>
      </c>
      <c r="S98" s="2">
        <f t="shared" si="8"/>
      </c>
      <c r="T98" s="2" t="e">
        <f t="shared" si="6"/>
        <v>#N/A</v>
      </c>
      <c r="U98" s="2" t="e">
        <f t="shared" si="9"/>
        <v>#N/A</v>
      </c>
      <c r="V98" s="2">
        <f t="shared" si="10"/>
      </c>
      <c r="W98" s="2">
        <f t="shared" si="11"/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8:34" ht="12.75">
      <c r="R99" s="2">
        <f t="shared" si="7"/>
      </c>
      <c r="S99" s="2">
        <f t="shared" si="8"/>
      </c>
      <c r="T99" s="2" t="e">
        <f>IF(ISNUMBER(R99),IF(ISNUMBER(S99),R99-S99,NA()),NA())</f>
        <v>#N/A</v>
      </c>
      <c r="U99" s="2" t="e">
        <f t="shared" si="9"/>
        <v>#N/A</v>
      </c>
      <c r="V99" s="2">
        <f t="shared" si="10"/>
      </c>
      <c r="W99" s="2">
        <f t="shared" si="11"/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8:34" ht="12.75">
      <c r="R100" s="2">
        <f t="shared" si="7"/>
      </c>
      <c r="S100" s="2">
        <f t="shared" si="8"/>
      </c>
      <c r="T100" s="2" t="e">
        <f>IF(ISNUMBER(R100),IF(ISNUMBER(S100),R100-S100,NA()),NA())</f>
        <v>#N/A</v>
      </c>
      <c r="U100" s="2" t="e">
        <f t="shared" si="9"/>
        <v>#N/A</v>
      </c>
      <c r="V100" s="2">
        <f t="shared" si="10"/>
      </c>
      <c r="W100" s="2">
        <f t="shared" si="11"/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8:34" ht="12.75">
      <c r="R101" s="2">
        <f t="shared" si="7"/>
      </c>
      <c r="S101" s="2">
        <f t="shared" si="8"/>
      </c>
      <c r="T101" s="2" t="e">
        <f>IF(ISNUMBER(R101),IF(ISNUMBER(S101),R101-S101,NA()),NA())</f>
        <v>#N/A</v>
      </c>
      <c r="U101" s="2" t="e">
        <f t="shared" si="9"/>
        <v>#N/A</v>
      </c>
      <c r="V101" s="2">
        <f t="shared" si="10"/>
      </c>
      <c r="W101" s="2">
        <f t="shared" si="11"/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8:34" ht="12.75">
      <c r="R102" s="2">
        <f t="shared" si="7"/>
      </c>
      <c r="S102" s="2">
        <f t="shared" si="8"/>
      </c>
      <c r="T102" s="2" t="e">
        <f>IF(ISNUMBER(R102),IF(ISNUMBER(S102),R102-S102,NA()),NA())</f>
        <v>#N/A</v>
      </c>
      <c r="U102" s="2" t="e">
        <f t="shared" si="9"/>
        <v>#N/A</v>
      </c>
      <c r="V102" s="2">
        <f t="shared" si="10"/>
      </c>
      <c r="W102" s="2">
        <f t="shared" si="11"/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8:34" ht="13.5" thickBot="1">
      <c r="R103" s="2">
        <f t="shared" si="7"/>
      </c>
      <c r="S103" s="2">
        <f t="shared" si="8"/>
      </c>
      <c r="T103" s="2" t="e">
        <f>IF(ISNUMBER(R103),IF(ISNUMBER(S103),R103-S103,NA()),NA())</f>
        <v>#N/A</v>
      </c>
      <c r="U103" s="2" t="e">
        <f t="shared" si="9"/>
        <v>#N/A</v>
      </c>
      <c r="V103" s="2">
        <f t="shared" si="10"/>
      </c>
      <c r="W103" s="2">
        <f t="shared" si="11"/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3.5" thickTop="1">
      <c r="A104" s="6" t="s">
        <v>28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</sheetData>
  <printOptions horizontalCentered="1"/>
  <pageMargins left="0.75" right="0.75" top="1" bottom="1" header="0.5" footer="0.5"/>
  <pageSetup horizontalDpi="360" verticalDpi="360" orientation="portrait" r:id="rId2"/>
  <headerFooter alignWithMargins="0">
    <oddHeader>&amp;C&amp;"Arial,Bold"&amp;14Test-Retest Analysis -
Efficacy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9">
      <selection activeCell="A1" sqref="A1"/>
    </sheetView>
  </sheetViews>
  <sheetFormatPr defaultColWidth="9.140625" defaultRowHeight="12.75"/>
  <cols>
    <col min="1" max="1" width="5.00390625" style="0" customWidth="1"/>
    <col min="2" max="2" width="95.140625" style="0" customWidth="1"/>
  </cols>
  <sheetData>
    <row r="1" ht="12.75">
      <c r="B1" s="12" t="s">
        <v>81</v>
      </c>
    </row>
    <row r="2" ht="12.75">
      <c r="B2" s="12" t="s">
        <v>82</v>
      </c>
    </row>
    <row r="4" spans="1:2" ht="12.75">
      <c r="A4">
        <v>1</v>
      </c>
      <c r="B4" t="s">
        <v>83</v>
      </c>
    </row>
    <row r="5" ht="12.75">
      <c r="B5" t="s">
        <v>101</v>
      </c>
    </row>
    <row r="7" spans="1:2" ht="12.75">
      <c r="A7">
        <v>2</v>
      </c>
      <c r="B7" t="s">
        <v>130</v>
      </c>
    </row>
    <row r="9" spans="1:2" ht="12.75">
      <c r="A9">
        <v>3</v>
      </c>
      <c r="B9" t="s">
        <v>100</v>
      </c>
    </row>
    <row r="11" spans="1:2" ht="12.75">
      <c r="A11">
        <v>4</v>
      </c>
      <c r="B11" t="s">
        <v>102</v>
      </c>
    </row>
    <row r="13" spans="1:2" ht="12.75">
      <c r="A13">
        <v>5</v>
      </c>
      <c r="B13" t="s">
        <v>103</v>
      </c>
    </row>
    <row r="15" spans="1:2" ht="12.75">
      <c r="A15">
        <v>6</v>
      </c>
      <c r="B15" t="s">
        <v>66</v>
      </c>
    </row>
    <row r="16" ht="12.75">
      <c r="B16" t="s">
        <v>67</v>
      </c>
    </row>
    <row r="17" ht="12.75">
      <c r="B17" t="s">
        <v>104</v>
      </c>
    </row>
    <row r="18" ht="12.75">
      <c r="B18" t="s">
        <v>105</v>
      </c>
    </row>
    <row r="20" ht="12.75">
      <c r="B20" s="52" t="s">
        <v>133</v>
      </c>
    </row>
    <row r="22" ht="12.75">
      <c r="B22" t="s">
        <v>139</v>
      </c>
    </row>
    <row r="23" ht="12.75">
      <c r="B23" t="s">
        <v>140</v>
      </c>
    </row>
    <row r="25" ht="12.75">
      <c r="B25" t="s">
        <v>138</v>
      </c>
    </row>
    <row r="26" ht="12.75">
      <c r="B26" t="s">
        <v>120</v>
      </c>
    </row>
    <row r="27" ht="12.75">
      <c r="B27" t="s">
        <v>119</v>
      </c>
    </row>
    <row r="28" ht="12.75">
      <c r="B28" t="s">
        <v>132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0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12.140625" style="0" customWidth="1"/>
    <col min="2" max="2" width="7.00390625" style="0" bestFit="1" customWidth="1"/>
    <col min="3" max="3" width="3.00390625" style="32" customWidth="1"/>
    <col min="4" max="4" width="6.140625" style="32" customWidth="1"/>
    <col min="5" max="5" width="10.7109375" style="32" customWidth="1"/>
    <col min="6" max="17" width="8.7109375" style="32" customWidth="1"/>
    <col min="18" max="18" width="10.28125" style="32" customWidth="1"/>
    <col min="19" max="28" width="8.7109375" style="32" customWidth="1"/>
    <col min="29" max="31" width="8.7109375" style="0" customWidth="1"/>
    <col min="32" max="37" width="4.28125" style="0" customWidth="1"/>
    <col min="38" max="62" width="8.00390625" style="0" customWidth="1"/>
  </cols>
  <sheetData>
    <row r="1" spans="5:62" ht="12.75">
      <c r="E1" s="31"/>
      <c r="F1" s="31"/>
      <c r="G1" s="31"/>
      <c r="H1" s="31"/>
      <c r="I1" s="31"/>
      <c r="J1" s="31"/>
      <c r="K1" s="33" t="s">
        <v>118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3" t="s">
        <v>118</v>
      </c>
      <c r="Y1" s="31"/>
      <c r="Z1" s="31"/>
      <c r="AA1" s="31"/>
      <c r="AB1" s="31"/>
      <c r="AC1" s="36"/>
      <c r="AD1" s="36"/>
      <c r="AE1" s="36"/>
      <c r="AK1" s="30" t="s">
        <v>98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</row>
    <row r="2" spans="1:62" ht="12.75">
      <c r="A2" t="s">
        <v>84</v>
      </c>
      <c r="B2" t="s">
        <v>85</v>
      </c>
      <c r="E2" s="31"/>
      <c r="F2" s="31"/>
      <c r="G2" s="31"/>
      <c r="H2" s="31"/>
      <c r="I2" s="31"/>
      <c r="J2" s="31"/>
      <c r="K2" s="31" t="s">
        <v>129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 t="s">
        <v>129</v>
      </c>
      <c r="Y2" s="31"/>
      <c r="Z2" s="31"/>
      <c r="AA2" s="31"/>
      <c r="AB2" s="31"/>
      <c r="AC2" s="31"/>
      <c r="AD2" s="31"/>
      <c r="AE2" s="31"/>
      <c r="AK2" s="29"/>
      <c r="AL2" s="29" t="str">
        <f>IF(ISNUMBER($B$3),$A$3,"")</f>
        <v>A</v>
      </c>
      <c r="AM2" s="29" t="str">
        <f>IF(ISNUMBER($B$4),$A$4,"")</f>
        <v>B</v>
      </c>
      <c r="AN2" s="29" t="str">
        <f>IF(ISNUMBER($B$5),$A$5,"")</f>
        <v>C</v>
      </c>
      <c r="AO2" s="29" t="str">
        <f>IF(ISNUMBER($B$6),$A$6,"")</f>
        <v>D</v>
      </c>
      <c r="AP2" s="29" t="str">
        <f>IF(ISNUMBER($B$7),$A$7,"")</f>
        <v>E</v>
      </c>
      <c r="AQ2" s="29" t="str">
        <f>IF(ISNUMBER($B$8),$A$8,"")</f>
        <v>F</v>
      </c>
      <c r="AR2" s="29" t="str">
        <f>IF(ISNUMBER($B$9),$A$9,"")</f>
        <v>G</v>
      </c>
      <c r="AS2" s="29" t="str">
        <f>IF(ISNUMBER($B$10),$A$10,"")</f>
        <v>H</v>
      </c>
      <c r="AT2" s="29" t="str">
        <f>IF(ISNUMBER($B$11),$A$11,"")</f>
        <v>I</v>
      </c>
      <c r="AU2" s="29" t="str">
        <f>IF(ISNUMBER($B$12),$A$12,"")</f>
        <v>J</v>
      </c>
      <c r="AV2" s="29" t="str">
        <f>IF(ISNUMBER($B$13),$A$13,"")</f>
        <v>K</v>
      </c>
      <c r="AW2" s="29" t="str">
        <f>IF(ISNUMBER($B$14),$A$14,"")</f>
        <v>L</v>
      </c>
      <c r="AX2" s="29" t="str">
        <f>IF(ISNUMBER($B$15),$A$15,"")</f>
        <v>M</v>
      </c>
      <c r="AY2" s="29" t="str">
        <f>IF(ISNUMBER($B$16),$A$16,"")</f>
        <v>N</v>
      </c>
      <c r="AZ2" s="29" t="str">
        <f>IF(ISNUMBER($B$17),$A$17,"")</f>
        <v>O</v>
      </c>
      <c r="BA2" s="29" t="str">
        <f>IF(ISNUMBER($B$18),$A$18,"")</f>
        <v>P</v>
      </c>
      <c r="BB2" s="29" t="str">
        <f>IF(ISNUMBER($B$19),$A$19,"")</f>
        <v>Q</v>
      </c>
      <c r="BC2" s="29" t="str">
        <f>IF(ISNUMBER($B$20),$A$20,"")</f>
        <v>R</v>
      </c>
      <c r="BD2" s="29" t="str">
        <f>IF(ISNUMBER($B$21),$A$21,"")</f>
        <v>S</v>
      </c>
      <c r="BE2" s="29" t="str">
        <f>IF(ISNUMBER($B$22),$A$22,"")</f>
        <v>T</v>
      </c>
      <c r="BF2" s="29" t="str">
        <f>IF(ISNUMBER($B$23),$A$23,"")</f>
        <v>U</v>
      </c>
      <c r="BG2" s="29" t="str">
        <f>IF(ISNUMBER($B$24),$A$24,"")</f>
        <v>V</v>
      </c>
      <c r="BH2" s="29" t="str">
        <f>IF(ISNUMBER($B$25),$A$25,"")</f>
        <v>W</v>
      </c>
      <c r="BI2" s="29" t="str">
        <f>IF(ISNUMBER($B$26),$A$26,"")</f>
        <v>X</v>
      </c>
      <c r="BJ2" s="29" t="str">
        <f>IF(ISNUMBER($B$27),$A$27,"")</f>
        <v>Y</v>
      </c>
    </row>
    <row r="3" spans="1:62" ht="12.75">
      <c r="A3" t="s">
        <v>86</v>
      </c>
      <c r="B3">
        <v>0.1466</v>
      </c>
      <c r="E3" s="31"/>
      <c r="F3" s="31"/>
      <c r="G3" s="31"/>
      <c r="H3" s="31"/>
      <c r="I3" s="31"/>
      <c r="J3" s="31"/>
      <c r="K3" s="31" t="s">
        <v>128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128</v>
      </c>
      <c r="Y3" s="31"/>
      <c r="Z3" s="31"/>
      <c r="AA3" s="31"/>
      <c r="AB3" s="31"/>
      <c r="AC3" s="36"/>
      <c r="AD3" s="36"/>
      <c r="AE3" s="36"/>
      <c r="AK3" s="29" t="str">
        <f>IF(ISNUMBER($B$3),$A$3,"")</f>
        <v>A</v>
      </c>
      <c r="AL3" s="29">
        <f aca="true" t="shared" si="0" ref="AL3:AL27">IF(ISNUMBER($B$3),IF(ISNUMBER(B3),$B$3^2+B3^2,""))</f>
        <v>0.04298312000000001</v>
      </c>
      <c r="AM3" s="29">
        <f>IF(ISNUMBER($B$4),IF(ISNUMBER(B3),$B$4^2+B3^2,""))</f>
        <v>0.04542365</v>
      </c>
      <c r="AN3" s="29">
        <f>IF(ISNUMBER($B$5),IF(ISNUMBER(B3),$B$5^2+B3^2,""))</f>
        <v>0.04799540000000001</v>
      </c>
      <c r="AO3" s="29">
        <f>IF(ISNUMBER($B$6),IF(ISNUMBER(B3),$B$6^2+B3^2,""))</f>
        <v>0.050698370000000006</v>
      </c>
      <c r="AP3" s="29">
        <f>IF(ISNUMBER($B$7),IF(ISNUMBER(B3),$B$7^2+B3^2,""))</f>
        <v>0.040178450000000004</v>
      </c>
      <c r="AQ3" s="29">
        <f>IF(ISNUMBER($B$8),IF(ISNUMBER(B3),$B$8^2+B3^2,""))</f>
        <v>0.056497969999999995</v>
      </c>
      <c r="AR3" s="29">
        <f>IF(ISNUMBER($B$9),IF(ISNUMBER(B3),$B$9^2+B3^2,""))</f>
        <v>0.05959460000000001</v>
      </c>
      <c r="AS3" s="29">
        <f>IF(ISNUMBER($B$10),IF(ISNUMBER(B3),$B$10^2+B3^2,""))</f>
        <v>0.04845320000000001</v>
      </c>
      <c r="AT3" s="29">
        <f>IF(ISNUMBER($B$11),IF(ISNUMBER(B3),$B$11^2+B3^2,""))</f>
        <v>0.039233800000000006</v>
      </c>
      <c r="AU3" s="29">
        <f>IF(ISNUMBER($B$12),IF(ISNUMBER(B3),$B$12^2+B3^2,""))</f>
        <v>0.04845320000000001</v>
      </c>
      <c r="AV3" s="29">
        <f>IF(ISNUMBER($B$13),IF(ISNUMBER(B3),$B$13^2+B3^2,""))</f>
        <v>0.040107433600000006</v>
      </c>
      <c r="AW3" s="29">
        <f>IF(ISNUMBER($B$14),IF(ISNUMBER(B3),$B$14^2+B3^2,""))</f>
        <v>0.037281995600000006</v>
      </c>
      <c r="AX3" s="29">
        <f>IF(ISNUMBER($B$15),IF(ISNUMBER(B3),$B$15^2+B3^2,""))</f>
        <v>0.0346889744</v>
      </c>
      <c r="AY3" s="29">
        <f>IF(ISNUMBER($B$16),IF(ISNUMBER(B3),$B$16^2+B3^2,""))</f>
        <v>0.03232837</v>
      </c>
      <c r="AZ3" s="29">
        <f>IF(ISNUMBER($B$17),IF(ISNUMBER(B3),$B$17^2+B3^2,""))</f>
        <v>0.03020018240000004</v>
      </c>
      <c r="BA3" s="29">
        <f>IF(ISNUMBER($B$18),IF(ISNUMBER(B3),$B$18^2+B3^2,""))</f>
        <v>0.02830441159999999</v>
      </c>
      <c r="BB3" s="29">
        <f>IF(ISNUMBER($B$19),IF(ISNUMBER(B3),$B$19^2+B3^2,""))</f>
        <v>0.02664105759999999</v>
      </c>
      <c r="BC3" s="29">
        <f>IF(ISNUMBER($B$20),IF(ISNUMBER(B3),$B$20^2+B3^2,""))</f>
        <v>0.025210120400000004</v>
      </c>
      <c r="BD3" s="29">
        <f>IF(ISNUMBER($B$21),IF(ISNUMBER(B3),$B$21^2+B3^2,""))</f>
        <v>0.024011600000000004</v>
      </c>
      <c r="BE3" s="29">
        <f>IF(ISNUMBER($B$22),IF(ISNUMBER(B3),$B$22^2+B3^2,""))</f>
        <v>0.023045496400000004</v>
      </c>
      <c r="BF3" s="29">
        <f>IF(ISNUMBER($B$23),IF(ISNUMBER(B3),$B$23^2+B3^2,""))</f>
        <v>0.022311809599999996</v>
      </c>
      <c r="BG3" s="29">
        <f>IF(ISNUMBER($B$24),IF(ISNUMBER(B3),$B$24^2+B3^2,""))</f>
        <v>0.021810539600000005</v>
      </c>
      <c r="BH3" s="29">
        <f>IF(ISNUMBER($B$25),IF(ISNUMBER(B3),$B$25^2+B3^2,""))</f>
        <v>0.021541686400000006</v>
      </c>
      <c r="BI3" s="29">
        <f>IF(ISNUMBER($B$26),IF(ISNUMBER(B3),$B$26^2+B3^2,""))</f>
        <v>0.04855181</v>
      </c>
      <c r="BJ3" s="29">
        <f>IF(ISNUMBER($B$27),IF(ISNUMBER(B3),$B$27^2+B3^2,""))</f>
        <v>0.04274920000000001</v>
      </c>
    </row>
    <row r="4" spans="1:62" ht="12.75">
      <c r="A4" t="s">
        <v>87</v>
      </c>
      <c r="B4" s="35">
        <v>0.1547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6"/>
      <c r="AD4" s="36"/>
      <c r="AE4" s="36"/>
      <c r="AK4" s="29" t="str">
        <f>IF(ISNUMBER($B$4),$A$4,"")</f>
        <v>B</v>
      </c>
      <c r="AL4" s="29">
        <f t="shared" si="0"/>
        <v>0.04542365</v>
      </c>
      <c r="AM4" s="29">
        <f>IF(ISNUMBER($B$4),IF(ISNUMBER(B4),$B$4^2+B4^2,""))</f>
        <v>0.04786418</v>
      </c>
      <c r="AN4" s="29">
        <f aca="true" t="shared" si="1" ref="AN4:AN27">IF(ISNUMBER($B$5),IF(ISNUMBER(B4),$B$5^2+B4^2,""))</f>
        <v>0.050435930000000004</v>
      </c>
      <c r="AO4" s="29">
        <f aca="true" t="shared" si="2" ref="AO4:AO27">IF(ISNUMBER($B$6),IF(ISNUMBER(B4),$B$6^2+B4^2,""))</f>
        <v>0.0531389</v>
      </c>
      <c r="AP4" s="29">
        <f aca="true" t="shared" si="3" ref="AP4:AP27">IF(ISNUMBER($B$7),IF(ISNUMBER(B4),$B$7^2+B4^2,""))</f>
        <v>0.04261898</v>
      </c>
      <c r="AQ4" s="29">
        <f aca="true" t="shared" si="4" ref="AQ4:AQ27">IF(ISNUMBER($B$8),IF(ISNUMBER(B4),$B$8^2+B4^2,""))</f>
        <v>0.05893849999999999</v>
      </c>
      <c r="AR4" s="29">
        <f aca="true" t="shared" si="5" ref="AR4:AR27">IF(ISNUMBER($B$9),IF(ISNUMBER(B4),$B$9^2+B4^2,""))</f>
        <v>0.06203513000000001</v>
      </c>
      <c r="AS4" s="29">
        <f aca="true" t="shared" si="6" ref="AS4:AS27">IF(ISNUMBER($B$10),IF(ISNUMBER(B4),$B$10^2+B4^2,""))</f>
        <v>0.050893730000000005</v>
      </c>
      <c r="AT4" s="29">
        <f aca="true" t="shared" si="7" ref="AT4:AT27">IF(ISNUMBER($B$11),IF(ISNUMBER(B4),$B$11^2+B4^2,""))</f>
        <v>0.04167433</v>
      </c>
      <c r="AU4" s="29">
        <f aca="true" t="shared" si="8" ref="AU4:AU27">IF(ISNUMBER($B$12),IF(ISNUMBER(B4),$B$12^2+B4^2,""))</f>
        <v>0.050893730000000005</v>
      </c>
      <c r="AV4" s="29">
        <f aca="true" t="shared" si="9" ref="AV4:AV27">IF(ISNUMBER($B$13),IF(ISNUMBER(B4),$B$13^2+B4^2,""))</f>
        <v>0.0425479636</v>
      </c>
      <c r="AW4" s="29">
        <f aca="true" t="shared" si="10" ref="AW4:AW27">IF(ISNUMBER($B$14),IF(ISNUMBER(B4),$B$14^2+B4^2,""))</f>
        <v>0.0397225256</v>
      </c>
      <c r="AX4" s="29">
        <f aca="true" t="shared" si="11" ref="AX4:AX27">IF(ISNUMBER($B$15),IF(ISNUMBER(B4),$B$15^2+B4^2,""))</f>
        <v>0.0371295044</v>
      </c>
      <c r="AY4" s="29">
        <f aca="true" t="shared" si="12" ref="AY4:AY27">IF(ISNUMBER($B$16),IF(ISNUMBER(B4),$B$16^2+B4^2,""))</f>
        <v>0.0347689</v>
      </c>
      <c r="AZ4" s="29">
        <f aca="true" t="shared" si="13" ref="AZ4:AZ27">IF(ISNUMBER($B$17),IF(ISNUMBER(B4),$B$17^2+B4^2,""))</f>
        <v>0.032640712400000035</v>
      </c>
      <c r="BA4" s="29">
        <f aca="true" t="shared" si="14" ref="BA4:BA27">IF(ISNUMBER($B$18),IF(ISNUMBER(B4),$B$18^2+B4^2,""))</f>
        <v>0.030744941599999985</v>
      </c>
      <c r="BB4" s="29">
        <f aca="true" t="shared" si="15" ref="BB4:BB27">IF(ISNUMBER($B$19),IF(ISNUMBER(B4),$B$19^2+B4^2,""))</f>
        <v>0.029081587599999986</v>
      </c>
      <c r="BC4" s="29">
        <f aca="true" t="shared" si="16" ref="BC4:BC27">IF(ISNUMBER($B$20),IF(ISNUMBER(B4),$B$20^2+B4^2,""))</f>
        <v>0.0276506504</v>
      </c>
      <c r="BD4" s="29">
        <f aca="true" t="shared" si="17" ref="BD4:BD27">IF(ISNUMBER($B$21),IF(ISNUMBER(B4),$B$21^2+B4^2,""))</f>
        <v>0.02645213</v>
      </c>
      <c r="BE4" s="29">
        <f aca="true" t="shared" si="18" ref="BE4:BE27">IF(ISNUMBER($B$22),IF(ISNUMBER(B4),$B$22^2+B4^2,""))</f>
        <v>0.0254860264</v>
      </c>
      <c r="BF4" s="29">
        <f aca="true" t="shared" si="19" ref="BF4:BF27">IF(ISNUMBER($B$23),IF(ISNUMBER(B4),$B$23^2+B4^2,""))</f>
        <v>0.024752339599999992</v>
      </c>
      <c r="BG4" s="29">
        <f aca="true" t="shared" si="20" ref="BG4:BG27">IF(ISNUMBER($B$24),IF(ISNUMBER(B4),$B$24^2+B4^2,""))</f>
        <v>0.0242510696</v>
      </c>
      <c r="BH4" s="29">
        <f aca="true" t="shared" si="21" ref="BH4:BH27">IF(ISNUMBER($B$25),IF(ISNUMBER(B4),$B$25^2+B4^2,""))</f>
        <v>0.023982216400000003</v>
      </c>
      <c r="BI4" s="29">
        <f aca="true" t="shared" si="22" ref="BI4:BI27">IF(ISNUMBER($B$26),IF(ISNUMBER(B4),$B$26^2+B4^2,""))</f>
        <v>0.05099234</v>
      </c>
      <c r="BJ4" s="29">
        <f aca="true" t="shared" si="23" ref="BJ4:BJ27">IF(ISNUMBER($B$27),IF(ISNUMBER(B4),$B$27^2+B4^2,""))</f>
        <v>0.045189730000000004</v>
      </c>
    </row>
    <row r="5" spans="1:62" ht="12.75">
      <c r="A5" t="s">
        <v>88</v>
      </c>
      <c r="B5">
        <v>0.1628</v>
      </c>
      <c r="E5" s="31"/>
      <c r="F5" s="31"/>
      <c r="G5" s="31"/>
      <c r="H5" s="31"/>
      <c r="I5" s="31"/>
      <c r="J5" s="31"/>
      <c r="K5" s="45" t="s">
        <v>121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6"/>
      <c r="AD5" s="36"/>
      <c r="AE5" s="36"/>
      <c r="AK5" s="29" t="str">
        <f>IF(ISNUMBER($B$5),$A$5,"")</f>
        <v>C</v>
      </c>
      <c r="AL5" s="29">
        <f t="shared" si="0"/>
        <v>0.04799540000000001</v>
      </c>
      <c r="AM5" s="29">
        <f>IF(ISNUMBER($B$4),IF(ISNUMBER(B5),$B$4^2+B5^2,""))</f>
        <v>0.050435930000000004</v>
      </c>
      <c r="AN5" s="29">
        <f t="shared" si="1"/>
        <v>0.05300768</v>
      </c>
      <c r="AO5" s="29">
        <f t="shared" si="2"/>
        <v>0.05571065</v>
      </c>
      <c r="AP5" s="29">
        <f t="shared" si="3"/>
        <v>0.04519073</v>
      </c>
      <c r="AQ5" s="29">
        <f t="shared" si="4"/>
        <v>0.061510249999999995</v>
      </c>
      <c r="AR5" s="29">
        <f t="shared" si="5"/>
        <v>0.06460688</v>
      </c>
      <c r="AS5" s="29">
        <f t="shared" si="6"/>
        <v>0.05346548000000001</v>
      </c>
      <c r="AT5" s="29">
        <f t="shared" si="7"/>
        <v>0.04424608000000001</v>
      </c>
      <c r="AU5" s="29">
        <f t="shared" si="8"/>
        <v>0.05346548000000001</v>
      </c>
      <c r="AV5" s="29">
        <f t="shared" si="9"/>
        <v>0.0451197136</v>
      </c>
      <c r="AW5" s="29">
        <f t="shared" si="10"/>
        <v>0.0422942756</v>
      </c>
      <c r="AX5" s="29">
        <f t="shared" si="11"/>
        <v>0.0397012544</v>
      </c>
      <c r="AY5" s="29">
        <f t="shared" si="12"/>
        <v>0.03734065</v>
      </c>
      <c r="AZ5" s="29">
        <f t="shared" si="13"/>
        <v>0.03521246240000003</v>
      </c>
      <c r="BA5" s="29">
        <f t="shared" si="14"/>
        <v>0.03331669159999998</v>
      </c>
      <c r="BB5" s="29">
        <f t="shared" si="15"/>
        <v>0.031653337599999984</v>
      </c>
      <c r="BC5" s="29">
        <f t="shared" si="16"/>
        <v>0.030222400400000002</v>
      </c>
      <c r="BD5" s="29">
        <f t="shared" si="17"/>
        <v>0.029023880000000002</v>
      </c>
      <c r="BE5" s="29">
        <f t="shared" si="18"/>
        <v>0.0280577764</v>
      </c>
      <c r="BF5" s="29">
        <f t="shared" si="19"/>
        <v>0.027324089599999993</v>
      </c>
      <c r="BG5" s="29">
        <f t="shared" si="20"/>
        <v>0.026822819600000002</v>
      </c>
      <c r="BH5" s="29">
        <f t="shared" si="21"/>
        <v>0.026553966400000004</v>
      </c>
      <c r="BI5" s="29">
        <f t="shared" si="22"/>
        <v>0.05356409</v>
      </c>
      <c r="BJ5" s="29">
        <f t="shared" si="23"/>
        <v>0.04776148000000001</v>
      </c>
    </row>
    <row r="6" spans="1:62" ht="12.75">
      <c r="A6" t="s">
        <v>89</v>
      </c>
      <c r="B6" s="35">
        <v>0.1709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6"/>
      <c r="AD6" s="36"/>
      <c r="AE6" s="36"/>
      <c r="AK6" s="29" t="str">
        <f>IF(ISNUMBER($B$6),$A$6,"")</f>
        <v>D</v>
      </c>
      <c r="AL6" s="29">
        <f t="shared" si="0"/>
        <v>0.050698370000000006</v>
      </c>
      <c r="AM6" s="29">
        <f aca="true" t="shared" si="24" ref="AM6:AM27">IF(ISNUMBER($B$4),IF(ISNUMBER(B6),$B$4^2+B6^2,""))</f>
        <v>0.0531389</v>
      </c>
      <c r="AN6" s="29">
        <f t="shared" si="1"/>
        <v>0.05571065</v>
      </c>
      <c r="AO6" s="29">
        <f t="shared" si="2"/>
        <v>0.05841362</v>
      </c>
      <c r="AP6" s="29">
        <f t="shared" si="3"/>
        <v>0.0478937</v>
      </c>
      <c r="AQ6" s="29">
        <f t="shared" si="4"/>
        <v>0.06421321999999999</v>
      </c>
      <c r="AR6" s="29">
        <f t="shared" si="5"/>
        <v>0.06730985</v>
      </c>
      <c r="AS6" s="29">
        <f t="shared" si="6"/>
        <v>0.05616845000000001</v>
      </c>
      <c r="AT6" s="29">
        <f t="shared" si="7"/>
        <v>0.046949050000000006</v>
      </c>
      <c r="AU6" s="29">
        <f t="shared" si="8"/>
        <v>0.05616845000000001</v>
      </c>
      <c r="AV6" s="29">
        <f t="shared" si="9"/>
        <v>0.0478226836</v>
      </c>
      <c r="AW6" s="29">
        <f t="shared" si="10"/>
        <v>0.0449972456</v>
      </c>
      <c r="AX6" s="29">
        <f t="shared" si="11"/>
        <v>0.042404224399999996</v>
      </c>
      <c r="AY6" s="29">
        <f t="shared" si="12"/>
        <v>0.04004362</v>
      </c>
      <c r="AZ6" s="29">
        <f t="shared" si="13"/>
        <v>0.03791543240000003</v>
      </c>
      <c r="BA6" s="29">
        <f t="shared" si="14"/>
        <v>0.03601966159999998</v>
      </c>
      <c r="BB6" s="29">
        <f t="shared" si="15"/>
        <v>0.03435630759999998</v>
      </c>
      <c r="BC6" s="29">
        <f t="shared" si="16"/>
        <v>0.0329253704</v>
      </c>
      <c r="BD6" s="29">
        <f t="shared" si="17"/>
        <v>0.03172685</v>
      </c>
      <c r="BE6" s="29">
        <f t="shared" si="18"/>
        <v>0.0307607464</v>
      </c>
      <c r="BF6" s="29">
        <f t="shared" si="19"/>
        <v>0.030027059599999992</v>
      </c>
      <c r="BG6" s="29">
        <f t="shared" si="20"/>
        <v>0.0295257896</v>
      </c>
      <c r="BH6" s="29">
        <f t="shared" si="21"/>
        <v>0.029256936400000003</v>
      </c>
      <c r="BI6" s="29">
        <f t="shared" si="22"/>
        <v>0.05626706</v>
      </c>
      <c r="BJ6" s="29">
        <f t="shared" si="23"/>
        <v>0.05046445000000001</v>
      </c>
    </row>
    <row r="7" spans="1:62" ht="12.75">
      <c r="A7" t="s">
        <v>90</v>
      </c>
      <c r="B7">
        <v>0.1367</v>
      </c>
      <c r="E7" s="31"/>
      <c r="F7" s="31"/>
      <c r="G7" s="39" t="str">
        <f>F14</f>
        <v>A</v>
      </c>
      <c r="H7" s="40" t="s">
        <v>124</v>
      </c>
      <c r="I7" s="41"/>
      <c r="J7" s="42">
        <f>F15</f>
        <v>2.598049471080072</v>
      </c>
      <c r="K7" s="41"/>
      <c r="L7" s="41"/>
      <c r="M7" s="41"/>
      <c r="N7" s="41"/>
      <c r="O7" s="41"/>
      <c r="P7" s="4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6"/>
      <c r="AD7" s="36"/>
      <c r="AE7" s="36"/>
      <c r="AK7" s="29" t="str">
        <f>IF(ISNUMBER($B$7),$A$7,"")</f>
        <v>E</v>
      </c>
      <c r="AL7" s="29">
        <f t="shared" si="0"/>
        <v>0.040178450000000004</v>
      </c>
      <c r="AM7" s="29">
        <f t="shared" si="24"/>
        <v>0.04261898</v>
      </c>
      <c r="AN7" s="29">
        <f t="shared" si="1"/>
        <v>0.04519073</v>
      </c>
      <c r="AO7" s="29">
        <f t="shared" si="2"/>
        <v>0.0478937</v>
      </c>
      <c r="AP7" s="29">
        <f t="shared" si="3"/>
        <v>0.037373779999999995</v>
      </c>
      <c r="AQ7" s="29">
        <f t="shared" si="4"/>
        <v>0.05369329999999999</v>
      </c>
      <c r="AR7" s="29">
        <f t="shared" si="5"/>
        <v>0.05678993</v>
      </c>
      <c r="AS7" s="29">
        <f t="shared" si="6"/>
        <v>0.04564853000000001</v>
      </c>
      <c r="AT7" s="29">
        <f t="shared" si="7"/>
        <v>0.036429130000000004</v>
      </c>
      <c r="AU7" s="29">
        <f t="shared" si="8"/>
        <v>0.04564853000000001</v>
      </c>
      <c r="AV7" s="29">
        <f t="shared" si="9"/>
        <v>0.0373027636</v>
      </c>
      <c r="AW7" s="29">
        <f t="shared" si="10"/>
        <v>0.0344773256</v>
      </c>
      <c r="AX7" s="29">
        <f t="shared" si="11"/>
        <v>0.031884304399999994</v>
      </c>
      <c r="AY7" s="29">
        <f t="shared" si="12"/>
        <v>0.029523699999999996</v>
      </c>
      <c r="AZ7" s="29">
        <f t="shared" si="13"/>
        <v>0.027395512400000033</v>
      </c>
      <c r="BA7" s="29">
        <f t="shared" si="14"/>
        <v>0.025499741599999983</v>
      </c>
      <c r="BB7" s="29">
        <f t="shared" si="15"/>
        <v>0.02383638759999998</v>
      </c>
      <c r="BC7" s="29">
        <f t="shared" si="16"/>
        <v>0.0224054504</v>
      </c>
      <c r="BD7" s="29">
        <f t="shared" si="17"/>
        <v>0.02120693</v>
      </c>
      <c r="BE7" s="29">
        <f t="shared" si="18"/>
        <v>0.0202408264</v>
      </c>
      <c r="BF7" s="29">
        <f t="shared" si="19"/>
        <v>0.01950713959999999</v>
      </c>
      <c r="BG7" s="29">
        <f t="shared" si="20"/>
        <v>0.0190058696</v>
      </c>
      <c r="BH7" s="29">
        <f t="shared" si="21"/>
        <v>0.0187370164</v>
      </c>
      <c r="BI7" s="29">
        <f t="shared" si="22"/>
        <v>0.04574714</v>
      </c>
      <c r="BJ7" s="29">
        <f t="shared" si="23"/>
        <v>0.039944530000000006</v>
      </c>
    </row>
    <row r="8" spans="1:62" ht="12.75">
      <c r="A8" t="s">
        <v>91</v>
      </c>
      <c r="B8" s="35">
        <v>0.1871</v>
      </c>
      <c r="E8" s="31"/>
      <c r="F8" s="41"/>
      <c r="G8" s="41"/>
      <c r="H8" s="41"/>
      <c r="I8" s="41"/>
      <c r="J8" s="41"/>
      <c r="K8" s="43" t="s">
        <v>136</v>
      </c>
      <c r="L8" s="38">
        <f>F15</f>
        <v>2.598049471080072</v>
      </c>
      <c r="M8" s="40" t="s">
        <v>134</v>
      </c>
      <c r="N8" s="41"/>
      <c r="O8" s="41"/>
      <c r="P8" s="4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6"/>
      <c r="AD8" s="36"/>
      <c r="AE8" s="36"/>
      <c r="AK8" s="29" t="str">
        <f>IF(ISNUMBER($B$8),$A$8,"")</f>
        <v>F</v>
      </c>
      <c r="AL8" s="29">
        <f t="shared" si="0"/>
        <v>0.056497969999999995</v>
      </c>
      <c r="AM8" s="29">
        <f t="shared" si="24"/>
        <v>0.05893849999999999</v>
      </c>
      <c r="AN8" s="29">
        <f t="shared" si="1"/>
        <v>0.061510249999999995</v>
      </c>
      <c r="AO8" s="29">
        <f t="shared" si="2"/>
        <v>0.06421321999999999</v>
      </c>
      <c r="AP8" s="29">
        <f t="shared" si="3"/>
        <v>0.05369329999999999</v>
      </c>
      <c r="AQ8" s="29">
        <f t="shared" si="4"/>
        <v>0.07001281999999999</v>
      </c>
      <c r="AR8" s="29">
        <f t="shared" si="5"/>
        <v>0.07310944999999999</v>
      </c>
      <c r="AS8" s="29">
        <f t="shared" si="6"/>
        <v>0.06196805</v>
      </c>
      <c r="AT8" s="29">
        <f t="shared" si="7"/>
        <v>0.052748649999999994</v>
      </c>
      <c r="AU8" s="29">
        <f t="shared" si="8"/>
        <v>0.06196805</v>
      </c>
      <c r="AV8" s="29">
        <f t="shared" si="9"/>
        <v>0.0536222836</v>
      </c>
      <c r="AW8" s="29">
        <f t="shared" si="10"/>
        <v>0.050796845599999994</v>
      </c>
      <c r="AX8" s="29">
        <f t="shared" si="11"/>
        <v>0.0482038244</v>
      </c>
      <c r="AY8" s="29">
        <f t="shared" si="12"/>
        <v>0.04584321999999999</v>
      </c>
      <c r="AZ8" s="29">
        <f t="shared" si="13"/>
        <v>0.043715032400000034</v>
      </c>
      <c r="BA8" s="29">
        <f t="shared" si="14"/>
        <v>0.04181926159999998</v>
      </c>
      <c r="BB8" s="29">
        <f t="shared" si="15"/>
        <v>0.04015590759999998</v>
      </c>
      <c r="BC8" s="29">
        <f t="shared" si="16"/>
        <v>0.038724970399999996</v>
      </c>
      <c r="BD8" s="29">
        <f t="shared" si="17"/>
        <v>0.037526449999999996</v>
      </c>
      <c r="BE8" s="29">
        <f t="shared" si="18"/>
        <v>0.03656034639999999</v>
      </c>
      <c r="BF8" s="29">
        <f t="shared" si="19"/>
        <v>0.03582665959999999</v>
      </c>
      <c r="BG8" s="29">
        <f t="shared" si="20"/>
        <v>0.03532538959999999</v>
      </c>
      <c r="BH8" s="29">
        <f t="shared" si="21"/>
        <v>0.0350565364</v>
      </c>
      <c r="BI8" s="29">
        <f t="shared" si="22"/>
        <v>0.062066659999999996</v>
      </c>
      <c r="BJ8" s="29">
        <f t="shared" si="23"/>
        <v>0.056264049999999996</v>
      </c>
    </row>
    <row r="9" spans="1:62" ht="12.75">
      <c r="A9" t="s">
        <v>92</v>
      </c>
      <c r="B9">
        <v>0.1952</v>
      </c>
      <c r="E9" s="31"/>
      <c r="F9" s="4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6"/>
      <c r="AD9" s="36"/>
      <c r="AE9" s="36"/>
      <c r="AK9" s="29" t="str">
        <f>IF(ISNUMBER($B$9),$A$9,"")</f>
        <v>G</v>
      </c>
      <c r="AL9" s="29">
        <f t="shared" si="0"/>
        <v>0.05959460000000001</v>
      </c>
      <c r="AM9" s="29">
        <f t="shared" si="24"/>
        <v>0.06203513000000001</v>
      </c>
      <c r="AN9" s="29">
        <f t="shared" si="1"/>
        <v>0.06460688</v>
      </c>
      <c r="AO9" s="29">
        <f t="shared" si="2"/>
        <v>0.06730985</v>
      </c>
      <c r="AP9" s="29">
        <f t="shared" si="3"/>
        <v>0.05678993</v>
      </c>
      <c r="AQ9" s="29">
        <f t="shared" si="4"/>
        <v>0.07310944999999999</v>
      </c>
      <c r="AR9" s="29">
        <f t="shared" si="5"/>
        <v>0.07620608000000001</v>
      </c>
      <c r="AS9" s="29">
        <f t="shared" si="6"/>
        <v>0.06506468000000001</v>
      </c>
      <c r="AT9" s="29">
        <f t="shared" si="7"/>
        <v>0.05584528000000001</v>
      </c>
      <c r="AU9" s="29">
        <f t="shared" si="8"/>
        <v>0.06506468000000001</v>
      </c>
      <c r="AV9" s="29">
        <f t="shared" si="9"/>
        <v>0.056718913600000004</v>
      </c>
      <c r="AW9" s="29">
        <f t="shared" si="10"/>
        <v>0.053893475600000004</v>
      </c>
      <c r="AX9" s="29">
        <f t="shared" si="11"/>
        <v>0.0513004544</v>
      </c>
      <c r="AY9" s="29">
        <f t="shared" si="12"/>
        <v>0.04893985000000001</v>
      </c>
      <c r="AZ9" s="29">
        <f t="shared" si="13"/>
        <v>0.04681166240000004</v>
      </c>
      <c r="BA9" s="29">
        <f t="shared" si="14"/>
        <v>0.04491589159999999</v>
      </c>
      <c r="BB9" s="29">
        <f t="shared" si="15"/>
        <v>0.04325253759999999</v>
      </c>
      <c r="BC9" s="29">
        <f t="shared" si="16"/>
        <v>0.041821600400000006</v>
      </c>
      <c r="BD9" s="29">
        <f t="shared" si="17"/>
        <v>0.040623080000000006</v>
      </c>
      <c r="BE9" s="29">
        <f t="shared" si="18"/>
        <v>0.0396569764</v>
      </c>
      <c r="BF9" s="29">
        <f t="shared" si="19"/>
        <v>0.0389232896</v>
      </c>
      <c r="BG9" s="29">
        <f t="shared" si="20"/>
        <v>0.0384220196</v>
      </c>
      <c r="BH9" s="29">
        <f t="shared" si="21"/>
        <v>0.03815316640000001</v>
      </c>
      <c r="BI9" s="29">
        <f t="shared" si="22"/>
        <v>0.06516329000000001</v>
      </c>
      <c r="BJ9" s="29">
        <f t="shared" si="23"/>
        <v>0.05936068000000001</v>
      </c>
    </row>
    <row r="10" spans="1:62" ht="12.75">
      <c r="A10" t="s">
        <v>93</v>
      </c>
      <c r="B10" s="35">
        <v>0.1642</v>
      </c>
      <c r="E10" s="31"/>
      <c r="F10" s="41"/>
      <c r="G10" s="41"/>
      <c r="H10" s="43" t="s">
        <v>125</v>
      </c>
      <c r="I10" s="34" t="str">
        <f>F14</f>
        <v>A</v>
      </c>
      <c r="J10" s="41" t="s">
        <v>122</v>
      </c>
      <c r="K10" s="34" t="str">
        <f>G15</f>
        <v>B</v>
      </c>
      <c r="L10" s="44" t="s">
        <v>123</v>
      </c>
      <c r="M10" s="38">
        <f>F16</f>
        <v>2.6684341840132166</v>
      </c>
      <c r="N10" s="41"/>
      <c r="O10" s="41"/>
      <c r="P10" s="4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6"/>
      <c r="AD10" s="36"/>
      <c r="AE10" s="36"/>
      <c r="AK10" s="29" t="str">
        <f>IF(ISNUMBER($B$10),$A$10,"")</f>
        <v>H</v>
      </c>
      <c r="AL10" s="29">
        <f t="shared" si="0"/>
        <v>0.04845320000000001</v>
      </c>
      <c r="AM10" s="29">
        <f t="shared" si="24"/>
        <v>0.050893730000000005</v>
      </c>
      <c r="AN10" s="29">
        <f t="shared" si="1"/>
        <v>0.05346548000000001</v>
      </c>
      <c r="AO10" s="29">
        <f t="shared" si="2"/>
        <v>0.05616845000000001</v>
      </c>
      <c r="AP10" s="29">
        <f t="shared" si="3"/>
        <v>0.04564853000000001</v>
      </c>
      <c r="AQ10" s="29">
        <f t="shared" si="4"/>
        <v>0.06196805</v>
      </c>
      <c r="AR10" s="29">
        <f t="shared" si="5"/>
        <v>0.06506468000000001</v>
      </c>
      <c r="AS10" s="29">
        <f t="shared" si="6"/>
        <v>0.05392328000000001</v>
      </c>
      <c r="AT10" s="29">
        <f t="shared" si="7"/>
        <v>0.04470388000000001</v>
      </c>
      <c r="AU10" s="29">
        <f t="shared" si="8"/>
        <v>0.05392328000000001</v>
      </c>
      <c r="AV10" s="29">
        <f t="shared" si="9"/>
        <v>0.04557751360000001</v>
      </c>
      <c r="AW10" s="29">
        <f t="shared" si="10"/>
        <v>0.04275207560000001</v>
      </c>
      <c r="AX10" s="29">
        <f t="shared" si="11"/>
        <v>0.040159054400000005</v>
      </c>
      <c r="AY10" s="29">
        <f t="shared" si="12"/>
        <v>0.037798450000000004</v>
      </c>
      <c r="AZ10" s="29">
        <f t="shared" si="13"/>
        <v>0.03567026240000004</v>
      </c>
      <c r="BA10" s="29">
        <f t="shared" si="14"/>
        <v>0.03377449159999999</v>
      </c>
      <c r="BB10" s="29">
        <f t="shared" si="15"/>
        <v>0.03211113759999999</v>
      </c>
      <c r="BC10" s="29">
        <f t="shared" si="16"/>
        <v>0.030680200400000007</v>
      </c>
      <c r="BD10" s="29">
        <f t="shared" si="17"/>
        <v>0.029481680000000007</v>
      </c>
      <c r="BE10" s="29">
        <f t="shared" si="18"/>
        <v>0.028515576400000006</v>
      </c>
      <c r="BF10" s="29">
        <f t="shared" si="19"/>
        <v>0.027781889599999998</v>
      </c>
      <c r="BG10" s="29">
        <f t="shared" si="20"/>
        <v>0.027280619600000007</v>
      </c>
      <c r="BH10" s="29">
        <f t="shared" si="21"/>
        <v>0.02701176640000001</v>
      </c>
      <c r="BI10" s="29">
        <f t="shared" si="22"/>
        <v>0.05402189</v>
      </c>
      <c r="BJ10" s="29">
        <f t="shared" si="23"/>
        <v>0.04821928000000001</v>
      </c>
    </row>
    <row r="11" spans="1:62" ht="12.75">
      <c r="A11" t="s">
        <v>94</v>
      </c>
      <c r="B11">
        <v>0.1332</v>
      </c>
      <c r="E11" s="31"/>
      <c r="F11" s="41"/>
      <c r="G11" s="41"/>
      <c r="H11" s="41"/>
      <c r="I11" s="41"/>
      <c r="J11" s="43" t="s">
        <v>126</v>
      </c>
      <c r="K11" s="34" t="str">
        <f>F14</f>
        <v>A</v>
      </c>
      <c r="L11" s="40" t="s">
        <v>131</v>
      </c>
      <c r="M11" s="41"/>
      <c r="N11" s="41"/>
      <c r="O11" s="41"/>
      <c r="P11" s="4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6"/>
      <c r="AD11" s="36"/>
      <c r="AE11" s="36"/>
      <c r="AK11" s="29" t="str">
        <f>IF(ISNUMBER($B$11),$A$11,"")</f>
        <v>I</v>
      </c>
      <c r="AL11" s="29">
        <f t="shared" si="0"/>
        <v>0.039233800000000006</v>
      </c>
      <c r="AM11" s="29">
        <f t="shared" si="24"/>
        <v>0.04167433</v>
      </c>
      <c r="AN11" s="29">
        <f t="shared" si="1"/>
        <v>0.04424608000000001</v>
      </c>
      <c r="AO11" s="29">
        <f t="shared" si="2"/>
        <v>0.046949050000000006</v>
      </c>
      <c r="AP11" s="29">
        <f t="shared" si="3"/>
        <v>0.036429130000000004</v>
      </c>
      <c r="AQ11" s="29">
        <f t="shared" si="4"/>
        <v>0.052748649999999994</v>
      </c>
      <c r="AR11" s="29">
        <f t="shared" si="5"/>
        <v>0.05584528000000001</v>
      </c>
      <c r="AS11" s="29">
        <f t="shared" si="6"/>
        <v>0.04470388000000001</v>
      </c>
      <c r="AT11" s="29">
        <f t="shared" si="7"/>
        <v>0.035484480000000006</v>
      </c>
      <c r="AU11" s="29">
        <f t="shared" si="8"/>
        <v>0.04470388000000001</v>
      </c>
      <c r="AV11" s="29">
        <f t="shared" si="9"/>
        <v>0.036358113600000005</v>
      </c>
      <c r="AW11" s="29">
        <f t="shared" si="10"/>
        <v>0.033532675600000006</v>
      </c>
      <c r="AX11" s="29">
        <f t="shared" si="11"/>
        <v>0.030939654400000002</v>
      </c>
      <c r="AY11" s="29">
        <f t="shared" si="12"/>
        <v>0.02857905</v>
      </c>
      <c r="AZ11" s="29">
        <f t="shared" si="13"/>
        <v>0.02645086240000004</v>
      </c>
      <c r="BA11" s="29">
        <f t="shared" si="14"/>
        <v>0.02455509159999999</v>
      </c>
      <c r="BB11" s="29">
        <f t="shared" si="15"/>
        <v>0.02289173759999999</v>
      </c>
      <c r="BC11" s="29">
        <f t="shared" si="16"/>
        <v>0.021460800400000004</v>
      </c>
      <c r="BD11" s="29">
        <f t="shared" si="17"/>
        <v>0.020262280000000004</v>
      </c>
      <c r="BE11" s="29">
        <f t="shared" si="18"/>
        <v>0.019296176400000004</v>
      </c>
      <c r="BF11" s="29">
        <f t="shared" si="19"/>
        <v>0.018562489599999996</v>
      </c>
      <c r="BG11" s="29">
        <f t="shared" si="20"/>
        <v>0.018061219600000004</v>
      </c>
      <c r="BH11" s="29">
        <f t="shared" si="21"/>
        <v>0.017792366400000006</v>
      </c>
      <c r="BI11" s="29">
        <f t="shared" si="22"/>
        <v>0.04480249</v>
      </c>
      <c r="BJ11" s="29">
        <f t="shared" si="23"/>
        <v>0.03899988000000001</v>
      </c>
    </row>
    <row r="12" spans="1:62" ht="12.75">
      <c r="A12" t="s">
        <v>95</v>
      </c>
      <c r="B12" s="35">
        <v>0.1642</v>
      </c>
      <c r="E12" s="31"/>
      <c r="F12" s="41"/>
      <c r="G12" s="41"/>
      <c r="H12" s="40" t="s">
        <v>127</v>
      </c>
      <c r="I12" s="41"/>
      <c r="J12" s="34" t="str">
        <f>E16</f>
        <v>B</v>
      </c>
      <c r="K12" s="40" t="s">
        <v>137</v>
      </c>
      <c r="L12" s="41"/>
      <c r="M12" s="41"/>
      <c r="N12" s="41"/>
      <c r="O12" s="41"/>
      <c r="P12" s="37"/>
      <c r="Q12" s="42">
        <f>F16</f>
        <v>2.6684341840132166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6"/>
      <c r="AD12" s="36"/>
      <c r="AE12" s="36"/>
      <c r="AK12" s="29" t="str">
        <f>IF(ISNUMBER($B$12),$A$12,"")</f>
        <v>J</v>
      </c>
      <c r="AL12" s="29">
        <f t="shared" si="0"/>
        <v>0.04845320000000001</v>
      </c>
      <c r="AM12" s="29">
        <f t="shared" si="24"/>
        <v>0.050893730000000005</v>
      </c>
      <c r="AN12" s="29">
        <f t="shared" si="1"/>
        <v>0.05346548000000001</v>
      </c>
      <c r="AO12" s="29">
        <f t="shared" si="2"/>
        <v>0.05616845000000001</v>
      </c>
      <c r="AP12" s="29">
        <f t="shared" si="3"/>
        <v>0.04564853000000001</v>
      </c>
      <c r="AQ12" s="29">
        <f t="shared" si="4"/>
        <v>0.06196805</v>
      </c>
      <c r="AR12" s="29">
        <f t="shared" si="5"/>
        <v>0.06506468000000001</v>
      </c>
      <c r="AS12" s="29">
        <f t="shared" si="6"/>
        <v>0.05392328000000001</v>
      </c>
      <c r="AT12" s="29">
        <f t="shared" si="7"/>
        <v>0.04470388000000001</v>
      </c>
      <c r="AU12" s="29">
        <f t="shared" si="8"/>
        <v>0.05392328000000001</v>
      </c>
      <c r="AV12" s="29">
        <f t="shared" si="9"/>
        <v>0.04557751360000001</v>
      </c>
      <c r="AW12" s="29">
        <f t="shared" si="10"/>
        <v>0.04275207560000001</v>
      </c>
      <c r="AX12" s="29">
        <f t="shared" si="11"/>
        <v>0.040159054400000005</v>
      </c>
      <c r="AY12" s="29">
        <f t="shared" si="12"/>
        <v>0.037798450000000004</v>
      </c>
      <c r="AZ12" s="29">
        <f t="shared" si="13"/>
        <v>0.03567026240000004</v>
      </c>
      <c r="BA12" s="29">
        <f t="shared" si="14"/>
        <v>0.03377449159999999</v>
      </c>
      <c r="BB12" s="29">
        <f t="shared" si="15"/>
        <v>0.03211113759999999</v>
      </c>
      <c r="BC12" s="29">
        <f t="shared" si="16"/>
        <v>0.030680200400000007</v>
      </c>
      <c r="BD12" s="29">
        <f t="shared" si="17"/>
        <v>0.029481680000000007</v>
      </c>
      <c r="BE12" s="29">
        <f t="shared" si="18"/>
        <v>0.028515576400000006</v>
      </c>
      <c r="BF12" s="29">
        <f t="shared" si="19"/>
        <v>0.027781889599999998</v>
      </c>
      <c r="BG12" s="29">
        <f t="shared" si="20"/>
        <v>0.027280619600000007</v>
      </c>
      <c r="BH12" s="29">
        <f t="shared" si="21"/>
        <v>0.02701176640000001</v>
      </c>
      <c r="BI12" s="29">
        <f t="shared" si="22"/>
        <v>0.05402189</v>
      </c>
      <c r="BJ12" s="29">
        <f t="shared" si="23"/>
        <v>0.04821928000000001</v>
      </c>
    </row>
    <row r="13" spans="1:62" ht="12.75">
      <c r="A13" t="s">
        <v>96</v>
      </c>
      <c r="B13" s="35">
        <v>0.13644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6"/>
      <c r="AD13" s="36"/>
      <c r="AE13" s="36"/>
      <c r="AK13" s="29" t="str">
        <f>IF(ISNUMBER($B$13),$A$13,"")</f>
        <v>K</v>
      </c>
      <c r="AL13" s="29">
        <f t="shared" si="0"/>
        <v>0.040107433600000006</v>
      </c>
      <c r="AM13" s="29">
        <f t="shared" si="24"/>
        <v>0.0425479636</v>
      </c>
      <c r="AN13" s="29">
        <f t="shared" si="1"/>
        <v>0.0451197136</v>
      </c>
      <c r="AO13" s="29">
        <f t="shared" si="2"/>
        <v>0.0478226836</v>
      </c>
      <c r="AP13" s="29">
        <f t="shared" si="3"/>
        <v>0.0373027636</v>
      </c>
      <c r="AQ13" s="29">
        <f t="shared" si="4"/>
        <v>0.0536222836</v>
      </c>
      <c r="AR13" s="29">
        <f t="shared" si="5"/>
        <v>0.056718913600000004</v>
      </c>
      <c r="AS13" s="29">
        <f t="shared" si="6"/>
        <v>0.04557751360000001</v>
      </c>
      <c r="AT13" s="29">
        <f t="shared" si="7"/>
        <v>0.036358113600000005</v>
      </c>
      <c r="AU13" s="29">
        <f t="shared" si="8"/>
        <v>0.04557751360000001</v>
      </c>
      <c r="AV13" s="29">
        <f t="shared" si="9"/>
        <v>0.037231747200000005</v>
      </c>
      <c r="AW13" s="29">
        <f t="shared" si="10"/>
        <v>0.0344063092</v>
      </c>
      <c r="AX13" s="29">
        <f t="shared" si="11"/>
        <v>0.031813288</v>
      </c>
      <c r="AY13" s="29">
        <f t="shared" si="12"/>
        <v>0.0294526836</v>
      </c>
      <c r="AZ13" s="29">
        <f t="shared" si="13"/>
        <v>0.02732449600000004</v>
      </c>
      <c r="BA13" s="29">
        <f t="shared" si="14"/>
        <v>0.025428725199999988</v>
      </c>
      <c r="BB13" s="29">
        <f t="shared" si="15"/>
        <v>0.02376537119999999</v>
      </c>
      <c r="BC13" s="29">
        <f t="shared" si="16"/>
        <v>0.022334434000000004</v>
      </c>
      <c r="BD13" s="29">
        <f t="shared" si="17"/>
        <v>0.021135913600000004</v>
      </c>
      <c r="BE13" s="29">
        <f t="shared" si="18"/>
        <v>0.020169810000000003</v>
      </c>
      <c r="BF13" s="29">
        <f t="shared" si="19"/>
        <v>0.019436123199999995</v>
      </c>
      <c r="BG13" s="29">
        <f t="shared" si="20"/>
        <v>0.018934853200000004</v>
      </c>
      <c r="BH13" s="29">
        <f t="shared" si="21"/>
        <v>0.018666000000000006</v>
      </c>
      <c r="BI13" s="29">
        <f t="shared" si="22"/>
        <v>0.04567612360000001</v>
      </c>
      <c r="BJ13" s="29">
        <f t="shared" si="23"/>
        <v>0.03987351360000001</v>
      </c>
    </row>
    <row r="14" spans="1:62" ht="12.75">
      <c r="A14" t="s">
        <v>97</v>
      </c>
      <c r="B14">
        <v>0.12566</v>
      </c>
      <c r="E14" s="31"/>
      <c r="F14" s="46" t="str">
        <f>IF(ISNUMBER($B$3),$A$3,"")</f>
        <v>A</v>
      </c>
      <c r="G14" s="37"/>
      <c r="H14" s="4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K14" s="29" t="str">
        <f>IF(ISNUMBER($B$14),$A$14,"")</f>
        <v>L</v>
      </c>
      <c r="AL14" s="29">
        <f t="shared" si="0"/>
        <v>0.037281995600000006</v>
      </c>
      <c r="AM14" s="29">
        <f t="shared" si="24"/>
        <v>0.0397225256</v>
      </c>
      <c r="AN14" s="29">
        <f t="shared" si="1"/>
        <v>0.0422942756</v>
      </c>
      <c r="AO14" s="29">
        <f t="shared" si="2"/>
        <v>0.0449972456</v>
      </c>
      <c r="AP14" s="29">
        <f t="shared" si="3"/>
        <v>0.0344773256</v>
      </c>
      <c r="AQ14" s="29">
        <f t="shared" si="4"/>
        <v>0.050796845599999994</v>
      </c>
      <c r="AR14" s="29">
        <f t="shared" si="5"/>
        <v>0.053893475600000004</v>
      </c>
      <c r="AS14" s="29">
        <f t="shared" si="6"/>
        <v>0.04275207560000001</v>
      </c>
      <c r="AT14" s="29">
        <f t="shared" si="7"/>
        <v>0.033532675600000006</v>
      </c>
      <c r="AU14" s="29">
        <f t="shared" si="8"/>
        <v>0.04275207560000001</v>
      </c>
      <c r="AV14" s="29">
        <f t="shared" si="9"/>
        <v>0.0344063092</v>
      </c>
      <c r="AW14" s="29">
        <f t="shared" si="10"/>
        <v>0.0315808712</v>
      </c>
      <c r="AX14" s="29">
        <f t="shared" si="11"/>
        <v>0.02898785</v>
      </c>
      <c r="AY14" s="29">
        <f t="shared" si="12"/>
        <v>0.0266272456</v>
      </c>
      <c r="AZ14" s="29">
        <f t="shared" si="13"/>
        <v>0.024499058000000035</v>
      </c>
      <c r="BA14" s="29">
        <f t="shared" si="14"/>
        <v>0.022603287199999985</v>
      </c>
      <c r="BB14" s="29">
        <f t="shared" si="15"/>
        <v>0.020939933199999983</v>
      </c>
      <c r="BC14" s="29">
        <f t="shared" si="16"/>
        <v>0.019508996</v>
      </c>
      <c r="BD14" s="29">
        <f t="shared" si="17"/>
        <v>0.0183104756</v>
      </c>
      <c r="BE14" s="29">
        <f t="shared" si="18"/>
        <v>0.017344372</v>
      </c>
      <c r="BF14" s="29">
        <f t="shared" si="19"/>
        <v>0.016610685199999992</v>
      </c>
      <c r="BG14" s="29">
        <f t="shared" si="20"/>
        <v>0.0161094152</v>
      </c>
      <c r="BH14" s="29">
        <f t="shared" si="21"/>
        <v>0.015840562000000002</v>
      </c>
      <c r="BI14" s="29">
        <f t="shared" si="22"/>
        <v>0.0428506856</v>
      </c>
      <c r="BJ14" s="29">
        <f t="shared" si="23"/>
        <v>0.03704807560000001</v>
      </c>
    </row>
    <row r="15" spans="1:62" ht="12.75">
      <c r="A15" t="s">
        <v>106</v>
      </c>
      <c r="B15" s="35">
        <v>0.11488</v>
      </c>
      <c r="E15" s="33" t="str">
        <f>IF(ISNUMBER($B$3),$A$3,"")</f>
        <v>A</v>
      </c>
      <c r="F15" s="49">
        <f aca="true" t="shared" si="25" ref="F15:F39">IF(ISNUMBER(AL3),10^(2*SQRT(AL3)),"")</f>
        <v>2.598049471080072</v>
      </c>
      <c r="G15" s="47" t="str">
        <f>IF(ISNUMBER($B$4),$A$4,"")</f>
        <v>B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K15" s="29" t="str">
        <f>IF(ISNUMBER($B$15),$A$15,"")</f>
        <v>M</v>
      </c>
      <c r="AL15" s="29">
        <f t="shared" si="0"/>
        <v>0.0346889744</v>
      </c>
      <c r="AM15" s="29">
        <f t="shared" si="24"/>
        <v>0.0371295044</v>
      </c>
      <c r="AN15" s="29">
        <f t="shared" si="1"/>
        <v>0.0397012544</v>
      </c>
      <c r="AO15" s="29">
        <f t="shared" si="2"/>
        <v>0.042404224399999996</v>
      </c>
      <c r="AP15" s="29">
        <f t="shared" si="3"/>
        <v>0.031884304399999994</v>
      </c>
      <c r="AQ15" s="29">
        <f t="shared" si="4"/>
        <v>0.0482038244</v>
      </c>
      <c r="AR15" s="29">
        <f t="shared" si="5"/>
        <v>0.0513004544</v>
      </c>
      <c r="AS15" s="29">
        <f t="shared" si="6"/>
        <v>0.040159054400000005</v>
      </c>
      <c r="AT15" s="29">
        <f t="shared" si="7"/>
        <v>0.030939654400000002</v>
      </c>
      <c r="AU15" s="29">
        <f t="shared" si="8"/>
        <v>0.040159054400000005</v>
      </c>
      <c r="AV15" s="29">
        <f t="shared" si="9"/>
        <v>0.031813288</v>
      </c>
      <c r="AW15" s="29">
        <f t="shared" si="10"/>
        <v>0.02898785</v>
      </c>
      <c r="AX15" s="29">
        <f t="shared" si="11"/>
        <v>0.0263948288</v>
      </c>
      <c r="AY15" s="29">
        <f t="shared" si="12"/>
        <v>0.0240342244</v>
      </c>
      <c r="AZ15" s="29">
        <f t="shared" si="13"/>
        <v>0.021906036800000035</v>
      </c>
      <c r="BA15" s="29">
        <f t="shared" si="14"/>
        <v>0.020010265999999985</v>
      </c>
      <c r="BB15" s="29">
        <f t="shared" si="15"/>
        <v>0.018346911999999986</v>
      </c>
      <c r="BC15" s="29">
        <f t="shared" si="16"/>
        <v>0.0169159748</v>
      </c>
      <c r="BD15" s="29">
        <f t="shared" si="17"/>
        <v>0.0157174544</v>
      </c>
      <c r="BE15" s="29">
        <f t="shared" si="18"/>
        <v>0.0147513508</v>
      </c>
      <c r="BF15" s="29">
        <f t="shared" si="19"/>
        <v>0.014017663999999994</v>
      </c>
      <c r="BG15" s="29">
        <f t="shared" si="20"/>
        <v>0.013516394</v>
      </c>
      <c r="BH15" s="29">
        <f t="shared" si="21"/>
        <v>0.0132475408</v>
      </c>
      <c r="BI15" s="29">
        <f t="shared" si="22"/>
        <v>0.040257664400000004</v>
      </c>
      <c r="BJ15" s="29">
        <f t="shared" si="23"/>
        <v>0.034455054400000004</v>
      </c>
    </row>
    <row r="16" spans="1:62" ht="12.75">
      <c r="A16" t="s">
        <v>19</v>
      </c>
      <c r="B16">
        <v>0.1041</v>
      </c>
      <c r="E16" s="33" t="str">
        <f>IF(ISNUMBER($B$4),$A$4,"")</f>
        <v>B</v>
      </c>
      <c r="F16" s="48">
        <f t="shared" si="25"/>
        <v>2.6684341840132166</v>
      </c>
      <c r="G16" s="49">
        <f aca="true" t="shared" si="26" ref="G16:G39">IF(ISNUMBER(AM4),10^(2*SQRT(AM4)),"")</f>
        <v>2.7387833324654496</v>
      </c>
      <c r="H16" s="47" t="str">
        <f>IF(ISNUMBER($B$5),$A$5,"")</f>
        <v>C</v>
      </c>
      <c r="I16" s="4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K16" s="29" t="str">
        <f>IF(ISNUMBER($B$16),$A$16,"")</f>
        <v>N</v>
      </c>
      <c r="AL16" s="29">
        <f t="shared" si="0"/>
        <v>0.03232837</v>
      </c>
      <c r="AM16" s="29">
        <f t="shared" si="24"/>
        <v>0.0347689</v>
      </c>
      <c r="AN16" s="29">
        <f t="shared" si="1"/>
        <v>0.03734065</v>
      </c>
      <c r="AO16" s="29">
        <f t="shared" si="2"/>
        <v>0.04004362</v>
      </c>
      <c r="AP16" s="29">
        <f t="shared" si="3"/>
        <v>0.029523699999999996</v>
      </c>
      <c r="AQ16" s="29">
        <f t="shared" si="4"/>
        <v>0.04584321999999999</v>
      </c>
      <c r="AR16" s="29">
        <f t="shared" si="5"/>
        <v>0.04893985000000001</v>
      </c>
      <c r="AS16" s="29">
        <f t="shared" si="6"/>
        <v>0.037798450000000004</v>
      </c>
      <c r="AT16" s="29">
        <f t="shared" si="7"/>
        <v>0.02857905</v>
      </c>
      <c r="AU16" s="29">
        <f t="shared" si="8"/>
        <v>0.037798450000000004</v>
      </c>
      <c r="AV16" s="29">
        <f t="shared" si="9"/>
        <v>0.0294526836</v>
      </c>
      <c r="AW16" s="29">
        <f t="shared" si="10"/>
        <v>0.0266272456</v>
      </c>
      <c r="AX16" s="29">
        <f t="shared" si="11"/>
        <v>0.0240342244</v>
      </c>
      <c r="AY16" s="29">
        <f t="shared" si="12"/>
        <v>0.021673619999999998</v>
      </c>
      <c r="AZ16" s="29">
        <f t="shared" si="13"/>
        <v>0.019545432400000035</v>
      </c>
      <c r="BA16" s="29">
        <f t="shared" si="14"/>
        <v>0.017649661599999984</v>
      </c>
      <c r="BB16" s="29">
        <f t="shared" si="15"/>
        <v>0.015986307599999985</v>
      </c>
      <c r="BC16" s="29">
        <f t="shared" si="16"/>
        <v>0.014555370399999998</v>
      </c>
      <c r="BD16" s="29">
        <f t="shared" si="17"/>
        <v>0.01335685</v>
      </c>
      <c r="BE16" s="29">
        <f t="shared" si="18"/>
        <v>0.0123907464</v>
      </c>
      <c r="BF16" s="29">
        <f t="shared" si="19"/>
        <v>0.011657059599999993</v>
      </c>
      <c r="BG16" s="29">
        <f t="shared" si="20"/>
        <v>0.011155789599999999</v>
      </c>
      <c r="BH16" s="29">
        <f t="shared" si="21"/>
        <v>0.0108869364</v>
      </c>
      <c r="BI16" s="29">
        <f t="shared" si="22"/>
        <v>0.037897059999999996</v>
      </c>
      <c r="BJ16" s="29">
        <f t="shared" si="23"/>
        <v>0.032094450000000004</v>
      </c>
    </row>
    <row r="17" spans="1:62" ht="12.75">
      <c r="A17" t="s">
        <v>107</v>
      </c>
      <c r="B17" s="35">
        <v>0.0933200000000002</v>
      </c>
      <c r="E17" s="33" t="str">
        <f>IF(ISNUMBER($B$5),$A$5,"")</f>
        <v>C</v>
      </c>
      <c r="F17" s="48">
        <f t="shared" si="25"/>
        <v>2.7425657586212435</v>
      </c>
      <c r="G17" s="48">
        <f t="shared" si="26"/>
        <v>2.8129298574708765</v>
      </c>
      <c r="H17" s="49">
        <f aca="true" t="shared" si="27" ref="H17:H39">IF(ISNUMBER(AN5),10^(2*SQRT(AN5)),"")</f>
        <v>2.887140612866096</v>
      </c>
      <c r="I17" s="47" t="str">
        <f>IF(ISNUMBER($B$6),$A$6,"")</f>
        <v>D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K17" s="29" t="str">
        <f>IF(ISNUMBER($B$17),$A$17,"")</f>
        <v>O</v>
      </c>
      <c r="AL17" s="29">
        <f t="shared" si="0"/>
        <v>0.03020018240000004</v>
      </c>
      <c r="AM17" s="29">
        <f t="shared" si="24"/>
        <v>0.032640712400000035</v>
      </c>
      <c r="AN17" s="29">
        <f t="shared" si="1"/>
        <v>0.03521246240000003</v>
      </c>
      <c r="AO17" s="29">
        <f t="shared" si="2"/>
        <v>0.03791543240000003</v>
      </c>
      <c r="AP17" s="29">
        <f t="shared" si="3"/>
        <v>0.027395512400000033</v>
      </c>
      <c r="AQ17" s="29">
        <f t="shared" si="4"/>
        <v>0.043715032400000034</v>
      </c>
      <c r="AR17" s="29">
        <f t="shared" si="5"/>
        <v>0.04681166240000004</v>
      </c>
      <c r="AS17" s="29">
        <f t="shared" si="6"/>
        <v>0.03567026240000004</v>
      </c>
      <c r="AT17" s="29">
        <f t="shared" si="7"/>
        <v>0.02645086240000004</v>
      </c>
      <c r="AU17" s="29">
        <f t="shared" si="8"/>
        <v>0.03567026240000004</v>
      </c>
      <c r="AV17" s="29">
        <f t="shared" si="9"/>
        <v>0.02732449600000004</v>
      </c>
      <c r="AW17" s="29">
        <f t="shared" si="10"/>
        <v>0.024499058000000035</v>
      </c>
      <c r="AX17" s="29">
        <f t="shared" si="11"/>
        <v>0.021906036800000035</v>
      </c>
      <c r="AY17" s="29">
        <f t="shared" si="12"/>
        <v>0.019545432400000035</v>
      </c>
      <c r="AZ17" s="29">
        <f t="shared" si="13"/>
        <v>0.01741724480000007</v>
      </c>
      <c r="BA17" s="29">
        <f t="shared" si="14"/>
        <v>0.015521474000000021</v>
      </c>
      <c r="BB17" s="29">
        <f t="shared" si="15"/>
        <v>0.01385812000000002</v>
      </c>
      <c r="BC17" s="29">
        <f t="shared" si="16"/>
        <v>0.012427182800000035</v>
      </c>
      <c r="BD17" s="29">
        <f t="shared" si="17"/>
        <v>0.011228662400000037</v>
      </c>
      <c r="BE17" s="29">
        <f t="shared" si="18"/>
        <v>0.010262558800000036</v>
      </c>
      <c r="BF17" s="29">
        <f t="shared" si="19"/>
        <v>0.00952887200000003</v>
      </c>
      <c r="BG17" s="29">
        <f t="shared" si="20"/>
        <v>0.009027602000000036</v>
      </c>
      <c r="BH17" s="29">
        <f t="shared" si="21"/>
        <v>0.008758748800000037</v>
      </c>
      <c r="BI17" s="29">
        <f t="shared" si="22"/>
        <v>0.03576887240000004</v>
      </c>
      <c r="BJ17" s="29">
        <f t="shared" si="23"/>
        <v>0.02996626240000004</v>
      </c>
    </row>
    <row r="18" spans="1:62" ht="12.75">
      <c r="A18" t="s">
        <v>108</v>
      </c>
      <c r="B18" s="35">
        <v>0.0825399999999999</v>
      </c>
      <c r="E18" s="33" t="str">
        <f>IF(ISNUMBER($B$6),$A$6,"")</f>
        <v>D</v>
      </c>
      <c r="F18" s="48">
        <f t="shared" si="25"/>
        <v>2.820499134707838</v>
      </c>
      <c r="G18" s="48">
        <f t="shared" si="26"/>
        <v>2.890929664834323</v>
      </c>
      <c r="H18" s="48">
        <f t="shared" si="27"/>
        <v>2.965255172778026</v>
      </c>
      <c r="I18" s="49">
        <f aca="true" t="shared" si="28" ref="I18:I39">IF(ISNUMBER(AO6),10^(2*SQRT(AO6)),"")</f>
        <v>3.0435342656175486</v>
      </c>
      <c r="J18" s="46" t="str">
        <f>IF(ISNUMBER($B$7),$A$7,"")</f>
        <v>E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K18" s="29" t="str">
        <f>IF(ISNUMBER($B$18),$A$18,"")</f>
        <v>P</v>
      </c>
      <c r="AL18" s="29">
        <f t="shared" si="0"/>
        <v>0.02830441159999999</v>
      </c>
      <c r="AM18" s="29">
        <f t="shared" si="24"/>
        <v>0.030744941599999985</v>
      </c>
      <c r="AN18" s="29">
        <f t="shared" si="1"/>
        <v>0.03331669159999998</v>
      </c>
      <c r="AO18" s="29">
        <f t="shared" si="2"/>
        <v>0.03601966159999998</v>
      </c>
      <c r="AP18" s="29">
        <f t="shared" si="3"/>
        <v>0.025499741599999983</v>
      </c>
      <c r="AQ18" s="29">
        <f t="shared" si="4"/>
        <v>0.04181926159999998</v>
      </c>
      <c r="AR18" s="29">
        <f t="shared" si="5"/>
        <v>0.04491589159999999</v>
      </c>
      <c r="AS18" s="29">
        <f t="shared" si="6"/>
        <v>0.03377449159999999</v>
      </c>
      <c r="AT18" s="29">
        <f t="shared" si="7"/>
        <v>0.02455509159999999</v>
      </c>
      <c r="AU18" s="29">
        <f t="shared" si="8"/>
        <v>0.03377449159999999</v>
      </c>
      <c r="AV18" s="29">
        <f t="shared" si="9"/>
        <v>0.025428725199999988</v>
      </c>
      <c r="AW18" s="29">
        <f t="shared" si="10"/>
        <v>0.022603287199999985</v>
      </c>
      <c r="AX18" s="29">
        <f t="shared" si="11"/>
        <v>0.020010265999999985</v>
      </c>
      <c r="AY18" s="29">
        <f t="shared" si="12"/>
        <v>0.017649661599999984</v>
      </c>
      <c r="AZ18" s="29">
        <f t="shared" si="13"/>
        <v>0.015521474000000021</v>
      </c>
      <c r="BA18" s="29">
        <f t="shared" si="14"/>
        <v>0.01362570319999997</v>
      </c>
      <c r="BB18" s="29">
        <f t="shared" si="15"/>
        <v>0.011962349199999969</v>
      </c>
      <c r="BC18" s="29">
        <f t="shared" si="16"/>
        <v>0.010531411999999985</v>
      </c>
      <c r="BD18" s="29">
        <f t="shared" si="17"/>
        <v>0.009332891599999985</v>
      </c>
      <c r="BE18" s="29">
        <f t="shared" si="18"/>
        <v>0.008366787999999984</v>
      </c>
      <c r="BF18" s="29">
        <f t="shared" si="19"/>
        <v>0.007633101199999979</v>
      </c>
      <c r="BG18" s="29">
        <f t="shared" si="20"/>
        <v>0.007131831199999984</v>
      </c>
      <c r="BH18" s="29">
        <f t="shared" si="21"/>
        <v>0.006862977999999986</v>
      </c>
      <c r="BI18" s="29">
        <f t="shared" si="22"/>
        <v>0.03387310159999998</v>
      </c>
      <c r="BJ18" s="29">
        <f t="shared" si="23"/>
        <v>0.02807049159999999</v>
      </c>
    </row>
    <row r="19" spans="1:62" ht="12.75">
      <c r="A19" t="s">
        <v>109</v>
      </c>
      <c r="B19">
        <v>0.0717599999999999</v>
      </c>
      <c r="E19" s="33" t="str">
        <f>IF(ISNUMBER($B$7),$A$7,"")</f>
        <v>E</v>
      </c>
      <c r="F19" s="48">
        <f t="shared" si="25"/>
        <v>2.5170466059629457</v>
      </c>
      <c r="G19" s="48">
        <f t="shared" si="26"/>
        <v>2.587541339525249</v>
      </c>
      <c r="H19" s="48">
        <f t="shared" si="27"/>
        <v>2.6617191418856976</v>
      </c>
      <c r="I19" s="48">
        <f t="shared" si="28"/>
        <v>2.7396342449908184</v>
      </c>
      <c r="J19" s="49">
        <f aca="true" t="shared" si="29" ref="J19:J39">IF(ISNUMBER(AP7),10^(2*SQRT(AP7)),"")</f>
        <v>2.43582446397105</v>
      </c>
      <c r="K19" s="46" t="str">
        <f>IF(ISNUMBER($B$8),$A$8,"")</f>
        <v>F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K19" s="29" t="str">
        <f>IF(ISNUMBER($B$19),$A$19,"")</f>
        <v>Q</v>
      </c>
      <c r="AL19" s="29">
        <f t="shared" si="0"/>
        <v>0.02664105759999999</v>
      </c>
      <c r="AM19" s="29">
        <f t="shared" si="24"/>
        <v>0.029081587599999986</v>
      </c>
      <c r="AN19" s="29">
        <f t="shared" si="1"/>
        <v>0.031653337599999984</v>
      </c>
      <c r="AO19" s="29">
        <f t="shared" si="2"/>
        <v>0.03435630759999998</v>
      </c>
      <c r="AP19" s="29">
        <f t="shared" si="3"/>
        <v>0.02383638759999998</v>
      </c>
      <c r="AQ19" s="29">
        <f t="shared" si="4"/>
        <v>0.04015590759999998</v>
      </c>
      <c r="AR19" s="29">
        <f t="shared" si="5"/>
        <v>0.04325253759999999</v>
      </c>
      <c r="AS19" s="29">
        <f t="shared" si="6"/>
        <v>0.03211113759999999</v>
      </c>
      <c r="AT19" s="29">
        <f t="shared" si="7"/>
        <v>0.02289173759999999</v>
      </c>
      <c r="AU19" s="29">
        <f t="shared" si="8"/>
        <v>0.03211113759999999</v>
      </c>
      <c r="AV19" s="29">
        <f t="shared" si="9"/>
        <v>0.02376537119999999</v>
      </c>
      <c r="AW19" s="29">
        <f t="shared" si="10"/>
        <v>0.020939933199999983</v>
      </c>
      <c r="AX19" s="29">
        <f t="shared" si="11"/>
        <v>0.018346911999999986</v>
      </c>
      <c r="AY19" s="29">
        <f t="shared" si="12"/>
        <v>0.015986307599999985</v>
      </c>
      <c r="AZ19" s="29">
        <f t="shared" si="13"/>
        <v>0.01385812000000002</v>
      </c>
      <c r="BA19" s="29">
        <f t="shared" si="14"/>
        <v>0.011962349199999969</v>
      </c>
      <c r="BB19" s="29">
        <f t="shared" si="15"/>
        <v>0.01029899519999997</v>
      </c>
      <c r="BC19" s="29">
        <f t="shared" si="16"/>
        <v>0.008868057999999984</v>
      </c>
      <c r="BD19" s="29">
        <f t="shared" si="17"/>
        <v>0.007669537599999985</v>
      </c>
      <c r="BE19" s="29">
        <f t="shared" si="18"/>
        <v>0.006703433999999985</v>
      </c>
      <c r="BF19" s="29">
        <f t="shared" si="19"/>
        <v>0.005969747199999979</v>
      </c>
      <c r="BG19" s="29">
        <f t="shared" si="20"/>
        <v>0.005468477199999985</v>
      </c>
      <c r="BH19" s="29">
        <f t="shared" si="21"/>
        <v>0.005199623999999986</v>
      </c>
      <c r="BI19" s="29">
        <f t="shared" si="22"/>
        <v>0.032209747599999984</v>
      </c>
      <c r="BJ19" s="29">
        <f t="shared" si="23"/>
        <v>0.02640713759999999</v>
      </c>
    </row>
    <row r="20" spans="1:62" ht="12.75">
      <c r="A20" t="s">
        <v>110</v>
      </c>
      <c r="B20" s="35">
        <v>0.06098</v>
      </c>
      <c r="E20" s="33" t="str">
        <f>IF(ISNUMBER($B$8),$A$8,"")</f>
        <v>F</v>
      </c>
      <c r="F20" s="48">
        <f t="shared" si="25"/>
        <v>2.988037424435847</v>
      </c>
      <c r="G20" s="48">
        <f t="shared" si="26"/>
        <v>3.058757551493831</v>
      </c>
      <c r="H20" s="48">
        <f t="shared" si="27"/>
        <v>3.1334675459649173</v>
      </c>
      <c r="I20" s="48">
        <f t="shared" si="28"/>
        <v>3.2122293866491507</v>
      </c>
      <c r="J20" s="48">
        <f t="shared" si="29"/>
        <v>2.9069415234541474</v>
      </c>
      <c r="K20" s="49">
        <f aca="true" t="shared" si="30" ref="K20:K39">IF(ISNUMBER(AQ8),10^(2*SQRT(AQ8)),"")</f>
        <v>3.382195559679239</v>
      </c>
      <c r="L20" s="46" t="str">
        <f>IF(ISNUMBER($B$9),$A$9,"")</f>
        <v>G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K20" s="29" t="str">
        <f>IF(ISNUMBER($B$20),$A$20,"")</f>
        <v>R</v>
      </c>
      <c r="AL20" s="29">
        <f t="shared" si="0"/>
        <v>0.025210120400000004</v>
      </c>
      <c r="AM20" s="29">
        <f t="shared" si="24"/>
        <v>0.0276506504</v>
      </c>
      <c r="AN20" s="29">
        <f t="shared" si="1"/>
        <v>0.030222400400000002</v>
      </c>
      <c r="AO20" s="29">
        <f t="shared" si="2"/>
        <v>0.0329253704</v>
      </c>
      <c r="AP20" s="29">
        <f t="shared" si="3"/>
        <v>0.0224054504</v>
      </c>
      <c r="AQ20" s="29">
        <f t="shared" si="4"/>
        <v>0.038724970399999996</v>
      </c>
      <c r="AR20" s="29">
        <f t="shared" si="5"/>
        <v>0.041821600400000006</v>
      </c>
      <c r="AS20" s="29">
        <f t="shared" si="6"/>
        <v>0.030680200400000007</v>
      </c>
      <c r="AT20" s="29">
        <f t="shared" si="7"/>
        <v>0.021460800400000004</v>
      </c>
      <c r="AU20" s="29">
        <f t="shared" si="8"/>
        <v>0.030680200400000007</v>
      </c>
      <c r="AV20" s="29">
        <f t="shared" si="9"/>
        <v>0.022334434000000004</v>
      </c>
      <c r="AW20" s="29">
        <f t="shared" si="10"/>
        <v>0.019508996</v>
      </c>
      <c r="AX20" s="29">
        <f t="shared" si="11"/>
        <v>0.0169159748</v>
      </c>
      <c r="AY20" s="29">
        <f t="shared" si="12"/>
        <v>0.014555370399999998</v>
      </c>
      <c r="AZ20" s="29">
        <f t="shared" si="13"/>
        <v>0.012427182800000035</v>
      </c>
      <c r="BA20" s="29">
        <f t="shared" si="14"/>
        <v>0.010531411999999985</v>
      </c>
      <c r="BB20" s="29">
        <f t="shared" si="15"/>
        <v>0.008868057999999984</v>
      </c>
      <c r="BC20" s="29">
        <f t="shared" si="16"/>
        <v>0.0074371208</v>
      </c>
      <c r="BD20" s="29">
        <f t="shared" si="17"/>
        <v>0.0062386004000000005</v>
      </c>
      <c r="BE20" s="29">
        <f t="shared" si="18"/>
        <v>0.0052724968</v>
      </c>
      <c r="BF20" s="29">
        <f t="shared" si="19"/>
        <v>0.004538809999999994</v>
      </c>
      <c r="BG20" s="29">
        <f t="shared" si="20"/>
        <v>0.00403754</v>
      </c>
      <c r="BH20" s="29">
        <f t="shared" si="21"/>
        <v>0.0037686868000000014</v>
      </c>
      <c r="BI20" s="29">
        <f t="shared" si="22"/>
        <v>0.030778810400000002</v>
      </c>
      <c r="BJ20" s="29">
        <f t="shared" si="23"/>
        <v>0.024976200400000006</v>
      </c>
    </row>
    <row r="21" spans="1:62" ht="12.75">
      <c r="A21" t="s">
        <v>111</v>
      </c>
      <c r="B21">
        <v>0.0502</v>
      </c>
      <c r="E21" s="33" t="str">
        <f>IF(ISNUMBER($B$9),$A$9,"")</f>
        <v>G</v>
      </c>
      <c r="F21" s="48">
        <f t="shared" si="25"/>
        <v>3.0777979416287375</v>
      </c>
      <c r="G21" s="48">
        <f t="shared" si="26"/>
        <v>3.1487417993010327</v>
      </c>
      <c r="H21" s="48">
        <f t="shared" si="27"/>
        <v>3.223722640699857</v>
      </c>
      <c r="I21" s="48">
        <f t="shared" si="28"/>
        <v>3.302804277723655</v>
      </c>
      <c r="J21" s="48">
        <f t="shared" si="29"/>
        <v>2.996489476779274</v>
      </c>
      <c r="K21" s="48">
        <f t="shared" si="30"/>
        <v>3.4735630340928427</v>
      </c>
      <c r="L21" s="50">
        <f aca="true" t="shared" si="31" ref="L21:L39">IF(ISNUMBER(AR9),10^(2*SQRT(AR9)),"")</f>
        <v>3.565405866631655</v>
      </c>
      <c r="M21" s="46" t="str">
        <f>IF(ISNUMBER($B$10),$A$10,"")</f>
        <v>H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K21" s="29" t="str">
        <f>IF(ISNUMBER($B$21),$A$21,"")</f>
        <v>S</v>
      </c>
      <c r="AL21" s="29">
        <f t="shared" si="0"/>
        <v>0.024011600000000004</v>
      </c>
      <c r="AM21" s="29">
        <f t="shared" si="24"/>
        <v>0.02645213</v>
      </c>
      <c r="AN21" s="29">
        <f t="shared" si="1"/>
        <v>0.029023880000000002</v>
      </c>
      <c r="AO21" s="29">
        <f t="shared" si="2"/>
        <v>0.03172685</v>
      </c>
      <c r="AP21" s="29">
        <f t="shared" si="3"/>
        <v>0.02120693</v>
      </c>
      <c r="AQ21" s="29">
        <f t="shared" si="4"/>
        <v>0.037526449999999996</v>
      </c>
      <c r="AR21" s="29">
        <f t="shared" si="5"/>
        <v>0.040623080000000006</v>
      </c>
      <c r="AS21" s="29">
        <f t="shared" si="6"/>
        <v>0.029481680000000007</v>
      </c>
      <c r="AT21" s="29">
        <f t="shared" si="7"/>
        <v>0.020262280000000004</v>
      </c>
      <c r="AU21" s="29">
        <f t="shared" si="8"/>
        <v>0.029481680000000007</v>
      </c>
      <c r="AV21" s="29">
        <f t="shared" si="9"/>
        <v>0.021135913600000004</v>
      </c>
      <c r="AW21" s="29">
        <f t="shared" si="10"/>
        <v>0.0183104756</v>
      </c>
      <c r="AX21" s="29">
        <f t="shared" si="11"/>
        <v>0.0157174544</v>
      </c>
      <c r="AY21" s="29">
        <f t="shared" si="12"/>
        <v>0.01335685</v>
      </c>
      <c r="AZ21" s="29">
        <f t="shared" si="13"/>
        <v>0.011228662400000037</v>
      </c>
      <c r="BA21" s="29">
        <f t="shared" si="14"/>
        <v>0.009332891599999985</v>
      </c>
      <c r="BB21" s="29">
        <f t="shared" si="15"/>
        <v>0.007669537599999985</v>
      </c>
      <c r="BC21" s="29">
        <f t="shared" si="16"/>
        <v>0.0062386004000000005</v>
      </c>
      <c r="BD21" s="29">
        <f t="shared" si="17"/>
        <v>0.005040080000000001</v>
      </c>
      <c r="BE21" s="29">
        <f t="shared" si="18"/>
        <v>0.0040739764</v>
      </c>
      <c r="BF21" s="29">
        <f t="shared" si="19"/>
        <v>0.0033402895999999948</v>
      </c>
      <c r="BG21" s="29">
        <f t="shared" si="20"/>
        <v>0.0028390196</v>
      </c>
      <c r="BH21" s="29">
        <f t="shared" si="21"/>
        <v>0.002570166400000002</v>
      </c>
      <c r="BI21" s="29">
        <f t="shared" si="22"/>
        <v>0.029580290000000002</v>
      </c>
      <c r="BJ21" s="29">
        <f t="shared" si="23"/>
        <v>0.023777680000000006</v>
      </c>
    </row>
    <row r="22" spans="1:62" ht="12.75">
      <c r="A22" t="s">
        <v>112</v>
      </c>
      <c r="B22" s="35">
        <v>0.03942</v>
      </c>
      <c r="E22" s="33" t="str">
        <f>IF(ISNUMBER($B$10),$A$10,"")</f>
        <v>H</v>
      </c>
      <c r="F22" s="48">
        <f t="shared" si="25"/>
        <v>2.7557622826088517</v>
      </c>
      <c r="G22" s="48">
        <f t="shared" si="26"/>
        <v>2.826134161819814</v>
      </c>
      <c r="H22" s="48">
        <f t="shared" si="27"/>
        <v>2.9003611100786375</v>
      </c>
      <c r="I22" s="48">
        <f t="shared" si="28"/>
        <v>2.978500513575616</v>
      </c>
      <c r="J22" s="48">
        <f t="shared" si="29"/>
        <v>2.6749171315088565</v>
      </c>
      <c r="K22" s="48">
        <f t="shared" si="30"/>
        <v>3.146789215404345</v>
      </c>
      <c r="L22" s="51">
        <f t="shared" si="31"/>
        <v>3.237096037188532</v>
      </c>
      <c r="M22" s="49">
        <f aca="true" t="shared" si="32" ref="M22:M39">IF(ISNUMBER(AS10),10^(2*SQRT(AS10)),"")</f>
        <v>2.9135852770964443</v>
      </c>
      <c r="N22" s="46" t="str">
        <f>IF(ISNUMBER($B$11),$A$11,"")</f>
        <v>I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K22" s="29" t="str">
        <f>IF(ISNUMBER($B$22),$A$22,"")</f>
        <v>T</v>
      </c>
      <c r="AL22" s="29">
        <f t="shared" si="0"/>
        <v>0.023045496400000004</v>
      </c>
      <c r="AM22" s="29">
        <f t="shared" si="24"/>
        <v>0.0254860264</v>
      </c>
      <c r="AN22" s="29">
        <f t="shared" si="1"/>
        <v>0.0280577764</v>
      </c>
      <c r="AO22" s="29">
        <f t="shared" si="2"/>
        <v>0.0307607464</v>
      </c>
      <c r="AP22" s="29">
        <f t="shared" si="3"/>
        <v>0.0202408264</v>
      </c>
      <c r="AQ22" s="29">
        <f t="shared" si="4"/>
        <v>0.03656034639999999</v>
      </c>
      <c r="AR22" s="29">
        <f t="shared" si="5"/>
        <v>0.0396569764</v>
      </c>
      <c r="AS22" s="29">
        <f t="shared" si="6"/>
        <v>0.028515576400000006</v>
      </c>
      <c r="AT22" s="29">
        <f t="shared" si="7"/>
        <v>0.019296176400000004</v>
      </c>
      <c r="AU22" s="29">
        <f t="shared" si="8"/>
        <v>0.028515576400000006</v>
      </c>
      <c r="AV22" s="29">
        <f t="shared" si="9"/>
        <v>0.020169810000000003</v>
      </c>
      <c r="AW22" s="29">
        <f t="shared" si="10"/>
        <v>0.017344372</v>
      </c>
      <c r="AX22" s="29">
        <f t="shared" si="11"/>
        <v>0.0147513508</v>
      </c>
      <c r="AY22" s="29">
        <f t="shared" si="12"/>
        <v>0.0123907464</v>
      </c>
      <c r="AZ22" s="29">
        <f t="shared" si="13"/>
        <v>0.010262558800000036</v>
      </c>
      <c r="BA22" s="29">
        <f t="shared" si="14"/>
        <v>0.008366787999999984</v>
      </c>
      <c r="BB22" s="29">
        <f t="shared" si="15"/>
        <v>0.006703433999999985</v>
      </c>
      <c r="BC22" s="29">
        <f t="shared" si="16"/>
        <v>0.0052724968</v>
      </c>
      <c r="BD22" s="29">
        <f t="shared" si="17"/>
        <v>0.0040739764</v>
      </c>
      <c r="BE22" s="29">
        <f t="shared" si="18"/>
        <v>0.0031078727999999996</v>
      </c>
      <c r="BF22" s="29">
        <f t="shared" si="19"/>
        <v>0.0023741859999999943</v>
      </c>
      <c r="BG22" s="29">
        <f t="shared" si="20"/>
        <v>0.0018729159999999999</v>
      </c>
      <c r="BH22" s="29">
        <f t="shared" si="21"/>
        <v>0.0016040628000000012</v>
      </c>
      <c r="BI22" s="29">
        <f t="shared" si="22"/>
        <v>0.0286141864</v>
      </c>
      <c r="BJ22" s="29">
        <f t="shared" si="23"/>
        <v>0.022811576400000005</v>
      </c>
    </row>
    <row r="23" spans="1:62" ht="12.75">
      <c r="A23" t="s">
        <v>113</v>
      </c>
      <c r="B23" s="35">
        <v>0.0286399999999999</v>
      </c>
      <c r="E23" s="33" t="str">
        <f>IF(ISNUMBER($B$11),$A$11,"")</f>
        <v>I</v>
      </c>
      <c r="F23" s="48">
        <f t="shared" si="25"/>
        <v>2.4897198190628784</v>
      </c>
      <c r="G23" s="48">
        <f t="shared" si="26"/>
        <v>2.560270376457774</v>
      </c>
      <c r="H23" s="48">
        <f t="shared" si="27"/>
        <v>2.6344808372892805</v>
      </c>
      <c r="I23" s="48">
        <f t="shared" si="28"/>
        <v>2.7124053306746534</v>
      </c>
      <c r="J23" s="48">
        <f t="shared" si="29"/>
        <v>2.408398414991046</v>
      </c>
      <c r="K23" s="48">
        <f t="shared" si="30"/>
        <v>2.8796617990035056</v>
      </c>
      <c r="L23" s="51">
        <f t="shared" si="31"/>
        <v>2.9691498673711787</v>
      </c>
      <c r="M23" s="48">
        <f t="shared" si="32"/>
        <v>2.6476821138430515</v>
      </c>
      <c r="N23" s="49">
        <f aca="true" t="shared" si="33" ref="N23:N39">IF(ISNUMBER(AT11),10^(2*SQRT(AT11)),"")</f>
        <v>2.380929264284</v>
      </c>
      <c r="O23" s="46" t="str">
        <f>IF(ISNUMBER($B$12),$A$12,"")</f>
        <v>J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K23" s="29" t="str">
        <f>IF(ISNUMBER($B$23),$A$23,"")</f>
        <v>U</v>
      </c>
      <c r="AL23" s="29">
        <f t="shared" si="0"/>
        <v>0.022311809599999996</v>
      </c>
      <c r="AM23" s="29">
        <f t="shared" si="24"/>
        <v>0.024752339599999992</v>
      </c>
      <c r="AN23" s="29">
        <f t="shared" si="1"/>
        <v>0.027324089599999993</v>
      </c>
      <c r="AO23" s="29">
        <f t="shared" si="2"/>
        <v>0.030027059599999992</v>
      </c>
      <c r="AP23" s="29">
        <f t="shared" si="3"/>
        <v>0.01950713959999999</v>
      </c>
      <c r="AQ23" s="29">
        <f t="shared" si="4"/>
        <v>0.03582665959999999</v>
      </c>
      <c r="AR23" s="29">
        <f t="shared" si="5"/>
        <v>0.0389232896</v>
      </c>
      <c r="AS23" s="29">
        <f t="shared" si="6"/>
        <v>0.027781889599999998</v>
      </c>
      <c r="AT23" s="29">
        <f t="shared" si="7"/>
        <v>0.018562489599999996</v>
      </c>
      <c r="AU23" s="29">
        <f t="shared" si="8"/>
        <v>0.027781889599999998</v>
      </c>
      <c r="AV23" s="29">
        <f t="shared" si="9"/>
        <v>0.019436123199999995</v>
      </c>
      <c r="AW23" s="29">
        <f t="shared" si="10"/>
        <v>0.016610685199999992</v>
      </c>
      <c r="AX23" s="29">
        <f t="shared" si="11"/>
        <v>0.014017663999999994</v>
      </c>
      <c r="AY23" s="29">
        <f t="shared" si="12"/>
        <v>0.011657059599999993</v>
      </c>
      <c r="AZ23" s="29">
        <f t="shared" si="13"/>
        <v>0.00952887200000003</v>
      </c>
      <c r="BA23" s="29">
        <f t="shared" si="14"/>
        <v>0.007633101199999979</v>
      </c>
      <c r="BB23" s="29">
        <f t="shared" si="15"/>
        <v>0.005969747199999979</v>
      </c>
      <c r="BC23" s="29">
        <f t="shared" si="16"/>
        <v>0.004538809999999994</v>
      </c>
      <c r="BD23" s="29">
        <f t="shared" si="17"/>
        <v>0.0033402895999999948</v>
      </c>
      <c r="BE23" s="29">
        <f t="shared" si="18"/>
        <v>0.0023741859999999943</v>
      </c>
      <c r="BF23" s="29">
        <f t="shared" si="19"/>
        <v>0.0016404991999999887</v>
      </c>
      <c r="BG23" s="29">
        <f t="shared" si="20"/>
        <v>0.0011392291999999943</v>
      </c>
      <c r="BH23" s="29">
        <f t="shared" si="21"/>
        <v>0.0008703759999999957</v>
      </c>
      <c r="BI23" s="29">
        <f t="shared" si="22"/>
        <v>0.027880499599999994</v>
      </c>
      <c r="BJ23" s="29">
        <f t="shared" si="23"/>
        <v>0.022077889599999997</v>
      </c>
    </row>
    <row r="24" spans="1:62" ht="12.75">
      <c r="A24" t="s">
        <v>114</v>
      </c>
      <c r="B24">
        <v>0.01786</v>
      </c>
      <c r="E24" s="33" t="str">
        <f>IF(ISNUMBER($B$12),$A$12,"")</f>
        <v>J</v>
      </c>
      <c r="F24" s="48">
        <f t="shared" si="25"/>
        <v>2.7557622826088517</v>
      </c>
      <c r="G24" s="48">
        <f t="shared" si="26"/>
        <v>2.826134161819814</v>
      </c>
      <c r="H24" s="48">
        <f t="shared" si="27"/>
        <v>2.9003611100786375</v>
      </c>
      <c r="I24" s="48">
        <f t="shared" si="28"/>
        <v>2.978500513575616</v>
      </c>
      <c r="J24" s="48">
        <f t="shared" si="29"/>
        <v>2.6749171315088565</v>
      </c>
      <c r="K24" s="48">
        <f t="shared" si="30"/>
        <v>3.146789215404345</v>
      </c>
      <c r="L24" s="51">
        <f t="shared" si="31"/>
        <v>3.237096037188532</v>
      </c>
      <c r="M24" s="48">
        <f t="shared" si="32"/>
        <v>2.9135852770964443</v>
      </c>
      <c r="N24" s="48">
        <f t="shared" si="33"/>
        <v>2.6476821138430515</v>
      </c>
      <c r="O24" s="49">
        <f aca="true" t="shared" si="34" ref="O24:O39">IF(ISNUMBER(AU12),10^(2*SQRT(AU12)),"")</f>
        <v>2.9135852770964443</v>
      </c>
      <c r="P24" s="46" t="str">
        <f>IF(ISNUMBER($B$13),$A$13,"")</f>
        <v>K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K24" s="29" t="str">
        <f>IF(ISNUMBER($B$24),$A$24,"")</f>
        <v>V</v>
      </c>
      <c r="AL24" s="29">
        <f t="shared" si="0"/>
        <v>0.021810539600000005</v>
      </c>
      <c r="AM24" s="29">
        <f t="shared" si="24"/>
        <v>0.0242510696</v>
      </c>
      <c r="AN24" s="29">
        <f t="shared" si="1"/>
        <v>0.026822819600000002</v>
      </c>
      <c r="AO24" s="29">
        <f t="shared" si="2"/>
        <v>0.0295257896</v>
      </c>
      <c r="AP24" s="29">
        <f t="shared" si="3"/>
        <v>0.0190058696</v>
      </c>
      <c r="AQ24" s="29">
        <f t="shared" si="4"/>
        <v>0.03532538959999999</v>
      </c>
      <c r="AR24" s="29">
        <f t="shared" si="5"/>
        <v>0.0384220196</v>
      </c>
      <c r="AS24" s="29">
        <f t="shared" si="6"/>
        <v>0.027280619600000007</v>
      </c>
      <c r="AT24" s="29">
        <f t="shared" si="7"/>
        <v>0.018061219600000004</v>
      </c>
      <c r="AU24" s="29">
        <f t="shared" si="8"/>
        <v>0.027280619600000007</v>
      </c>
      <c r="AV24" s="29">
        <f t="shared" si="9"/>
        <v>0.018934853200000004</v>
      </c>
      <c r="AW24" s="29">
        <f t="shared" si="10"/>
        <v>0.0161094152</v>
      </c>
      <c r="AX24" s="29">
        <f t="shared" si="11"/>
        <v>0.013516394</v>
      </c>
      <c r="AY24" s="29">
        <f t="shared" si="12"/>
        <v>0.011155789599999999</v>
      </c>
      <c r="AZ24" s="29">
        <f t="shared" si="13"/>
        <v>0.009027602000000036</v>
      </c>
      <c r="BA24" s="29">
        <f t="shared" si="14"/>
        <v>0.007131831199999984</v>
      </c>
      <c r="BB24" s="29">
        <f t="shared" si="15"/>
        <v>0.005468477199999985</v>
      </c>
      <c r="BC24" s="29">
        <f t="shared" si="16"/>
        <v>0.00403754</v>
      </c>
      <c r="BD24" s="29">
        <f t="shared" si="17"/>
        <v>0.0028390196</v>
      </c>
      <c r="BE24" s="29">
        <f t="shared" si="18"/>
        <v>0.0018729159999999999</v>
      </c>
      <c r="BF24" s="29">
        <f t="shared" si="19"/>
        <v>0.0011392291999999943</v>
      </c>
      <c r="BG24" s="29">
        <f t="shared" si="20"/>
        <v>0.0006379592000000001</v>
      </c>
      <c r="BH24" s="29">
        <f t="shared" si="21"/>
        <v>0.0003691060000000015</v>
      </c>
      <c r="BI24" s="29">
        <f t="shared" si="22"/>
        <v>0.027379229600000003</v>
      </c>
      <c r="BJ24" s="29">
        <f t="shared" si="23"/>
        <v>0.021576619600000006</v>
      </c>
    </row>
    <row r="25" spans="1:62" ht="12.75">
      <c r="A25" t="s">
        <v>115</v>
      </c>
      <c r="B25" s="35">
        <v>0.0070800000000001</v>
      </c>
      <c r="E25" s="33" t="str">
        <f>IF(ISNUMBER($B$13),$A$13,"")</f>
        <v>K</v>
      </c>
      <c r="F25" s="48">
        <f t="shared" si="25"/>
        <v>2.5149931573896676</v>
      </c>
      <c r="G25" s="48">
        <f t="shared" si="26"/>
        <v>2.5854917396616397</v>
      </c>
      <c r="H25" s="48">
        <f t="shared" si="27"/>
        <v>2.6596716814205097</v>
      </c>
      <c r="I25" s="48">
        <f t="shared" si="28"/>
        <v>2.7375872041236438</v>
      </c>
      <c r="J25" s="48">
        <f t="shared" si="29"/>
        <v>2.43376402609316</v>
      </c>
      <c r="K25" s="48">
        <f t="shared" si="30"/>
        <v>2.904890167706445</v>
      </c>
      <c r="L25" s="51">
        <f t="shared" si="31"/>
        <v>2.994433405210702</v>
      </c>
      <c r="M25" s="48">
        <f t="shared" si="32"/>
        <v>2.672869866628232</v>
      </c>
      <c r="N25" s="48">
        <f t="shared" si="33"/>
        <v>2.406334917378393</v>
      </c>
      <c r="O25" s="48">
        <f t="shared" si="34"/>
        <v>2.672869866628232</v>
      </c>
      <c r="P25" s="49">
        <f aca="true" t="shared" si="35" ref="P25:P39">IF(ISNUMBER(AV13),10^(2*SQRT(AV13)),"")</f>
        <v>2.431703371358271</v>
      </c>
      <c r="Q25" s="46" t="str">
        <f>IF(ISNUMBER($B$14),$A$14,"")</f>
        <v>L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K25" s="29" t="str">
        <f>IF(ISNUMBER($B$25),$A$25,"")</f>
        <v>W</v>
      </c>
      <c r="AL25" s="29">
        <f t="shared" si="0"/>
        <v>0.021541686400000006</v>
      </c>
      <c r="AM25" s="29">
        <f t="shared" si="24"/>
        <v>0.023982216400000003</v>
      </c>
      <c r="AN25" s="29">
        <f t="shared" si="1"/>
        <v>0.026553966400000004</v>
      </c>
      <c r="AO25" s="29">
        <f t="shared" si="2"/>
        <v>0.029256936400000003</v>
      </c>
      <c r="AP25" s="29">
        <f t="shared" si="3"/>
        <v>0.0187370164</v>
      </c>
      <c r="AQ25" s="29">
        <f t="shared" si="4"/>
        <v>0.0350565364</v>
      </c>
      <c r="AR25" s="29">
        <f t="shared" si="5"/>
        <v>0.03815316640000001</v>
      </c>
      <c r="AS25" s="29">
        <f t="shared" si="6"/>
        <v>0.02701176640000001</v>
      </c>
      <c r="AT25" s="29">
        <f t="shared" si="7"/>
        <v>0.017792366400000006</v>
      </c>
      <c r="AU25" s="29">
        <f t="shared" si="8"/>
        <v>0.02701176640000001</v>
      </c>
      <c r="AV25" s="29">
        <f t="shared" si="9"/>
        <v>0.018666000000000006</v>
      </c>
      <c r="AW25" s="29">
        <f t="shared" si="10"/>
        <v>0.015840562000000002</v>
      </c>
      <c r="AX25" s="29">
        <f t="shared" si="11"/>
        <v>0.0132475408</v>
      </c>
      <c r="AY25" s="29">
        <f t="shared" si="12"/>
        <v>0.0108869364</v>
      </c>
      <c r="AZ25" s="29">
        <f t="shared" si="13"/>
        <v>0.008758748800000037</v>
      </c>
      <c r="BA25" s="29">
        <f t="shared" si="14"/>
        <v>0.006862977999999986</v>
      </c>
      <c r="BB25" s="29">
        <f t="shared" si="15"/>
        <v>0.005199623999999986</v>
      </c>
      <c r="BC25" s="29">
        <f t="shared" si="16"/>
        <v>0.0037686868000000014</v>
      </c>
      <c r="BD25" s="29">
        <f t="shared" si="17"/>
        <v>0.002570166400000002</v>
      </c>
      <c r="BE25" s="29">
        <f t="shared" si="18"/>
        <v>0.0016040628000000012</v>
      </c>
      <c r="BF25" s="29">
        <f t="shared" si="19"/>
        <v>0.0008703759999999957</v>
      </c>
      <c r="BG25" s="29">
        <f t="shared" si="20"/>
        <v>0.0003691060000000015</v>
      </c>
      <c r="BH25" s="29">
        <f t="shared" si="21"/>
        <v>0.00010025280000000284</v>
      </c>
      <c r="BI25" s="29">
        <f t="shared" si="22"/>
        <v>0.027110376400000004</v>
      </c>
      <c r="BJ25" s="29">
        <f t="shared" si="23"/>
        <v>0.021307766400000008</v>
      </c>
    </row>
    <row r="26" spans="1:62" ht="12.75">
      <c r="A26" t="s">
        <v>116</v>
      </c>
      <c r="B26">
        <v>0.1645</v>
      </c>
      <c r="E26" s="33" t="str">
        <f>IF(ISNUMBER($B$14),$A$14,"")</f>
        <v>L</v>
      </c>
      <c r="F26" s="48">
        <f t="shared" si="25"/>
        <v>2.433161431796897</v>
      </c>
      <c r="G26" s="48">
        <f t="shared" si="26"/>
        <v>2.503860988170111</v>
      </c>
      <c r="H26" s="48">
        <f t="shared" si="27"/>
        <v>2.5781693560161223</v>
      </c>
      <c r="I26" s="48">
        <f t="shared" si="28"/>
        <v>2.656140746309864</v>
      </c>
      <c r="J26" s="48">
        <f t="shared" si="29"/>
        <v>2.3515889862580077</v>
      </c>
      <c r="K26" s="48">
        <f t="shared" si="30"/>
        <v>2.8233395454558847</v>
      </c>
      <c r="L26" s="51">
        <f t="shared" si="31"/>
        <v>2.9127242208994715</v>
      </c>
      <c r="M26" s="48">
        <f t="shared" si="32"/>
        <v>2.5913823777576157</v>
      </c>
      <c r="N26" s="48">
        <f t="shared" si="33"/>
        <v>2.324013180051757</v>
      </c>
      <c r="O26" s="48">
        <f t="shared" si="34"/>
        <v>2.5913823777576157</v>
      </c>
      <c r="P26" s="48">
        <f t="shared" si="35"/>
        <v>2.3495178843446918</v>
      </c>
      <c r="Q26" s="49">
        <f aca="true" t="shared" si="36" ref="Q26:Q39">IF(ISNUMBER(AW14),10^(2*SQRT(AW14)),"")</f>
        <v>2.2668362681215926</v>
      </c>
      <c r="R26" s="33"/>
      <c r="S26" s="46" t="str">
        <f>IF(ISNUMBER($B$15),$A$15,"")</f>
        <v>M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K26" s="29" t="str">
        <f>IF(ISNUMBER($B$26),$A$26,"")</f>
        <v>X</v>
      </c>
      <c r="AL26" s="29">
        <f t="shared" si="0"/>
        <v>0.04855181</v>
      </c>
      <c r="AM26" s="29">
        <f t="shared" si="24"/>
        <v>0.05099234</v>
      </c>
      <c r="AN26" s="29">
        <f t="shared" si="1"/>
        <v>0.05356409</v>
      </c>
      <c r="AO26" s="29">
        <f t="shared" si="2"/>
        <v>0.05626706</v>
      </c>
      <c r="AP26" s="29">
        <f t="shared" si="3"/>
        <v>0.04574714</v>
      </c>
      <c r="AQ26" s="29">
        <f t="shared" si="4"/>
        <v>0.062066659999999996</v>
      </c>
      <c r="AR26" s="29">
        <f t="shared" si="5"/>
        <v>0.06516329000000001</v>
      </c>
      <c r="AS26" s="29">
        <f t="shared" si="6"/>
        <v>0.05402189</v>
      </c>
      <c r="AT26" s="29">
        <f t="shared" si="7"/>
        <v>0.04480249</v>
      </c>
      <c r="AU26" s="29">
        <f t="shared" si="8"/>
        <v>0.05402189</v>
      </c>
      <c r="AV26" s="29">
        <f t="shared" si="9"/>
        <v>0.04567612360000001</v>
      </c>
      <c r="AW26" s="29">
        <f t="shared" si="10"/>
        <v>0.0428506856</v>
      </c>
      <c r="AX26" s="29">
        <f t="shared" si="11"/>
        <v>0.040257664400000004</v>
      </c>
      <c r="AY26" s="29">
        <f t="shared" si="12"/>
        <v>0.037897059999999996</v>
      </c>
      <c r="AZ26" s="29">
        <f t="shared" si="13"/>
        <v>0.03576887240000004</v>
      </c>
      <c r="BA26" s="29">
        <f t="shared" si="14"/>
        <v>0.03387310159999998</v>
      </c>
      <c r="BB26" s="29">
        <f t="shared" si="15"/>
        <v>0.032209747599999984</v>
      </c>
      <c r="BC26" s="29">
        <f t="shared" si="16"/>
        <v>0.030778810400000002</v>
      </c>
      <c r="BD26" s="29">
        <f t="shared" si="17"/>
        <v>0.029580290000000002</v>
      </c>
      <c r="BE26" s="29">
        <f t="shared" si="18"/>
        <v>0.0286141864</v>
      </c>
      <c r="BF26" s="29">
        <f t="shared" si="19"/>
        <v>0.027880499599999994</v>
      </c>
      <c r="BG26" s="29">
        <f t="shared" si="20"/>
        <v>0.027379229600000003</v>
      </c>
      <c r="BH26" s="29">
        <f t="shared" si="21"/>
        <v>0.027110376400000004</v>
      </c>
      <c r="BI26" s="29">
        <f t="shared" si="22"/>
        <v>0.0541205</v>
      </c>
      <c r="BJ26" s="29">
        <f t="shared" si="23"/>
        <v>0.04831789</v>
      </c>
    </row>
    <row r="27" spans="1:62" ht="12.75">
      <c r="A27" t="s">
        <v>117</v>
      </c>
      <c r="B27" s="35">
        <v>0.1458</v>
      </c>
      <c r="E27" s="33" t="str">
        <f>IF(ISNUMBER($B$15),$A$15,"")</f>
        <v>M</v>
      </c>
      <c r="F27" s="48">
        <f t="shared" si="25"/>
        <v>2.3577596279592705</v>
      </c>
      <c r="G27" s="48">
        <f t="shared" si="26"/>
        <v>2.428736247464889</v>
      </c>
      <c r="H27" s="48">
        <f t="shared" si="27"/>
        <v>2.5032456636107865</v>
      </c>
      <c r="I27" s="48">
        <f t="shared" si="28"/>
        <v>2.581343027875112</v>
      </c>
      <c r="J27" s="48">
        <f t="shared" si="29"/>
        <v>2.2757446618316632</v>
      </c>
      <c r="K27" s="48">
        <f t="shared" si="30"/>
        <v>2.748573704628581</v>
      </c>
      <c r="L27" s="51">
        <f t="shared" si="31"/>
        <v>2.837867225202491</v>
      </c>
      <c r="M27" s="48">
        <f t="shared" si="32"/>
        <v>2.516485793558294</v>
      </c>
      <c r="N27" s="48">
        <f t="shared" si="33"/>
        <v>2.2479851101588393</v>
      </c>
      <c r="O27" s="48">
        <f t="shared" si="34"/>
        <v>2.516485793558294</v>
      </c>
      <c r="P27" s="48">
        <f t="shared" si="35"/>
        <v>2.273660399025058</v>
      </c>
      <c r="Q27" s="48">
        <f t="shared" si="36"/>
        <v>2.190364401662783</v>
      </c>
      <c r="R27" s="33" t="str">
        <f>IF(ISNUMBER($B$15),$A$15,"")</f>
        <v>M</v>
      </c>
      <c r="S27" s="49">
        <f aca="true" t="shared" si="37" ref="S27:S39">IF(ISNUMBER(AX15),10^(2*SQRT(AX15)),"")</f>
        <v>2.1131469927605533</v>
      </c>
      <c r="T27" s="46" t="str">
        <f>IF(ISNUMBER($B$16),$A$16,"")</f>
        <v>N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K27" s="29" t="str">
        <f>IF(ISNUMBER($B$27),$A$27,"")</f>
        <v>Y</v>
      </c>
      <c r="AL27" s="29">
        <f t="shared" si="0"/>
        <v>0.04274920000000001</v>
      </c>
      <c r="AM27" s="29">
        <f t="shared" si="24"/>
        <v>0.045189730000000004</v>
      </c>
      <c r="AN27" s="29">
        <f t="shared" si="1"/>
        <v>0.04776148000000001</v>
      </c>
      <c r="AO27" s="29">
        <f t="shared" si="2"/>
        <v>0.05046445000000001</v>
      </c>
      <c r="AP27" s="29">
        <f t="shared" si="3"/>
        <v>0.039944530000000006</v>
      </c>
      <c r="AQ27" s="29">
        <f t="shared" si="4"/>
        <v>0.056264049999999996</v>
      </c>
      <c r="AR27" s="29">
        <f t="shared" si="5"/>
        <v>0.05936068000000001</v>
      </c>
      <c r="AS27" s="29">
        <f t="shared" si="6"/>
        <v>0.04821928000000001</v>
      </c>
      <c r="AT27" s="29">
        <f t="shared" si="7"/>
        <v>0.03899988000000001</v>
      </c>
      <c r="AU27" s="29">
        <f t="shared" si="8"/>
        <v>0.04821928000000001</v>
      </c>
      <c r="AV27" s="29">
        <f t="shared" si="9"/>
        <v>0.03987351360000001</v>
      </c>
      <c r="AW27" s="29">
        <f t="shared" si="10"/>
        <v>0.03704807560000001</v>
      </c>
      <c r="AX27" s="29">
        <f t="shared" si="11"/>
        <v>0.034455054400000004</v>
      </c>
      <c r="AY27" s="29">
        <f t="shared" si="12"/>
        <v>0.032094450000000004</v>
      </c>
      <c r="AZ27" s="29">
        <f t="shared" si="13"/>
        <v>0.02996626240000004</v>
      </c>
      <c r="BA27" s="29">
        <f t="shared" si="14"/>
        <v>0.02807049159999999</v>
      </c>
      <c r="BB27" s="29">
        <f t="shared" si="15"/>
        <v>0.02640713759999999</v>
      </c>
      <c r="BC27" s="29">
        <f t="shared" si="16"/>
        <v>0.024976200400000006</v>
      </c>
      <c r="BD27" s="29">
        <f t="shared" si="17"/>
        <v>0.023777680000000006</v>
      </c>
      <c r="BE27" s="29">
        <f t="shared" si="18"/>
        <v>0.022811576400000005</v>
      </c>
      <c r="BF27" s="29">
        <f t="shared" si="19"/>
        <v>0.022077889599999997</v>
      </c>
      <c r="BG27" s="29">
        <f t="shared" si="20"/>
        <v>0.021576619600000006</v>
      </c>
      <c r="BH27" s="29">
        <f t="shared" si="21"/>
        <v>0.021307766400000008</v>
      </c>
      <c r="BI27" s="29">
        <f t="shared" si="22"/>
        <v>0.04831789</v>
      </c>
      <c r="BJ27" s="29">
        <f t="shared" si="23"/>
        <v>0.04251528000000001</v>
      </c>
    </row>
    <row r="28" spans="5:31" ht="12.75">
      <c r="E28" s="33" t="str">
        <f>IF(ISNUMBER($B$16),$A$16,"")</f>
        <v>N</v>
      </c>
      <c r="F28" s="48">
        <f t="shared" si="25"/>
        <v>2.2887683295849057</v>
      </c>
      <c r="G28" s="48">
        <f t="shared" si="26"/>
        <v>2.3600891665330788</v>
      </c>
      <c r="H28" s="48">
        <f t="shared" si="27"/>
        <v>2.434863271909175</v>
      </c>
      <c r="I28" s="48">
        <f t="shared" si="28"/>
        <v>2.513147858234933</v>
      </c>
      <c r="J28" s="48">
        <f t="shared" si="29"/>
        <v>2.2062221463403935</v>
      </c>
      <c r="K28" s="48">
        <f t="shared" si="30"/>
        <v>2.680529538467705</v>
      </c>
      <c r="L28" s="48">
        <f t="shared" si="31"/>
        <v>2.7697913776808374</v>
      </c>
      <c r="M28" s="48">
        <f t="shared" si="32"/>
        <v>2.4481412379920884</v>
      </c>
      <c r="N28" s="48">
        <f t="shared" si="33"/>
        <v>2.1782453112074944</v>
      </c>
      <c r="O28" s="48">
        <f t="shared" si="34"/>
        <v>2.4481412379920884</v>
      </c>
      <c r="P28" s="48">
        <f t="shared" si="35"/>
        <v>2.2041222743185953</v>
      </c>
      <c r="Q28" s="48">
        <f t="shared" si="36"/>
        <v>2.120103872705562</v>
      </c>
      <c r="R28" s="33" t="str">
        <f>IF(ISNUMBER($B$16),$A$16,"")</f>
        <v>N</v>
      </c>
      <c r="S28" s="48">
        <f t="shared" si="37"/>
        <v>2.04201772049798</v>
      </c>
      <c r="T28" s="49">
        <f aca="true" t="shared" si="38" ref="T28:T39">IF(ISNUMBER(AY16),10^(2*SQRT(AY16)),"")</f>
        <v>1.9698776995098997</v>
      </c>
      <c r="U28" s="46" t="str">
        <f>IF(ISNUMBER($B$17),$A$17,"")</f>
        <v>O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5:31" ht="12.75">
      <c r="E29" s="33" t="str">
        <f>IF(ISNUMBER($B$17),$A$17,"")</f>
        <v>O</v>
      </c>
      <c r="F29" s="48">
        <f t="shared" si="25"/>
        <v>2.2261990522880843</v>
      </c>
      <c r="G29" s="48">
        <f t="shared" si="26"/>
        <v>2.2979195313731533</v>
      </c>
      <c r="H29" s="48">
        <f t="shared" si="27"/>
        <v>2.373010608476126</v>
      </c>
      <c r="I29" s="48">
        <f t="shared" si="28"/>
        <v>2.4515328074002003</v>
      </c>
      <c r="J29" s="48">
        <f t="shared" si="29"/>
        <v>2.1430474915980513</v>
      </c>
      <c r="K29" s="48">
        <f t="shared" si="30"/>
        <v>2.6191646630704115</v>
      </c>
      <c r="L29" s="48">
        <f t="shared" si="31"/>
        <v>2.708445238873665</v>
      </c>
      <c r="M29" s="48">
        <f t="shared" si="32"/>
        <v>2.3863352235085102</v>
      </c>
      <c r="N29" s="48">
        <f t="shared" si="33"/>
        <v>2.1148249332667413</v>
      </c>
      <c r="O29" s="48">
        <f t="shared" si="34"/>
        <v>2.3863352235085102</v>
      </c>
      <c r="P29" s="48">
        <f t="shared" si="35"/>
        <v>2.1409299424609336</v>
      </c>
      <c r="Q29" s="48">
        <f t="shared" si="36"/>
        <v>2.0560965225925627</v>
      </c>
      <c r="R29" s="33" t="str">
        <f>IF(ISNUMBER($B$17),$A$17,"")</f>
        <v>O</v>
      </c>
      <c r="S29" s="48">
        <f t="shared" si="37"/>
        <v>1.9770322869483257</v>
      </c>
      <c r="T29" s="48">
        <f t="shared" si="38"/>
        <v>1.9037501903392295</v>
      </c>
      <c r="U29" s="49">
        <f aca="true" t="shared" si="39" ref="U29:U39">IF(ISNUMBER(AZ17),10^(2*SQRT(AZ17)),"")</f>
        <v>1.8363219238038695</v>
      </c>
      <c r="V29" s="46" t="str">
        <f>IF(ISNUMBER($B$18),$A$18,"")</f>
        <v>P</v>
      </c>
      <c r="W29" s="37"/>
      <c r="X29" s="37"/>
      <c r="Y29" s="37"/>
      <c r="Z29" s="37"/>
      <c r="AA29" s="37"/>
      <c r="AB29" s="37"/>
      <c r="AC29" s="37"/>
      <c r="AD29" s="37"/>
      <c r="AE29" s="37"/>
    </row>
    <row r="30" spans="5:31" ht="12.75">
      <c r="E30" s="33" t="str">
        <f>IF(ISNUMBER($B$18),$A$18,"")</f>
        <v>P</v>
      </c>
      <c r="F30" s="48">
        <f t="shared" si="25"/>
        <v>2.1700927700107275</v>
      </c>
      <c r="G30" s="48">
        <f t="shared" si="26"/>
        <v>2.2422535011629656</v>
      </c>
      <c r="H30" s="48">
        <f t="shared" si="27"/>
        <v>2.317699941278926</v>
      </c>
      <c r="I30" s="48">
        <f t="shared" si="28"/>
        <v>2.396497227012573</v>
      </c>
      <c r="J30" s="48">
        <f t="shared" si="29"/>
        <v>2.0862808432943587</v>
      </c>
      <c r="K30" s="48">
        <f t="shared" si="30"/>
        <v>2.5644554964326955</v>
      </c>
      <c r="L30" s="48">
        <f t="shared" si="31"/>
        <v>2.6537951281301284</v>
      </c>
      <c r="M30" s="48">
        <f t="shared" si="32"/>
        <v>2.331077715365246</v>
      </c>
      <c r="N30" s="48">
        <f t="shared" si="33"/>
        <v>2.057791109365272</v>
      </c>
      <c r="O30" s="48">
        <f t="shared" si="34"/>
        <v>2.331077715365246</v>
      </c>
      <c r="P30" s="48">
        <f t="shared" si="35"/>
        <v>2.0841440652317966</v>
      </c>
      <c r="Q30" s="48">
        <f t="shared" si="36"/>
        <v>1.998424718744555</v>
      </c>
      <c r="R30" s="33" t="str">
        <f>IF(ISNUMBER($B$18),$A$18,"")</f>
        <v>P</v>
      </c>
      <c r="S30" s="48">
        <f t="shared" si="37"/>
        <v>1.9182945579767947</v>
      </c>
      <c r="T30" s="48">
        <f t="shared" si="38"/>
        <v>1.8437585952683966</v>
      </c>
      <c r="U30" s="48">
        <f t="shared" si="39"/>
        <v>1.774885803015136</v>
      </c>
      <c r="V30" s="49">
        <f aca="true" t="shared" si="40" ref="V30:V39">IF(ISNUMBER(BA18),10^(2*SQRT(BA18)),"")</f>
        <v>1.7118210986812517</v>
      </c>
      <c r="W30" s="46" t="str">
        <f>IF(ISNUMBER($B$19),$A$19,"")</f>
        <v>Q</v>
      </c>
      <c r="X30" s="37"/>
      <c r="Y30" s="37"/>
      <c r="Z30" s="37"/>
      <c r="AA30" s="37"/>
      <c r="AB30" s="37"/>
      <c r="AC30" s="37"/>
      <c r="AD30" s="37"/>
      <c r="AE30" s="37"/>
    </row>
    <row r="31" spans="5:31" ht="12.75">
      <c r="E31" s="33" t="str">
        <f>IF(ISNUMBER($B$19),$A$19,"")</f>
        <v>Q</v>
      </c>
      <c r="F31" s="48">
        <f t="shared" si="25"/>
        <v>2.1205170650673377</v>
      </c>
      <c r="G31" s="48">
        <f t="shared" si="26"/>
        <v>2.1931406755490745</v>
      </c>
      <c r="H31" s="48">
        <f t="shared" si="27"/>
        <v>2.2689644823443795</v>
      </c>
      <c r="I31" s="48">
        <f t="shared" si="28"/>
        <v>2.3480594652251443</v>
      </c>
      <c r="J31" s="48">
        <f t="shared" si="29"/>
        <v>2.0360139444097585</v>
      </c>
      <c r="K31" s="48">
        <f t="shared" si="30"/>
        <v>2.516394804696894</v>
      </c>
      <c r="L31" s="48">
        <f t="shared" si="31"/>
        <v>2.6058228538581907</v>
      </c>
      <c r="M31" s="48">
        <f t="shared" si="32"/>
        <v>2.282399250179602</v>
      </c>
      <c r="N31" s="48">
        <f t="shared" si="33"/>
        <v>2.007244675707705</v>
      </c>
      <c r="O31" s="48">
        <f t="shared" si="34"/>
        <v>2.282399250179602</v>
      </c>
      <c r="P31" s="48">
        <f t="shared" si="35"/>
        <v>2.033857051574375</v>
      </c>
      <c r="Q31" s="48">
        <f t="shared" si="36"/>
        <v>1.9472097604154825</v>
      </c>
      <c r="R31" s="33" t="str">
        <f>IF(ISNUMBER($B$19),$A$19,"")</f>
        <v>Q</v>
      </c>
      <c r="S31" s="48">
        <f t="shared" si="37"/>
        <v>1.865956635888677</v>
      </c>
      <c r="T31" s="48">
        <f t="shared" si="38"/>
        <v>1.7900861883443147</v>
      </c>
      <c r="U31" s="48">
        <f t="shared" si="39"/>
        <v>1.7196538365776446</v>
      </c>
      <c r="V31" s="48">
        <f t="shared" si="40"/>
        <v>1.6547982379159822</v>
      </c>
      <c r="W31" s="49">
        <f aca="true" t="shared" si="41" ref="W31:W39">IF(ISNUMBER(BB19),10^(2*SQRT(BB19)),"")</f>
        <v>1.5957613073748123</v>
      </c>
      <c r="X31" s="46" t="str">
        <f>IF(ISNUMBER($B$20),$A$20,"")</f>
        <v>R</v>
      </c>
      <c r="Y31" s="37"/>
      <c r="Z31" s="37"/>
      <c r="AA31" s="37"/>
      <c r="AB31" s="37"/>
      <c r="AC31" s="37"/>
      <c r="AD31" s="37"/>
      <c r="AE31" s="37"/>
    </row>
    <row r="32" spans="5:31" ht="12.75">
      <c r="E32" s="33" t="str">
        <f>IF(ISNUMBER($B$20),$A$20,"")</f>
        <v>R</v>
      </c>
      <c r="F32" s="48">
        <f t="shared" si="25"/>
        <v>2.077561570890437</v>
      </c>
      <c r="G32" s="48">
        <f t="shared" si="26"/>
        <v>2.150649781842199</v>
      </c>
      <c r="H32" s="48">
        <f t="shared" si="27"/>
        <v>2.2268543881308775</v>
      </c>
      <c r="I32" s="48">
        <f t="shared" si="28"/>
        <v>2.306253207602264</v>
      </c>
      <c r="J32" s="48">
        <f t="shared" si="29"/>
        <v>1.9923654674506681</v>
      </c>
      <c r="K32" s="48">
        <f t="shared" si="30"/>
        <v>2.4749887127698718</v>
      </c>
      <c r="L32" s="48">
        <f t="shared" si="31"/>
        <v>2.5645230293338144</v>
      </c>
      <c r="M32" s="48">
        <f t="shared" si="32"/>
        <v>2.2403469940929632</v>
      </c>
      <c r="N32" s="48">
        <f t="shared" si="33"/>
        <v>1.9633155437736949</v>
      </c>
      <c r="O32" s="48">
        <f t="shared" si="34"/>
        <v>2.2403469940929632</v>
      </c>
      <c r="P32" s="48">
        <f t="shared" si="35"/>
        <v>1.9901883910687777</v>
      </c>
      <c r="Q32" s="48">
        <f t="shared" si="36"/>
        <v>1.9026075471220798</v>
      </c>
      <c r="R32" s="33" t="str">
        <f>IF(ISNUMBER($B$20),$A$20,"")</f>
        <v>R</v>
      </c>
      <c r="S32" s="48">
        <f t="shared" si="37"/>
        <v>1.8202156918760213</v>
      </c>
      <c r="T32" s="48">
        <f t="shared" si="38"/>
        <v>1.742975488164696</v>
      </c>
      <c r="U32" s="48">
        <f t="shared" si="39"/>
        <v>1.670915738233734</v>
      </c>
      <c r="V32" s="48">
        <f t="shared" si="40"/>
        <v>1.6041513315743092</v>
      </c>
      <c r="W32" s="48">
        <f t="shared" si="41"/>
        <v>1.5429104972078895</v>
      </c>
      <c r="X32" s="49">
        <f aca="true" t="shared" si="42" ref="X32:X39">IF(ISNUMBER(BC20),10^(2*SQRT(BC20)),"")</f>
        <v>1.4875702560719124</v>
      </c>
      <c r="Y32" s="46" t="str">
        <f>IF(ISNUMBER($B$21),$A$21,"")</f>
        <v>S</v>
      </c>
      <c r="Z32" s="37"/>
      <c r="AA32" s="37"/>
      <c r="AB32" s="37"/>
      <c r="AC32" s="37"/>
      <c r="AD32" s="37"/>
      <c r="AE32" s="37"/>
    </row>
    <row r="33" spans="5:31" ht="12.75">
      <c r="E33" s="33" t="str">
        <f>IF(ISNUMBER($B$21),$A$21,"")</f>
        <v>S</v>
      </c>
      <c r="F33" s="48">
        <f t="shared" si="25"/>
        <v>2.0413314956056507</v>
      </c>
      <c r="G33" s="48">
        <f t="shared" si="26"/>
        <v>2.1148628867042634</v>
      </c>
      <c r="H33" s="48">
        <f t="shared" si="27"/>
        <v>2.191431634587521</v>
      </c>
      <c r="I33" s="48">
        <f t="shared" si="28"/>
        <v>2.2711229661304526</v>
      </c>
      <c r="J33" s="48">
        <f t="shared" si="29"/>
        <v>1.9554737351296985</v>
      </c>
      <c r="K33" s="48">
        <f t="shared" si="30"/>
        <v>2.4402532382335944</v>
      </c>
      <c r="L33" s="48">
        <f t="shared" si="31"/>
        <v>2.5299000372120286</v>
      </c>
      <c r="M33" s="48">
        <f t="shared" si="32"/>
        <v>2.204979727917862</v>
      </c>
      <c r="N33" s="48">
        <f t="shared" si="33"/>
        <v>1.9261551729177875</v>
      </c>
      <c r="O33" s="48">
        <f t="shared" si="34"/>
        <v>2.204979727917862</v>
      </c>
      <c r="P33" s="48">
        <f t="shared" si="35"/>
        <v>1.9532773552526073</v>
      </c>
      <c r="Q33" s="48">
        <f t="shared" si="36"/>
        <v>1.864800650268415</v>
      </c>
      <c r="R33" s="33" t="str">
        <f>IF(ISNUMBER($B$21),$A$21,"")</f>
        <v>S</v>
      </c>
      <c r="S33" s="48">
        <f t="shared" si="37"/>
        <v>1.7813060556083007</v>
      </c>
      <c r="T33" s="48">
        <f t="shared" si="38"/>
        <v>1.7027217290748973</v>
      </c>
      <c r="U33" s="48">
        <f t="shared" si="39"/>
        <v>1.6290363157695</v>
      </c>
      <c r="V33" s="48">
        <f t="shared" si="40"/>
        <v>1.5603203913284998</v>
      </c>
      <c r="W33" s="48">
        <f t="shared" si="41"/>
        <v>1.4967587043651083</v>
      </c>
      <c r="X33" s="48">
        <f t="shared" si="42"/>
        <v>1.4386979421059287</v>
      </c>
      <c r="Y33" s="49">
        <f aca="true" t="shared" si="43" ref="Y33:Y39">IF(ISNUMBER(BD21),10^(2*SQRT(BD21)),"")</f>
        <v>1.3867144519190273</v>
      </c>
      <c r="Z33" s="46" t="str">
        <f>IF(ISNUMBER($B$22),$A$22,"")</f>
        <v>T</v>
      </c>
      <c r="AA33" s="37"/>
      <c r="AB33" s="37"/>
      <c r="AC33" s="37"/>
      <c r="AD33" s="37"/>
      <c r="AE33" s="37"/>
    </row>
    <row r="34" spans="5:31" ht="12.75">
      <c r="E34" s="33" t="str">
        <f>IF(ISNUMBER($B$22),$A$22,"")</f>
        <v>T</v>
      </c>
      <c r="F34" s="48">
        <f t="shared" si="25"/>
        <v>2.0119392535306972</v>
      </c>
      <c r="G34" s="48">
        <f t="shared" si="26"/>
        <v>2.0858682347912096</v>
      </c>
      <c r="H34" s="48">
        <f t="shared" si="27"/>
        <v>2.162763904081527</v>
      </c>
      <c r="I34" s="48">
        <f t="shared" si="28"/>
        <v>2.2427188641392437</v>
      </c>
      <c r="J34" s="48">
        <f t="shared" si="29"/>
        <v>1.9254866710723362</v>
      </c>
      <c r="K34" s="48">
        <f t="shared" si="30"/>
        <v>2.412210483247479</v>
      </c>
      <c r="L34" s="48">
        <f t="shared" si="31"/>
        <v>2.501964764139662</v>
      </c>
      <c r="M34" s="48">
        <f t="shared" si="32"/>
        <v>2.1763618996496628</v>
      </c>
      <c r="N34" s="48">
        <f t="shared" si="33"/>
        <v>1.8959258829664438</v>
      </c>
      <c r="O34" s="48">
        <f t="shared" si="34"/>
        <v>2.1763618996496628</v>
      </c>
      <c r="P34" s="48">
        <f t="shared" si="35"/>
        <v>1.9232729015666843</v>
      </c>
      <c r="Q34" s="48">
        <f t="shared" si="36"/>
        <v>1.8339862140713585</v>
      </c>
      <c r="R34" s="33" t="str">
        <f>IF(ISNUMBER($B$22),$A$22,"")</f>
        <v>T</v>
      </c>
      <c r="S34" s="48">
        <f t="shared" si="37"/>
        <v>1.7494852210406668</v>
      </c>
      <c r="T34" s="48">
        <f t="shared" si="38"/>
        <v>1.6696577559970007</v>
      </c>
      <c r="U34" s="48">
        <f t="shared" si="39"/>
        <v>1.5944414511755916</v>
      </c>
      <c r="V34" s="48">
        <f t="shared" si="40"/>
        <v>1.523843252223891</v>
      </c>
      <c r="W34" s="48">
        <f t="shared" si="41"/>
        <v>1.4579713940727987</v>
      </c>
      <c r="X34" s="48">
        <f t="shared" si="42"/>
        <v>1.3970885099108863</v>
      </c>
      <c r="Y34" s="48">
        <f t="shared" si="43"/>
        <v>1.3416999927641151</v>
      </c>
      <c r="Z34" s="49">
        <f aca="true" t="shared" si="44" ref="Z34:Z39">IF(ISNUMBER(BE22),10^(2*SQRT(BE22)),"")</f>
        <v>1.2926965723547832</v>
      </c>
      <c r="AA34" s="46" t="str">
        <f>IF(ISNUMBER($B$23),$A$23,"")</f>
        <v>U</v>
      </c>
      <c r="AB34" s="37"/>
      <c r="AC34" s="37"/>
      <c r="AD34" s="37"/>
      <c r="AE34" s="37"/>
    </row>
    <row r="35" spans="5:31" ht="12.75">
      <c r="E35" s="33" t="str">
        <f>IF(ISNUMBER($B$23),$A$23,"")</f>
        <v>U</v>
      </c>
      <c r="F35" s="48">
        <f t="shared" si="25"/>
        <v>1.9894945918816012</v>
      </c>
      <c r="G35" s="48">
        <f t="shared" si="26"/>
        <v>2.0637520875493847</v>
      </c>
      <c r="H35" s="48">
        <f t="shared" si="27"/>
        <v>2.140917822641498</v>
      </c>
      <c r="I35" s="48">
        <f t="shared" si="28"/>
        <v>2.2210910135235564</v>
      </c>
      <c r="J35" s="48">
        <f t="shared" si="29"/>
        <v>1.902549320353325</v>
      </c>
      <c r="K35" s="48">
        <f t="shared" si="30"/>
        <v>2.390884699263824</v>
      </c>
      <c r="L35" s="48">
        <f t="shared" si="31"/>
        <v>2.4807312855603225</v>
      </c>
      <c r="M35" s="48">
        <f t="shared" si="32"/>
        <v>2.154557075785384</v>
      </c>
      <c r="N35" s="48">
        <f t="shared" si="33"/>
        <v>1.872787299713413</v>
      </c>
      <c r="O35" s="48">
        <f t="shared" si="34"/>
        <v>2.154557075785384</v>
      </c>
      <c r="P35" s="48">
        <f t="shared" si="35"/>
        <v>1.9003211169336247</v>
      </c>
      <c r="Q35" s="48">
        <f t="shared" si="36"/>
        <v>1.810359787972574</v>
      </c>
      <c r="R35" s="33" t="str">
        <f>IF(ISNUMBER($B$23),$A$23,"")</f>
        <v>U</v>
      </c>
      <c r="S35" s="48">
        <f t="shared" si="37"/>
        <v>1.7250132382026964</v>
      </c>
      <c r="T35" s="48">
        <f t="shared" si="38"/>
        <v>1.6441283857848137</v>
      </c>
      <c r="U35" s="48">
        <f t="shared" si="39"/>
        <v>1.5675878281123916</v>
      </c>
      <c r="V35" s="48">
        <f t="shared" si="40"/>
        <v>1.4953237872172525</v>
      </c>
      <c r="W35" s="48">
        <f t="shared" si="41"/>
        <v>1.427342766042761</v>
      </c>
      <c r="X35" s="48">
        <f t="shared" si="42"/>
        <v>1.3637707826700558</v>
      </c>
      <c r="Y35" s="48">
        <f t="shared" si="43"/>
        <v>1.3049398000755532</v>
      </c>
      <c r="Z35" s="48">
        <f t="shared" si="44"/>
        <v>1.2515587449498076</v>
      </c>
      <c r="AA35" s="49">
        <f>IF(ISNUMBER(BF23),10^(2*SQRT(BF23)),"")</f>
        <v>1.2050530127996248</v>
      </c>
      <c r="AB35" s="46" t="str">
        <f>IF(ISNUMBER($B$24),$A$24,"")</f>
        <v>V</v>
      </c>
      <c r="AC35" s="37"/>
      <c r="AD35" s="37"/>
      <c r="AE35" s="37"/>
    </row>
    <row r="36" spans="5:31" ht="12.75">
      <c r="E36" s="33" t="str">
        <f>IF(ISNUMBER($B$24),$A$24,"")</f>
        <v>V</v>
      </c>
      <c r="F36" s="48">
        <f t="shared" si="25"/>
        <v>1.9740940328483407</v>
      </c>
      <c r="G36" s="48">
        <f t="shared" si="26"/>
        <v>2.048590236376503</v>
      </c>
      <c r="H36" s="48">
        <f t="shared" si="27"/>
        <v>2.1259520947842456</v>
      </c>
      <c r="I36" s="48">
        <f t="shared" si="28"/>
        <v>2.2062839253714372</v>
      </c>
      <c r="J36" s="48">
        <f t="shared" si="29"/>
        <v>1.8867899500016174</v>
      </c>
      <c r="K36" s="48">
        <f t="shared" si="30"/>
        <v>2.376298508798361</v>
      </c>
      <c r="L36" s="48">
        <f t="shared" si="31"/>
        <v>2.4662137288473014</v>
      </c>
      <c r="M36" s="48">
        <f t="shared" si="32"/>
        <v>2.1396213188967184</v>
      </c>
      <c r="N36" s="48">
        <f t="shared" si="33"/>
        <v>1.856881006327246</v>
      </c>
      <c r="O36" s="48">
        <f t="shared" si="34"/>
        <v>2.1396213188967184</v>
      </c>
      <c r="P36" s="48">
        <f t="shared" si="35"/>
        <v>1.8845512159520854</v>
      </c>
      <c r="Q36" s="48">
        <f t="shared" si="36"/>
        <v>1.794096265255605</v>
      </c>
      <c r="R36" s="33" t="str">
        <f>IF(ISNUMBER($B$24),$A$24,"")</f>
        <v>V</v>
      </c>
      <c r="S36" s="48">
        <f t="shared" si="37"/>
        <v>1.7081265968889507</v>
      </c>
      <c r="T36" s="48">
        <f t="shared" si="38"/>
        <v>1.6264545913342432</v>
      </c>
      <c r="U36" s="48">
        <f t="shared" si="39"/>
        <v>1.548914293541403</v>
      </c>
      <c r="V36" s="48">
        <f t="shared" si="40"/>
        <v>1.4753679329165128</v>
      </c>
      <c r="W36" s="48">
        <f t="shared" si="41"/>
        <v>1.4057183225798582</v>
      </c>
      <c r="X36" s="48">
        <f t="shared" si="42"/>
        <v>1.3399336068299146</v>
      </c>
      <c r="Y36" s="48">
        <f t="shared" si="43"/>
        <v>1.278100198479941</v>
      </c>
      <c r="Z36" s="48">
        <f t="shared" si="44"/>
        <v>1.2205466950293293</v>
      </c>
      <c r="AA36" s="48">
        <f>IF(ISNUMBER(BF24),10^(2*SQRT(BF24)),"")</f>
        <v>1.1681670149388221</v>
      </c>
      <c r="AB36" s="49">
        <f>IF(ISNUMBER(BG24),10^(2*SQRT(BG24)),"")</f>
        <v>1.123351600609728</v>
      </c>
      <c r="AC36" s="46" t="str">
        <f>IF(ISNUMBER($B$25),$A$25,"")</f>
        <v>W</v>
      </c>
      <c r="AD36" s="46"/>
      <c r="AE36" s="37"/>
    </row>
    <row r="37" spans="5:31" ht="12.75">
      <c r="E37" s="33" t="str">
        <f>IF(ISNUMBER($B$25),$A$25,"")</f>
        <v>W</v>
      </c>
      <c r="F37" s="48">
        <f t="shared" si="25"/>
        <v>1.9658108473976883</v>
      </c>
      <c r="G37" s="48">
        <f t="shared" si="26"/>
        <v>2.040440117903884</v>
      </c>
      <c r="H37" s="48">
        <f t="shared" si="27"/>
        <v>2.1179112451846964</v>
      </c>
      <c r="I37" s="48">
        <f t="shared" si="28"/>
        <v>2.1983314982337774</v>
      </c>
      <c r="J37" s="48">
        <f t="shared" si="29"/>
        <v>1.8783064226400397</v>
      </c>
      <c r="K37" s="48">
        <f t="shared" si="30"/>
        <v>2.3684696092961066</v>
      </c>
      <c r="L37" s="48">
        <f t="shared" si="31"/>
        <v>2.458423567952333</v>
      </c>
      <c r="M37" s="48">
        <f t="shared" si="32"/>
        <v>2.1315971687827866</v>
      </c>
      <c r="N37" s="48">
        <f t="shared" si="33"/>
        <v>1.8483153015379332</v>
      </c>
      <c r="O37" s="48">
        <f t="shared" si="34"/>
        <v>2.1315971687827866</v>
      </c>
      <c r="P37" s="48">
        <f t="shared" si="35"/>
        <v>1.876061801548127</v>
      </c>
      <c r="Q37" s="48">
        <f t="shared" si="36"/>
        <v>1.7853303541141103</v>
      </c>
      <c r="R37" s="33" t="str">
        <f>IF(ISNUMBER($B$25),$A$25,"")</f>
        <v>W</v>
      </c>
      <c r="S37" s="48">
        <f t="shared" si="37"/>
        <v>1.699009954893587</v>
      </c>
      <c r="T37" s="48">
        <f t="shared" si="38"/>
        <v>1.6168918280483842</v>
      </c>
      <c r="U37" s="48">
        <f t="shared" si="39"/>
        <v>1.538779438640934</v>
      </c>
      <c r="V37" s="48">
        <f t="shared" si="40"/>
        <v>1.4644892405136691</v>
      </c>
      <c r="W37" s="48">
        <f t="shared" si="41"/>
        <v>1.3938525589862625</v>
      </c>
      <c r="X37" s="48">
        <f t="shared" si="42"/>
        <v>1.3267199572769304</v>
      </c>
      <c r="Y37" s="48">
        <f t="shared" si="43"/>
        <v>1.2629716939865243</v>
      </c>
      <c r="Z37" s="48">
        <f t="shared" si="44"/>
        <v>1.2025454670622409</v>
      </c>
      <c r="AA37" s="48">
        <f>IF(ISNUMBER(BF25),10^(2*SQRT(BF25)),"")</f>
        <v>1.1455242069497469</v>
      </c>
      <c r="AB37" s="48">
        <f>IF(ISNUMBER(BG25),10^(2*SQRT(BG25)),"")</f>
        <v>1.0925070877174667</v>
      </c>
      <c r="AC37" s="49">
        <f>IF(ISNUMBER(BH25),10^(2*SQRT(BH25)),"")</f>
        <v>1.0471894640225827</v>
      </c>
      <c r="AD37" s="46" t="str">
        <f>IF(ISNUMBER($B$26),$A$26,"")</f>
        <v>X</v>
      </c>
      <c r="AE37" s="37"/>
    </row>
    <row r="38" spans="5:31" ht="12.75">
      <c r="E38" s="33" t="str">
        <f>IF(ISNUMBER($B$26),$A$26,"")</f>
        <v>X</v>
      </c>
      <c r="F38" s="48">
        <f t="shared" si="25"/>
        <v>2.7586049121615948</v>
      </c>
      <c r="G38" s="48">
        <f t="shared" si="26"/>
        <v>2.828978659161004</v>
      </c>
      <c r="H38" s="48">
        <f t="shared" si="27"/>
        <v>2.903209274299214</v>
      </c>
      <c r="I38" s="48">
        <f t="shared" si="28"/>
        <v>2.981354195626924</v>
      </c>
      <c r="J38" s="48">
        <f t="shared" si="29"/>
        <v>2.6777598240845086</v>
      </c>
      <c r="K38" s="48">
        <f t="shared" si="30"/>
        <v>3.149659637179443</v>
      </c>
      <c r="L38" s="48">
        <f t="shared" si="31"/>
        <v>3.239977734493085</v>
      </c>
      <c r="M38" s="48">
        <f t="shared" si="32"/>
        <v>2.916434261444774</v>
      </c>
      <c r="N38" s="48">
        <f t="shared" si="33"/>
        <v>2.650525420275695</v>
      </c>
      <c r="O38" s="48">
        <f t="shared" si="34"/>
        <v>2.916434261444774</v>
      </c>
      <c r="P38" s="48">
        <f t="shared" si="35"/>
        <v>2.675712594425461</v>
      </c>
      <c r="Q38" s="48">
        <f t="shared" si="36"/>
        <v>2.5942280028020077</v>
      </c>
      <c r="R38" s="33" t="str">
        <f>IF(ISNUMBER($B$26),$A$26,"")</f>
        <v>X</v>
      </c>
      <c r="S38" s="48">
        <f t="shared" si="37"/>
        <v>2.5193369361917872</v>
      </c>
      <c r="T38" s="48">
        <f t="shared" si="38"/>
        <v>2.4510001883172268</v>
      </c>
      <c r="U38" s="48">
        <f t="shared" si="39"/>
        <v>2.3892038632570456</v>
      </c>
      <c r="V38" s="48">
        <f t="shared" si="40"/>
        <v>2.333957436644925</v>
      </c>
      <c r="W38" s="48">
        <f t="shared" si="41"/>
        <v>2.285290877681523</v>
      </c>
      <c r="X38" s="48">
        <f t="shared" si="42"/>
        <v>2.2432507197689477</v>
      </c>
      <c r="Y38" s="48">
        <f t="shared" si="43"/>
        <v>2.207895069044186</v>
      </c>
      <c r="Z38" s="48">
        <f t="shared" si="44"/>
        <v>2.179287691793821</v>
      </c>
      <c r="AA38" s="48">
        <f>IF(ISNUMBER(BF26),10^(2*SQRT(BF26)),"")</f>
        <v>2.157491510669493</v>
      </c>
      <c r="AB38" s="48">
        <f>IF(ISNUMBER(BG26),10^(2*SQRT(BG26)),"")</f>
        <v>2.1425620329852326</v>
      </c>
      <c r="AC38" s="48">
        <f>IF(ISNUMBER(BH26),10^(2*SQRT(BH26)),"")</f>
        <v>2.134541381778662</v>
      </c>
      <c r="AD38" s="49">
        <f>IF(ISNUMBER(BI26),10^(2*SQRT(BI26)),"")</f>
        <v>2.9192834287545844</v>
      </c>
      <c r="AE38" s="46" t="str">
        <f>IF(ISNUMBER($B$27),$A$27,"")</f>
        <v>Y</v>
      </c>
    </row>
    <row r="39" spans="5:31" ht="12.75">
      <c r="E39" s="33" t="str">
        <f>IF(ISNUMBER($B$27),$A$27,"")</f>
        <v>Y</v>
      </c>
      <c r="F39" s="48">
        <f t="shared" si="25"/>
        <v>2.591299393175427</v>
      </c>
      <c r="G39" s="48">
        <f t="shared" si="26"/>
        <v>2.661690311311722</v>
      </c>
      <c r="H39" s="48">
        <f t="shared" si="27"/>
        <v>2.7358230249389983</v>
      </c>
      <c r="I39" s="48">
        <f t="shared" si="28"/>
        <v>2.8137523959106114</v>
      </c>
      <c r="J39" s="48">
        <f t="shared" si="29"/>
        <v>2.5102822415788224</v>
      </c>
      <c r="K39" s="48">
        <f t="shared" si="30"/>
        <v>2.9812670856074357</v>
      </c>
      <c r="L39" s="48">
        <f t="shared" si="31"/>
        <v>3.0710079849490093</v>
      </c>
      <c r="M39" s="48">
        <f t="shared" si="32"/>
        <v>2.7490192260445987</v>
      </c>
      <c r="N39" s="48">
        <f t="shared" si="33"/>
        <v>2.482948693105358</v>
      </c>
      <c r="O39" s="48">
        <f t="shared" si="34"/>
        <v>2.7490192260445987</v>
      </c>
      <c r="P39" s="48">
        <f t="shared" si="35"/>
        <v>2.5082283209073597</v>
      </c>
      <c r="Q39" s="48">
        <f t="shared" si="36"/>
        <v>2.426372824683899</v>
      </c>
      <c r="R39" s="33" t="str">
        <f>IF(ISNUMBER($B$27),$A$27,"")</f>
        <v>Y</v>
      </c>
      <c r="S39" s="48">
        <f t="shared" si="37"/>
        <v>2.350939508757153</v>
      </c>
      <c r="T39" s="48">
        <f t="shared" si="38"/>
        <v>2.281909828495355</v>
      </c>
      <c r="U39" s="48">
        <f t="shared" si="39"/>
        <v>2.219296471156658</v>
      </c>
      <c r="V39" s="48">
        <f t="shared" si="40"/>
        <v>2.1631419200344837</v>
      </c>
      <c r="W39" s="48">
        <f t="shared" si="41"/>
        <v>2.1135156212885327</v>
      </c>
      <c r="X39" s="48">
        <f t="shared" si="42"/>
        <v>2.070509408453683</v>
      </c>
      <c r="Y39" s="48">
        <f t="shared" si="43"/>
        <v>2.0342309582536253</v>
      </c>
      <c r="Z39" s="48">
        <f t="shared" si="44"/>
        <v>2.0047952942905503</v>
      </c>
      <c r="AA39" s="48">
        <f>IF(ISNUMBER(BF27),10^(2*SQRT(BF27)),"")</f>
        <v>1.9823147253710214</v>
      </c>
      <c r="AB39" s="48">
        <f>IF(ISNUMBER(BG27),10^(2*SQRT(BG27)),"")</f>
        <v>1.9668880538290392</v>
      </c>
      <c r="AC39" s="48">
        <f>IF(ISNUMBER(BH27),10^(2*SQRT(BH27)),"")</f>
        <v>1.9585903032412957</v>
      </c>
      <c r="AD39" s="48">
        <f>IF(ISNUMBER(BI27),10^(2*SQRT(BI27)),"")</f>
        <v>2.7518617663762166</v>
      </c>
      <c r="AE39" s="49">
        <f>IF(ISNUMBER(BJ27),10^(2*SQRT(BJ27)),"")</f>
        <v>2.584548431637254</v>
      </c>
    </row>
    <row r="40" spans="5:31" ht="12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6"/>
      <c r="AD40" s="36"/>
      <c r="AE40" s="36"/>
    </row>
  </sheetData>
  <printOptions horizontalCentered="1"/>
  <pageMargins left="0.75" right="0.75" top="1" bottom="1" header="0.5" footer="0.5"/>
  <pageSetup horizontalDpi="600" verticalDpi="600" orientation="landscape" scale="88" r:id="rId2"/>
  <headerFooter alignWithMargins="0">
    <oddHeader xml:space="preserve">&amp;C&amp;"Arial,Bold"&amp;14Test-Retest Analysis -
MSR and MSSR </oddHeader>
  </headerFooter>
  <colBreaks count="3" manualBreakCount="3">
    <brk id="4" max="65535" man="1"/>
    <brk id="17" max="65535" man="1"/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rm80902</dc:creator>
  <cp:keywords/>
  <dc:description/>
  <cp:lastModifiedBy>rx87022</cp:lastModifiedBy>
  <cp:lastPrinted>2005-04-12T17:21:08Z</cp:lastPrinted>
  <dcterms:created xsi:type="dcterms:W3CDTF">2000-10-05T03:49:59Z</dcterms:created>
  <dcterms:modified xsi:type="dcterms:W3CDTF">2005-04-29T13:53:03Z</dcterms:modified>
  <cp:category/>
  <cp:version/>
  <cp:contentType/>
  <cp:contentStatus/>
</cp:coreProperties>
</file>