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255" windowHeight="11640" activeTab="0"/>
  </bookViews>
  <sheets>
    <sheet name="Offshore" sheetId="1" r:id="rId1"/>
    <sheet name="Onshore" sheetId="2" r:id="rId2"/>
    <sheet name="Sheet1" sheetId="3" state="hidden" r:id="rId3"/>
    <sheet name="Onshore (2)" sheetId="4" r:id="rId4"/>
    <sheet name="Ventura_county" sheetId="5" r:id="rId5"/>
    <sheet name="VC OFFROAD_EFs" sheetId="6" state="hidden" r:id="rId6"/>
    <sheet name="SCAB" sheetId="7" r:id="rId7"/>
    <sheet name="SC OFFROAD_EFs" sheetId="8" state="hidden" r:id="rId8"/>
    <sheet name="STANDARD_EQUIPMENT" sheetId="9" state="hidden" r:id="rId9"/>
  </sheets>
  <definedNames>
    <definedName name="nco120" localSheetId="7">'SC OFFROAD_EFs'!#REF!</definedName>
    <definedName name="nco120">'VC OFFROAD_EFs'!#REF!</definedName>
    <definedName name="nco250" localSheetId="7">'SC OFFROAD_EFs'!#REF!</definedName>
    <definedName name="nco250">'VC OFFROAD_EFs'!#REF!</definedName>
    <definedName name="nco50" localSheetId="7">'SC OFFROAD_EFs'!#REF!</definedName>
    <definedName name="nco50">'VC OFFROAD_EFs'!#REF!</definedName>
    <definedName name="nco999" localSheetId="7">'SC OFFROAD_EFs'!#REF!</definedName>
    <definedName name="nco999">'VC OFFROAD_EFs'!#REF!</definedName>
    <definedName name="nhc120" localSheetId="7">'SC OFFROAD_EFs'!$C$86</definedName>
    <definedName name="nhc120">'VC OFFROAD_EFs'!$C$38</definedName>
    <definedName name="nhc250" localSheetId="7">'SC OFFROAD_EFs'!$C$87</definedName>
    <definedName name="nhc250">'VC OFFROAD_EFs'!$C$39</definedName>
    <definedName name="nhc50" localSheetId="7">'SC OFFROAD_EFs'!$C$85</definedName>
    <definedName name="nhc50">'VC OFFROAD_EFs'!$C$37</definedName>
    <definedName name="nhc999" localSheetId="7">'SC OFFROAD_EFs'!$C$88</definedName>
    <definedName name="nhc999">'VC OFFROAD_EFs'!$C$40</definedName>
    <definedName name="nnox120" localSheetId="7">'SC OFFROAD_EFs'!$D$86</definedName>
    <definedName name="nnox120">'VC OFFROAD_EFs'!$D$38</definedName>
    <definedName name="nnox250" localSheetId="7">'SC OFFROAD_EFs'!$D$87</definedName>
    <definedName name="nnox250">'VC OFFROAD_EFs'!$D$39</definedName>
    <definedName name="nnox50" localSheetId="7">'SC OFFROAD_EFs'!$D$85</definedName>
    <definedName name="nnox50">'VC OFFROAD_EFs'!$D$37</definedName>
    <definedName name="nnox999" localSheetId="7">'SC OFFROAD_EFs'!$D$88</definedName>
    <definedName name="nnox999">'VC OFFROAD_EFs'!$D$40</definedName>
    <definedName name="npm120" localSheetId="7">'SC OFFROAD_EFs'!#REF!</definedName>
    <definedName name="npm120">'VC OFFROAD_EFs'!#REF!</definedName>
    <definedName name="npm250" localSheetId="7">'SC OFFROAD_EFs'!#REF!</definedName>
    <definedName name="npm250">'VC OFFROAD_EFs'!#REF!</definedName>
    <definedName name="npm50" localSheetId="7">'SC OFFROAD_EFs'!#REF!</definedName>
    <definedName name="npm50">'VC OFFROAD_EFs'!#REF!</definedName>
    <definedName name="npm999" localSheetId="7">'SC OFFROAD_EFs'!#REF!</definedName>
    <definedName name="npm999">'VC OFFROAD_EFs'!#REF!</definedName>
    <definedName name="ny120" localSheetId="7">'SC OFFROAD_EFs'!$C$94</definedName>
    <definedName name="ny120">'VC OFFROAD_EFs'!$C$46</definedName>
    <definedName name="ny175" localSheetId="7">'SC OFFROAD_EFs'!$C$95</definedName>
    <definedName name="ny175">'VC OFFROAD_EFs'!$C$47</definedName>
    <definedName name="ny250" localSheetId="7">'SC OFFROAD_EFs'!$C$96</definedName>
    <definedName name="ny250">'VC OFFROAD_EFs'!$C$48</definedName>
    <definedName name="ny50" localSheetId="7">'SC OFFROAD_EFs'!$C$93</definedName>
    <definedName name="ny50">'VC OFFROAD_EFs'!$C$45</definedName>
    <definedName name="ny500" localSheetId="7">'SC OFFROAD_EFs'!$C$97</definedName>
    <definedName name="ny500">'VC OFFROAD_EFs'!$C$49</definedName>
    <definedName name="ny750" localSheetId="7">'SC OFFROAD_EFs'!$C$98</definedName>
    <definedName name="ny750">'VC OFFROAD_EFs'!$C$50</definedName>
    <definedName name="ny999" localSheetId="7">'SC OFFROAD_EFs'!$C$99</definedName>
    <definedName name="ny999">'VC OFFROAD_EFs'!$C$51</definedName>
  </definedNames>
  <calcPr fullCalcOnLoad="1"/>
</workbook>
</file>

<file path=xl/sharedStrings.xml><?xml version="1.0" encoding="utf-8"?>
<sst xmlns="http://schemas.openxmlformats.org/spreadsheetml/2006/main" count="921" uniqueCount="243">
  <si>
    <t>HP</t>
  </si>
  <si>
    <t>Emission, tons (total)</t>
  </si>
  <si>
    <t>DIESEL</t>
  </si>
  <si>
    <t>Rubber Tired Dozers</t>
  </si>
  <si>
    <t>Emission Factors</t>
  </si>
  <si>
    <t>VOC (lb/bhp-hr)</t>
  </si>
  <si>
    <t>Load Factor</t>
  </si>
  <si>
    <t>FUEL</t>
  </si>
  <si>
    <t>No of Equipment</t>
  </si>
  <si>
    <t>Hrs Per Day</t>
  </si>
  <si>
    <t>Days in Service</t>
  </si>
  <si>
    <t>Emissions</t>
  </si>
  <si>
    <t>LF</t>
  </si>
  <si>
    <t>Paving Equp (4-strk)</t>
  </si>
  <si>
    <t>Paving Equip (2-strk)</t>
  </si>
  <si>
    <t>Plate Compctr (4-strk)</t>
  </si>
  <si>
    <t>Plate Compctr (2-Strk)</t>
  </si>
  <si>
    <t>Bore/Drill Rig (4-strk)</t>
  </si>
  <si>
    <t>Bore/Drill Rig (2-strk)</t>
  </si>
  <si>
    <t>--</t>
  </si>
  <si>
    <t>ChainSaws&gt; 4HP(2-Strk)</t>
  </si>
  <si>
    <t>Tmpr/Rammr (2-Strk)</t>
  </si>
  <si>
    <t>Tampers/Rammers</t>
  </si>
  <si>
    <t>Skid-Steer Loader</t>
  </si>
  <si>
    <t>Rubber Tired Loaders</t>
  </si>
  <si>
    <t>Trctr/Lodr/Bckho</t>
  </si>
  <si>
    <t>Terminal Tractors</t>
  </si>
  <si>
    <t>Excavators</t>
  </si>
  <si>
    <t>Trenchers</t>
  </si>
  <si>
    <t>Rollers</t>
  </si>
  <si>
    <t>Other Cnstrctn Equip</t>
  </si>
  <si>
    <t>Cement/Mortar Mix</t>
  </si>
  <si>
    <t>Asphalt Pavers</t>
  </si>
  <si>
    <t>Concrete Saws</t>
  </si>
  <si>
    <t>Crushing Equipment</t>
  </si>
  <si>
    <t>Aerial Lifts</t>
  </si>
  <si>
    <t>Rough Terrain Fork Lifts</t>
  </si>
  <si>
    <t>Fork Lifts</t>
  </si>
  <si>
    <t>Cranes</t>
  </si>
  <si>
    <t>Sprayers</t>
  </si>
  <si>
    <t>Dumpcrs/Tendors</t>
  </si>
  <si>
    <t>Signal Boards</t>
  </si>
  <si>
    <t>Sweepers/Scrubbers</t>
  </si>
  <si>
    <t>Generator sets &lt;50 HP</t>
  </si>
  <si>
    <t>Gnrtr  &lt;50 HP (2-stroke)</t>
  </si>
  <si>
    <t>Pressure Washers &lt;50 HP</t>
  </si>
  <si>
    <t>Hydro Power Units</t>
  </si>
  <si>
    <t>Welders &lt;50 HP</t>
  </si>
  <si>
    <t>Pumps &lt;501-IF</t>
  </si>
  <si>
    <t>Air Compressors &lt;50 HP</t>
  </si>
  <si>
    <t>Surfacing Equipment</t>
  </si>
  <si>
    <t>2-Wheeled Tractors</t>
  </si>
  <si>
    <t>Shredder &gt;5 HP</t>
  </si>
  <si>
    <t>Concrete Pavers</t>
  </si>
  <si>
    <t>off-Highway Tractors</t>
  </si>
  <si>
    <t>Skidder</t>
  </si>
  <si>
    <t>Crawler Tractors</t>
  </si>
  <si>
    <t>Grader</t>
  </si>
  <si>
    <t>Scraper</t>
  </si>
  <si>
    <t>GAS</t>
  </si>
  <si>
    <t>DESCRIPTION</t>
  </si>
  <si>
    <t>CECOR Construction Emissions Calculation: Off-Road equipment</t>
  </si>
  <si>
    <t>YEAR:</t>
  </si>
  <si>
    <t>Equipment</t>
  </si>
  <si>
    <t>Crawler Dozer</t>
  </si>
  <si>
    <t>Tractor (utility compact)</t>
  </si>
  <si>
    <t>Tractor (utilitiy general purpose)</t>
  </si>
  <si>
    <t>Fellers/Bunchers</t>
  </si>
  <si>
    <t>Off-Highway Trucks</t>
  </si>
  <si>
    <t>Backhoe/Loader</t>
  </si>
  <si>
    <t>Year</t>
  </si>
  <si>
    <t>*NOTE:</t>
  </si>
  <si>
    <t>- Implies 176-250 hp</t>
  </si>
  <si>
    <t>- Implies 251-500 hp</t>
  </si>
  <si>
    <t>- Implies 501-750 hp</t>
  </si>
  <si>
    <t>ROG (g/hp-hr)</t>
  </si>
  <si>
    <t>TABLE OF OFFROAD EQUIPMENT EMISSION FACTORS</t>
  </si>
  <si>
    <t>REVISION DATE:</t>
  </si>
  <si>
    <t>OFFROAD EF DATA</t>
  </si>
  <si>
    <t>CO (g/hp-hr)</t>
  </si>
  <si>
    <t>Nox (g/hp-hr)</t>
  </si>
  <si>
    <t>PM (g/hp-hr)</t>
  </si>
  <si>
    <t>CO (lb/bhp-hr)</t>
  </si>
  <si>
    <t>NOX (lb/bhp-hr)</t>
  </si>
  <si>
    <t>SOX (lb/bhp-hr)</t>
  </si>
  <si>
    <t>PM10 (lb/bhp-hr)</t>
  </si>
  <si>
    <t>CO lbs/day</t>
  </si>
  <si>
    <t>VOC lbs/day</t>
  </si>
  <si>
    <t>NOX lbs/day</t>
  </si>
  <si>
    <t>SOX lbs/day</t>
  </si>
  <si>
    <t>PM10 lbs/day</t>
  </si>
  <si>
    <t>CO tons (total)</t>
  </si>
  <si>
    <t>VOC tons (total)</t>
  </si>
  <si>
    <t>NOX tons (total)</t>
  </si>
  <si>
    <t>SOX tons (total)</t>
  </si>
  <si>
    <t>PM10 tons (total)</t>
  </si>
  <si>
    <t xml:space="preserve">Crane </t>
  </si>
  <si>
    <t xml:space="preserve">Welding Rig  </t>
  </si>
  <si>
    <t xml:space="preserve">  Pickup Truck  </t>
  </si>
  <si>
    <t xml:space="preserve">  Side Boom  </t>
  </si>
  <si>
    <t xml:space="preserve">  Welding Rig  </t>
  </si>
  <si>
    <t xml:space="preserve">  Gang Truck  </t>
  </si>
  <si>
    <t xml:space="preserve"> Compressor  </t>
  </si>
  <si>
    <t xml:space="preserve"> Water Truck  </t>
  </si>
  <si>
    <t xml:space="preserve">  Back Hoe  </t>
  </si>
  <si>
    <t xml:space="preserve">  Track Hoe  </t>
  </si>
  <si>
    <t xml:space="preserve">  Bending Machine  </t>
  </si>
  <si>
    <t xml:space="preserve">  Dump Truck  </t>
  </si>
  <si>
    <t xml:space="preserve">  Boring Machine  </t>
  </si>
  <si>
    <t xml:space="preserve">  Boom Truck  </t>
  </si>
  <si>
    <t xml:space="preserve"> Wacker/Compactor  </t>
  </si>
  <si>
    <t xml:space="preserve">  Steam Roller  </t>
  </si>
  <si>
    <t xml:space="preserve">  Asphalt Trucks  </t>
  </si>
  <si>
    <t xml:space="preserve">  Pipe Hauling Truck  </t>
  </si>
  <si>
    <t xml:space="preserve">  Diesel Fill Pump </t>
  </si>
  <si>
    <t xml:space="preserve">  Diesel Test Pump  </t>
  </si>
  <si>
    <t xml:space="preserve"> Mud Pumps </t>
  </si>
  <si>
    <t xml:space="preserve"> Vacuum Truck </t>
  </si>
  <si>
    <t xml:space="preserve"> Light Plant </t>
  </si>
  <si>
    <t xml:space="preserve">  1500 scf Compressor </t>
  </si>
  <si>
    <t xml:space="preserve">Pickup Truck  </t>
  </si>
  <si>
    <t xml:space="preserve">Side Boom  </t>
  </si>
  <si>
    <t xml:space="preserve">Gang Truck  </t>
  </si>
  <si>
    <t xml:space="preserve">Compressor  </t>
  </si>
  <si>
    <t xml:space="preserve">Water Truck  </t>
  </si>
  <si>
    <t xml:space="preserve">Back Hoe  </t>
  </si>
  <si>
    <t xml:space="preserve">Track Hoe  </t>
  </si>
  <si>
    <t xml:space="preserve">Bending Machine  </t>
  </si>
  <si>
    <t xml:space="preserve">Dump Truck  </t>
  </si>
  <si>
    <t xml:space="preserve">Boring Machine  </t>
  </si>
  <si>
    <t xml:space="preserve">Boom Truck  </t>
  </si>
  <si>
    <t xml:space="preserve">Wacker/Compactor  </t>
  </si>
  <si>
    <t xml:space="preserve">Steam Roller  </t>
  </si>
  <si>
    <t xml:space="preserve">Asphalt Trucks  </t>
  </si>
  <si>
    <t xml:space="preserve">Pipe Hauling Truck  </t>
  </si>
  <si>
    <t xml:space="preserve">Diesel Fill Pump </t>
  </si>
  <si>
    <t xml:space="preserve">Diesel Test Pump  </t>
  </si>
  <si>
    <t xml:space="preserve">Mud Pumps </t>
  </si>
  <si>
    <t xml:space="preserve">Vacuum Truck </t>
  </si>
  <si>
    <t xml:space="preserve">Light Plant </t>
  </si>
  <si>
    <t xml:space="preserve">1500 scf Compressor </t>
  </si>
  <si>
    <t>Pickup Truck</t>
  </si>
  <si>
    <t xml:space="preserve">Welding Rig </t>
  </si>
  <si>
    <t xml:space="preserve">Gang Truck </t>
  </si>
  <si>
    <t xml:space="preserve">Compressor </t>
  </si>
  <si>
    <t xml:space="preserve">Water Truck </t>
  </si>
  <si>
    <t>Bending Mac</t>
  </si>
  <si>
    <t xml:space="preserve">Dump Truck </t>
  </si>
  <si>
    <t>Boring Mach</t>
  </si>
  <si>
    <t xml:space="preserve">Boom Truck </t>
  </si>
  <si>
    <t>Wacker/Com</t>
  </si>
  <si>
    <t>Steam Rolle</t>
  </si>
  <si>
    <t>Asphalt Truc</t>
  </si>
  <si>
    <t>Pipe Hauling</t>
  </si>
  <si>
    <t>Diesel Fill Pu</t>
  </si>
  <si>
    <t xml:space="preserve">Diesel Test </t>
  </si>
  <si>
    <t>Vacuum Tru</t>
  </si>
  <si>
    <t>1500 scf Co</t>
  </si>
  <si>
    <t xml:space="preserve">Backhoe  </t>
  </si>
  <si>
    <t>Derrick Barge Equipment</t>
  </si>
  <si>
    <t>Platform Equipment</t>
  </si>
  <si>
    <t>Platform Crane</t>
  </si>
  <si>
    <t>Generator Skids</t>
  </si>
  <si>
    <t>Welders</t>
  </si>
  <si>
    <t>Air Compressors</t>
  </si>
  <si>
    <t>Temporary Crane</t>
  </si>
  <si>
    <t>Pipe Lay Barge</t>
  </si>
  <si>
    <t>Crane main</t>
  </si>
  <si>
    <t>Deck Crane Manitowoc Crawler</t>
  </si>
  <si>
    <t>OFFROAD Emission Factors</t>
  </si>
  <si>
    <t>Subtotal</t>
  </si>
  <si>
    <t>Derrick barge - main crane hoist engine</t>
  </si>
  <si>
    <t>Derrick Barge Equipment (Haakon)</t>
  </si>
  <si>
    <t>Derrick barge - main generator</t>
  </si>
  <si>
    <t>Derrick barge - auxiliary generator</t>
  </si>
  <si>
    <t>Derrick barge - deck winch</t>
  </si>
  <si>
    <t>Derrick barge - deck engine</t>
  </si>
  <si>
    <t>Derrick Barge Equipment (Saipem 3000)</t>
  </si>
  <si>
    <t>Power Plant - Caterpillar MAK 12CM32</t>
  </si>
  <si>
    <t>Power Plant - Mitsubishi MAN</t>
  </si>
  <si>
    <t>Power Plant - Bergen</t>
  </si>
  <si>
    <t>Emergency Generator</t>
  </si>
  <si>
    <t>Pile Hammer</t>
  </si>
  <si>
    <t>Crawler Crane</t>
  </si>
  <si>
    <t>Derrick Barge Equipment (Castoro Otto)</t>
  </si>
  <si>
    <t>Power Generators</t>
  </si>
  <si>
    <t>5.1.1 PLATFORM GRACE INSPECTIONS</t>
  </si>
  <si>
    <t>5.1.2 PLATFORM GRACE MODIFICATIONS</t>
  </si>
  <si>
    <t>Jacket Modifications</t>
  </si>
  <si>
    <t>Platform Deck Removal</t>
  </si>
  <si>
    <t>200-ton Crane</t>
  </si>
  <si>
    <t>120-ton Crane</t>
  </si>
  <si>
    <t>Air Tuggers</t>
  </si>
  <si>
    <t>Platform Deck Installation</t>
  </si>
  <si>
    <t>Hookup</t>
  </si>
  <si>
    <t>Mud pumps</t>
  </si>
  <si>
    <t>Drill rig (Assume CAT 3516)</t>
  </si>
  <si>
    <t>Power trailers (Assume CAT 3406)</t>
  </si>
  <si>
    <t>Generator</t>
  </si>
  <si>
    <t>Forklifts</t>
  </si>
  <si>
    <t>Fuel Truck</t>
  </si>
  <si>
    <t xml:space="preserve">5.1.5 HORIZONTAL DIRECTIONAL DRILLING  - BEACH CROSSING </t>
  </si>
  <si>
    <t>5.1.3 SSP Floating Dock Installation</t>
  </si>
  <si>
    <t>5.1.4 Offshore Pipeline Installation</t>
  </si>
  <si>
    <t>5.2.1 MANDALAY RECEIVING STATION</t>
  </si>
  <si>
    <t>Construction of Receiving/Metering Station</t>
  </si>
  <si>
    <t>Installation of Nitrogen Plant</t>
  </si>
  <si>
    <t xml:space="preserve">Subtotal Mandalay Receiving Station </t>
  </si>
  <si>
    <t>Back Hoe (assume CAT 430E)</t>
  </si>
  <si>
    <t>Track Hoe (assume CAT 963C)</t>
  </si>
  <si>
    <t>Dump Truck (assume CAT 769D)</t>
  </si>
  <si>
    <t>Wacker/Compactor (assume CAT 815F)</t>
  </si>
  <si>
    <t xml:space="preserve">5.2.3 SCGC FACILITY-Center Road Station </t>
  </si>
  <si>
    <t xml:space="preserve">5.2.3 SCGC FACILITY-Quigley Valve Station </t>
  </si>
  <si>
    <t>5.2.2 ONSHORE PIPELINE-Line 3008 Extension</t>
  </si>
  <si>
    <t>5.2.2 ONSHORE PIPELINE-Line 225 Loop</t>
  </si>
  <si>
    <t xml:space="preserve">5.2.3 SCGC FACILITY-Honor Rancho Valve Station  </t>
  </si>
  <si>
    <t>5.2.3 SCGC FACILITY-Balboa Station</t>
  </si>
  <si>
    <t>5.2.3 SCGC FACILITY-Saugus Valve Station</t>
  </si>
  <si>
    <t>Air Compressors CAT 3306</t>
  </si>
  <si>
    <t xml:space="preserve">5.2.2 ONSHORE PIPELINE-Mandalay To Center Rd </t>
  </si>
  <si>
    <t>5.2.2 ONSHORE PIPELINE-Line 324 Loop VCAB</t>
  </si>
  <si>
    <t>5.2.2 ONSHORE PIPELINE-Line 324 Loop SCAB</t>
  </si>
  <si>
    <t>SCAB Emission, tons (total)</t>
  </si>
  <si>
    <t>VC Emission, tons (total)</t>
  </si>
  <si>
    <t>Totals per air basin:</t>
  </si>
  <si>
    <t>Portion of Offshore Pipeline within 3 nm</t>
  </si>
  <si>
    <t>SCAB emissions</t>
  </si>
  <si>
    <t>VC emissions excluding horizontal directional drilling</t>
  </si>
  <si>
    <t>Construction Fleet Average Emission Factors --- Ventura County 2010</t>
  </si>
  <si>
    <t>g/hr</t>
  </si>
  <si>
    <t>g/hp-hr</t>
  </si>
  <si>
    <t>lb/hp-hr</t>
  </si>
  <si>
    <t>Diesel</t>
  </si>
  <si>
    <t>Hp</t>
  </si>
  <si>
    <t>ROG</t>
  </si>
  <si>
    <t>CO</t>
  </si>
  <si>
    <t>NOX</t>
  </si>
  <si>
    <t>PM</t>
  </si>
  <si>
    <t>G4</t>
  </si>
  <si>
    <t>G2</t>
  </si>
  <si>
    <t>Construction Fleet Average Emission Factors --- South Coast Air Basin (SCAB) 2010</t>
  </si>
  <si>
    <t>Provided by D. Futaba, California Air Resources Board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</si>
</sst>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E+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0000000000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b/>
      <sz val="8"/>
      <name val="Arial"/>
      <family val="0"/>
    </font>
    <font>
      <b/>
      <u val="single"/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165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1" fontId="0" fillId="0" borderId="0" xfId="0" applyNumberFormat="1" applyAlignment="1">
      <alignment/>
    </xf>
    <xf numFmtId="11" fontId="0" fillId="0" borderId="0" xfId="0" applyNumberFormat="1" applyAlignment="1">
      <alignment horizontal="center" wrapText="1"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 horizontal="center" wrapText="1"/>
    </xf>
    <xf numFmtId="165" fontId="1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65" fontId="0" fillId="0" borderId="0" xfId="0" applyNumberFormat="1" applyFill="1" applyAlignment="1">
      <alignment horizontal="center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ont="1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center" wrapText="1"/>
    </xf>
    <xf numFmtId="165" fontId="1" fillId="0" borderId="0" xfId="0" applyNumberFormat="1" applyFont="1" applyFill="1" applyAlignment="1">
      <alignment horizontal="center" wrapText="1"/>
    </xf>
    <xf numFmtId="2" fontId="1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 wrapText="1"/>
    </xf>
    <xf numFmtId="164" fontId="0" fillId="0" borderId="0" xfId="0" applyNumberFormat="1" applyFont="1" applyFill="1" applyAlignment="1">
      <alignment/>
    </xf>
    <xf numFmtId="0" fontId="1" fillId="0" borderId="0" xfId="0" applyFont="1" applyBorder="1" applyAlignment="1">
      <alignment horizontal="left"/>
    </xf>
    <xf numFmtId="2" fontId="0" fillId="0" borderId="1" xfId="0" applyNumberFormat="1" applyFont="1" applyFill="1" applyBorder="1" applyAlignment="1">
      <alignment/>
    </xf>
    <xf numFmtId="164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Fill="1" applyBorder="1" applyAlignment="1">
      <alignment/>
    </xf>
    <xf numFmtId="2" fontId="0" fillId="0" borderId="0" xfId="0" applyNumberFormat="1" applyFont="1" applyFill="1" applyAlignment="1">
      <alignment horizontal="center" wrapText="1"/>
    </xf>
    <xf numFmtId="164" fontId="0" fillId="0" borderId="0" xfId="0" applyNumberFormat="1" applyFont="1" applyFill="1" applyAlignment="1">
      <alignment horizontal="center" wrapText="1"/>
    </xf>
    <xf numFmtId="0" fontId="0" fillId="0" borderId="0" xfId="0" applyFont="1" applyAlignment="1">
      <alignment wrapText="1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/>
    </xf>
    <xf numFmtId="164" fontId="0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2" fontId="1" fillId="0" borderId="0" xfId="0" applyNumberFormat="1" applyFont="1" applyFill="1" applyAlignment="1">
      <alignment horizontal="right" wrapText="1"/>
    </xf>
    <xf numFmtId="2" fontId="1" fillId="0" borderId="0" xfId="0" applyNumberFormat="1" applyFont="1" applyFill="1" applyAlignment="1">
      <alignment horizontal="center" wrapText="1"/>
    </xf>
    <xf numFmtId="164" fontId="1" fillId="0" borderId="0" xfId="0" applyNumberFormat="1" applyFont="1" applyFill="1" applyAlignment="1">
      <alignment horizontal="center" wrapText="1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 horizontal="center" wrapText="1"/>
    </xf>
    <xf numFmtId="164" fontId="0" fillId="0" borderId="0" xfId="0" applyNumberFormat="1" applyFill="1" applyAlignment="1">
      <alignment/>
    </xf>
    <xf numFmtId="164" fontId="0" fillId="0" borderId="1" xfId="0" applyNumberFormat="1" applyFill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0" fontId="7" fillId="0" borderId="2" xfId="0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7"/>
  <sheetViews>
    <sheetView tabSelected="1" workbookViewId="0" topLeftCell="I86">
      <selection activeCell="B26" sqref="B26"/>
    </sheetView>
  </sheetViews>
  <sheetFormatPr defaultColWidth="9.140625" defaultRowHeight="12.75"/>
  <cols>
    <col min="1" max="1" width="33.7109375" style="0" customWidth="1"/>
    <col min="2" max="2" width="9.140625" style="1" customWidth="1"/>
    <col min="3" max="3" width="7.28125" style="1" customWidth="1"/>
    <col min="4" max="4" width="7.57421875" style="1" customWidth="1"/>
    <col min="5" max="5" width="11.00390625" style="2" customWidth="1"/>
    <col min="6" max="6" width="10.421875" style="2" customWidth="1"/>
    <col min="7" max="7" width="11.00390625" style="2" customWidth="1"/>
    <col min="8" max="9" width="10.421875" style="2" customWidth="1"/>
    <col min="10" max="10" width="6.00390625" style="5" customWidth="1"/>
    <col min="11" max="11" width="5.7109375" style="0" customWidth="1"/>
    <col min="12" max="12" width="8.140625" style="0" customWidth="1"/>
    <col min="13" max="17" width="9.140625" style="6" customWidth="1"/>
    <col min="18" max="18" width="1.1484375" style="6" customWidth="1"/>
    <col min="19" max="20" width="7.7109375" style="7" customWidth="1"/>
    <col min="21" max="21" width="7.28125" style="7" customWidth="1"/>
    <col min="22" max="22" width="6.57421875" style="7" customWidth="1"/>
    <col min="23" max="23" width="7.7109375" style="7" customWidth="1"/>
  </cols>
  <sheetData>
    <row r="1" ht="12.75" hidden="1">
      <c r="A1" t="s">
        <v>61</v>
      </c>
    </row>
    <row r="2" spans="1:2" ht="12.75" hidden="1">
      <c r="A2" t="s">
        <v>62</v>
      </c>
      <c r="B2" s="1">
        <v>2010</v>
      </c>
    </row>
    <row r="3" spans="1:23" ht="12.75">
      <c r="A3" s="5"/>
      <c r="B3" s="12"/>
      <c r="C3" s="12"/>
      <c r="D3" s="12"/>
      <c r="E3" s="13"/>
      <c r="F3" s="59" t="s">
        <v>169</v>
      </c>
      <c r="G3" s="13"/>
      <c r="H3" s="13"/>
      <c r="I3" s="13"/>
      <c r="K3" s="5"/>
      <c r="L3" s="5"/>
      <c r="M3" s="32"/>
      <c r="N3" s="32" t="s">
        <v>11</v>
      </c>
      <c r="O3" s="32"/>
      <c r="P3" s="32"/>
      <c r="Q3" s="32"/>
      <c r="R3" s="32"/>
      <c r="S3" s="33"/>
      <c r="T3" s="33" t="s">
        <v>1</v>
      </c>
      <c r="U3" s="33"/>
      <c r="V3" s="33"/>
      <c r="W3" s="33"/>
    </row>
    <row r="4" spans="1:23" ht="51">
      <c r="A4" s="5" t="s">
        <v>63</v>
      </c>
      <c r="B4" s="12" t="s">
        <v>7</v>
      </c>
      <c r="C4" s="12" t="s">
        <v>0</v>
      </c>
      <c r="D4" s="12" t="s">
        <v>6</v>
      </c>
      <c r="E4" s="13" t="s">
        <v>82</v>
      </c>
      <c r="F4" s="13" t="s">
        <v>5</v>
      </c>
      <c r="G4" s="13" t="s">
        <v>83</v>
      </c>
      <c r="H4" s="13" t="s">
        <v>84</v>
      </c>
      <c r="I4" s="13" t="s">
        <v>85</v>
      </c>
      <c r="J4" s="12" t="s">
        <v>8</v>
      </c>
      <c r="K4" s="12" t="s">
        <v>9</v>
      </c>
      <c r="L4" s="12" t="s">
        <v>10</v>
      </c>
      <c r="M4" s="57" t="s">
        <v>86</v>
      </c>
      <c r="N4" s="57" t="s">
        <v>87</v>
      </c>
      <c r="O4" s="57" t="s">
        <v>88</v>
      </c>
      <c r="P4" s="57" t="s">
        <v>89</v>
      </c>
      <c r="Q4" s="57" t="s">
        <v>90</v>
      </c>
      <c r="R4" s="32"/>
      <c r="S4" s="58" t="s">
        <v>91</v>
      </c>
      <c r="T4" s="58" t="s">
        <v>92</v>
      </c>
      <c r="U4" s="58" t="s">
        <v>93</v>
      </c>
      <c r="V4" s="58" t="s">
        <v>94</v>
      </c>
      <c r="W4" s="58" t="s">
        <v>95</v>
      </c>
    </row>
    <row r="5" spans="1:23" s="23" customFormat="1" ht="12.75">
      <c r="A5" s="5" t="s">
        <v>186</v>
      </c>
      <c r="B5" s="1"/>
      <c r="C5" s="1"/>
      <c r="D5" s="1"/>
      <c r="E5" s="2"/>
      <c r="F5" s="2"/>
      <c r="G5" s="2"/>
      <c r="H5" s="2"/>
      <c r="I5" s="2"/>
      <c r="J5" s="12"/>
      <c r="K5" s="1"/>
      <c r="L5" s="1"/>
      <c r="M5" s="42"/>
      <c r="N5" s="42"/>
      <c r="O5" s="42"/>
      <c r="P5" s="42"/>
      <c r="Q5" s="42"/>
      <c r="R5" s="24"/>
      <c r="S5" s="43"/>
      <c r="T5" s="43"/>
      <c r="U5" s="43"/>
      <c r="V5" s="43"/>
      <c r="W5" s="43"/>
    </row>
    <row r="6" spans="1:23" s="23" customFormat="1" ht="12.75">
      <c r="A6" s="16" t="s">
        <v>164</v>
      </c>
      <c r="B6" s="17" t="s">
        <v>2</v>
      </c>
      <c r="C6" s="29">
        <v>91</v>
      </c>
      <c r="D6" s="29">
        <v>48</v>
      </c>
      <c r="E6" s="21">
        <f>(IF($C6&lt;50,LOOKUP($B$2,'VC OFFROAD_EFs'!$B$5:$B$5,'VC OFFROAD_EFs'!D$5:D$5),IF($C6&lt;120,LOOKUP($B$2,'VC OFFROAD_EFs'!$B$6:$B$6,'VC OFFROAD_EFs'!D$6:D$6),IF($C6&lt;175,LOOKUP($B$2,'VC OFFROAD_EFs'!$B$7:$B$7,'VC OFFROAD_EFs'!D$7:D$7),IF($C6&lt;250,LOOKUP($B$2,'VC OFFROAD_EFs'!$B$8:$B$8,'VC OFFROAD_EFs'!D$8:D$8),IF($C6&lt;500,LOOKUP($B$2,'VC OFFROAD_EFs'!$B$9:$B$9,'VC OFFROAD_EFs'!D$9:D$9),IF($C6&lt;750,LOOKUP($B$2,'VC OFFROAD_EFs'!$B$10:$B$11,'VC OFFROAD_EFs'!D$10:D$11),LOOKUP($B$2,'VC OFFROAD_EFs'!$B$12:$B$18,'VC OFFROAD_EFs'!D$12:D$18))))))))/453.59</f>
        <v>0.003452448528126125</v>
      </c>
      <c r="F6" s="21">
        <f>(IF($C6&lt;50,LOOKUP($B$2,'VC OFFROAD_EFs'!$B$5:$B$5,'VC OFFROAD_EFs'!C$5:C$5),IF($C6&lt;120,LOOKUP($B$2,'VC OFFROAD_EFs'!$B$6:$B$6,'VC OFFROAD_EFs'!C$6:C$6),IF($C6&lt;175,LOOKUP($B$2,'VC OFFROAD_EFs'!$B$7:$B$7,'VC OFFROAD_EFs'!C$7:C$7),IF($C6&lt;250,LOOKUP($B$2,'VC OFFROAD_EFs'!$B$8:$B$8,'VC OFFROAD_EFs'!C$8:C$8),IF($C6&lt;500,LOOKUP($B$2,'VC OFFROAD_EFs'!$B$9:$B$9,'VC OFFROAD_EFs'!C$9:C$9),IF($C6&lt;750,LOOKUP($B$2,'VC OFFROAD_EFs'!$B$10:$B$11,'VC OFFROAD_EFs'!C$10:C$11),LOOKUP($B$2,'VC OFFROAD_EFs'!$B$12:$B$18,'VC OFFROAD_EFs'!C$12:C$18))))))))/453.59</f>
        <v>0.0009343783601452484</v>
      </c>
      <c r="G6" s="21">
        <f>(IF($C6&lt;50,LOOKUP($B$2,'VC OFFROAD_EFs'!$B$5:$B$5,'VC OFFROAD_EFs'!E$5:E$5),IF($C6&lt;120,LOOKUP($B$2,'VC OFFROAD_EFs'!$B$6:$B$6,'VC OFFROAD_EFs'!E$6:E$6),IF($C6&lt;175,LOOKUP($B$2,'VC OFFROAD_EFs'!$B$7:$B$7,'VC OFFROAD_EFs'!E$7:E$7),IF($C6&lt;250,LOOKUP($B$2,'VC OFFROAD_EFs'!$B$8:$B$8,'VC OFFROAD_EFs'!E$8:E$8),IF($C6&lt;500,LOOKUP($B$2,'VC OFFROAD_EFs'!$B$9:$B$9,'VC OFFROAD_EFs'!E$9:E$9),IF($C6&lt;750,LOOKUP($B$2,'VC OFFROAD_EFs'!$B$10:$B$11,'VC OFFROAD_EFs'!E$10:E$11),LOOKUP($B$2,'VC OFFROAD_EFs'!$B$12:$B$18,'VC OFFROAD_EFs'!E$12:E$18))))))))/453.59</f>
        <v>0.0056998452417516485</v>
      </c>
      <c r="H6" s="21">
        <v>1.08E-05</v>
      </c>
      <c r="I6" s="21">
        <f>(IF($C6&lt;50,LOOKUP($B$2,'VC OFFROAD_EFs'!$B$5:$B$5,'VC OFFROAD_EFs'!F$5:F$5),IF($C6&lt;120,LOOKUP($B$2,'VC OFFROAD_EFs'!$B$6:$B$6,'VC OFFROAD_EFs'!F$6:F$6),IF($C6&lt;175,LOOKUP($B$2,'VC OFFROAD_EFs'!$B$7:$B$7,'VC OFFROAD_EFs'!F$7:F$7),IF($C6&lt;250,LOOKUP($B$2,'VC OFFROAD_EFs'!$B$8:$B$8,'VC OFFROAD_EFs'!F$8:F$8),IF($C6&lt;500,LOOKUP($B$2,'VC OFFROAD_EFs'!$B$9:$B$9,'VC OFFROAD_EFs'!F$9:F$9),IF($C6&lt;750,LOOKUP($B$2,'VC OFFROAD_EFs'!$B$10:$B$11,'VC OFFROAD_EFs'!F$10:F$11),LOOKUP($B$2,'VC OFFROAD_EFs'!$B$12:$B$18,'VC OFFROAD_EFs'!F$12:F$18))))))))/453.59</f>
        <v>0.0005146399149575474</v>
      </c>
      <c r="J6" s="22">
        <v>1</v>
      </c>
      <c r="K6" s="23">
        <v>12</v>
      </c>
      <c r="L6" s="23">
        <v>34</v>
      </c>
      <c r="M6" s="38">
        <f>($C6*$D6*E6*$J6*$K6/100)</f>
        <v>1.8096354205025897</v>
      </c>
      <c r="N6" s="38">
        <f>($C6*$D6*F6*$J6*$K6/100)</f>
        <v>0.48976376125373344</v>
      </c>
      <c r="O6" s="38">
        <f>($C6*$D6*G6*$J6*$K6/100)</f>
        <v>2.9876308819165445</v>
      </c>
      <c r="P6" s="38">
        <f>($C6*$D6*H6*$J6*$K6/100)</f>
        <v>0.005660927999999999</v>
      </c>
      <c r="Q6" s="38">
        <f>($C6*$D6*I6*$J6*$K6/100)</f>
        <v>0.26975365782414806</v>
      </c>
      <c r="R6" s="6"/>
      <c r="S6" s="39">
        <f>(M6*$L6)/2000</f>
        <v>0.030763802148544028</v>
      </c>
      <c r="T6" s="39">
        <f>(N6*$L6)/2000</f>
        <v>0.008325983941313468</v>
      </c>
      <c r="U6" s="39">
        <f>(O6*$L6)/2000</f>
        <v>0.050789724992581255</v>
      </c>
      <c r="V6" s="39">
        <f>(P6*$L6)/2000</f>
        <v>9.623577599999998E-05</v>
      </c>
      <c r="W6" s="39">
        <f>(Q6*$L6)/2000</f>
        <v>0.004585812183010516</v>
      </c>
    </row>
    <row r="7" spans="1:23" s="23" customFormat="1" ht="12.75">
      <c r="A7" s="37" t="s">
        <v>170</v>
      </c>
      <c r="B7" s="1"/>
      <c r="C7" s="1"/>
      <c r="D7" s="1"/>
      <c r="E7" s="2"/>
      <c r="F7" s="2"/>
      <c r="G7" s="2"/>
      <c r="H7" s="2"/>
      <c r="I7" s="2"/>
      <c r="J7" s="12"/>
      <c r="K7" s="1"/>
      <c r="L7" s="1"/>
      <c r="M7" s="56">
        <f>SUM(M6:M6)</f>
        <v>1.8096354205025897</v>
      </c>
      <c r="N7" s="56">
        <f>SUM(N6:N6)</f>
        <v>0.48976376125373344</v>
      </c>
      <c r="O7" s="56">
        <f>SUM(O6:O6)</f>
        <v>2.9876308819165445</v>
      </c>
      <c r="P7" s="56">
        <f>SUM(P6:P6)</f>
        <v>0.005660927999999999</v>
      </c>
      <c r="Q7" s="56">
        <f>SUM(Q6:Q6)</f>
        <v>0.26975365782414806</v>
      </c>
      <c r="R7" s="24"/>
      <c r="S7" s="56">
        <f>SUM(S6:S6)</f>
        <v>0.030763802148544028</v>
      </c>
      <c r="T7" s="56">
        <f>SUM(T6:T6)</f>
        <v>0.008325983941313468</v>
      </c>
      <c r="U7" s="56">
        <f>SUM(U6:U6)</f>
        <v>0.050789724992581255</v>
      </c>
      <c r="V7" s="56">
        <f>SUM(V6:V6)</f>
        <v>9.623577599999998E-05</v>
      </c>
      <c r="W7" s="56">
        <f>SUM(W6:W6)</f>
        <v>0.004585812183010516</v>
      </c>
    </row>
    <row r="8" spans="1:23" s="23" customFormat="1" ht="12.75">
      <c r="A8"/>
      <c r="B8" s="1"/>
      <c r="C8" s="1"/>
      <c r="D8" s="1"/>
      <c r="E8" s="2"/>
      <c r="F8" s="2"/>
      <c r="G8" s="2"/>
      <c r="H8" s="2"/>
      <c r="I8" s="2"/>
      <c r="J8" s="12"/>
      <c r="K8" s="1"/>
      <c r="L8" s="1"/>
      <c r="M8" s="42"/>
      <c r="N8" s="42"/>
      <c r="O8" s="42"/>
      <c r="P8" s="42"/>
      <c r="Q8" s="42"/>
      <c r="R8" s="24"/>
      <c r="S8" s="43"/>
      <c r="T8" s="43"/>
      <c r="U8" s="43"/>
      <c r="V8" s="43"/>
      <c r="W8" s="43"/>
    </row>
    <row r="9" spans="1:23" s="5" customFormat="1" ht="12.75">
      <c r="A9" s="5" t="s">
        <v>187</v>
      </c>
      <c r="B9" s="12"/>
      <c r="C9" s="25"/>
      <c r="D9" s="25"/>
      <c r="E9" s="13"/>
      <c r="F9" s="13"/>
      <c r="G9" s="13"/>
      <c r="H9" s="13"/>
      <c r="I9" s="13"/>
      <c r="M9" s="14"/>
      <c r="N9" s="14"/>
      <c r="O9" s="14"/>
      <c r="P9" s="14"/>
      <c r="Q9" s="14"/>
      <c r="R9" s="14"/>
      <c r="S9" s="15"/>
      <c r="T9" s="15"/>
      <c r="U9" s="15"/>
      <c r="V9" s="15"/>
      <c r="W9" s="15"/>
    </row>
    <row r="10" spans="1:23" s="5" customFormat="1" ht="12.75">
      <c r="A10" s="5" t="s">
        <v>188</v>
      </c>
      <c r="B10" s="12"/>
      <c r="C10" s="25"/>
      <c r="D10" s="25"/>
      <c r="E10" s="13"/>
      <c r="F10" s="13"/>
      <c r="G10" s="13"/>
      <c r="H10" s="13"/>
      <c r="I10" s="13"/>
      <c r="M10" s="14"/>
      <c r="N10" s="14"/>
      <c r="O10" s="14"/>
      <c r="P10" s="14"/>
      <c r="Q10" s="14"/>
      <c r="R10" s="14"/>
      <c r="S10" s="15"/>
      <c r="T10" s="15"/>
      <c r="U10" s="15"/>
      <c r="V10" s="15"/>
      <c r="W10" s="15"/>
    </row>
    <row r="11" spans="1:23" s="5" customFormat="1" ht="12.75">
      <c r="A11" s="16" t="s">
        <v>164</v>
      </c>
      <c r="B11" s="17" t="s">
        <v>2</v>
      </c>
      <c r="C11" s="29">
        <v>91</v>
      </c>
      <c r="D11" s="29">
        <v>48</v>
      </c>
      <c r="E11" s="21">
        <f>(IF($C11&lt;50,LOOKUP($B$2,'VC OFFROAD_EFs'!$B$5:$B$5,'VC OFFROAD_EFs'!D$5:D$5),IF($C11&lt;120,LOOKUP($B$2,'VC OFFROAD_EFs'!$B$6:$B$6,'VC OFFROAD_EFs'!D$6:D$6),IF($C11&lt;175,LOOKUP($B$2,'VC OFFROAD_EFs'!$B$7:$B$7,'VC OFFROAD_EFs'!D$7:D$7),IF($C11&lt;250,LOOKUP($B$2,'VC OFFROAD_EFs'!$B$8:$B$8,'VC OFFROAD_EFs'!D$8:D$8),IF($C11&lt;500,LOOKUP($B$2,'VC OFFROAD_EFs'!$B$9:$B$9,'VC OFFROAD_EFs'!D$9:D$9),IF($C11&lt;750,LOOKUP($B$2,'VC OFFROAD_EFs'!$B$10:$B$11,'VC OFFROAD_EFs'!D$10:D$11),LOOKUP($B$2,'VC OFFROAD_EFs'!$B$12:$B$18,'VC OFFROAD_EFs'!D$12:D$18))))))))/453.59</f>
        <v>0.003452448528126125</v>
      </c>
      <c r="F11" s="21">
        <f>(IF($C11&lt;50,LOOKUP($B$2,'VC OFFROAD_EFs'!$B$5:$B$5,'VC OFFROAD_EFs'!C$5:C$5),IF($C11&lt;120,LOOKUP($B$2,'VC OFFROAD_EFs'!$B$6:$B$6,'VC OFFROAD_EFs'!C$6:C$6),IF($C11&lt;175,LOOKUP($B$2,'VC OFFROAD_EFs'!$B$7:$B$7,'VC OFFROAD_EFs'!C$7:C$7),IF($C11&lt;250,LOOKUP($B$2,'VC OFFROAD_EFs'!$B$8:$B$8,'VC OFFROAD_EFs'!C$8:C$8),IF($C11&lt;500,LOOKUP($B$2,'VC OFFROAD_EFs'!$B$9:$B$9,'VC OFFROAD_EFs'!C$9:C$9),IF($C11&lt;750,LOOKUP($B$2,'VC OFFROAD_EFs'!$B$10:$B$11,'VC OFFROAD_EFs'!C$10:C$11),LOOKUP($B$2,'VC OFFROAD_EFs'!$B$12:$B$18,'VC OFFROAD_EFs'!C$12:C$18))))))))/453.59</f>
        <v>0.0009343783601452484</v>
      </c>
      <c r="G11" s="21">
        <f>(IF($C11&lt;50,LOOKUP($B$2,'VC OFFROAD_EFs'!$B$5:$B$5,'VC OFFROAD_EFs'!E$5:E$5),IF($C11&lt;120,LOOKUP($B$2,'VC OFFROAD_EFs'!$B$6:$B$6,'VC OFFROAD_EFs'!E$6:E$6),IF($C11&lt;175,LOOKUP($B$2,'VC OFFROAD_EFs'!$B$7:$B$7,'VC OFFROAD_EFs'!E$7:E$7),IF($C11&lt;250,LOOKUP($B$2,'VC OFFROAD_EFs'!$B$8:$B$8,'VC OFFROAD_EFs'!E$8:E$8),IF($C11&lt;500,LOOKUP($B$2,'VC OFFROAD_EFs'!$B$9:$B$9,'VC OFFROAD_EFs'!E$9:E$9),IF($C11&lt;750,LOOKUP($B$2,'VC OFFROAD_EFs'!$B$10:$B$11,'VC OFFROAD_EFs'!E$10:E$11),LOOKUP($B$2,'VC OFFROAD_EFs'!$B$12:$B$18,'VC OFFROAD_EFs'!E$12:E$18))))))))/453.59</f>
        <v>0.0056998452417516485</v>
      </c>
      <c r="H11" s="21">
        <v>1.08E-05</v>
      </c>
      <c r="I11" s="21">
        <f>(IF($C11&lt;50,LOOKUP($B$2,'VC OFFROAD_EFs'!$B$5:$B$5,'VC OFFROAD_EFs'!F$5:F$5),IF($C11&lt;120,LOOKUP($B$2,'VC OFFROAD_EFs'!$B$6:$B$6,'VC OFFROAD_EFs'!F$6:F$6),IF($C11&lt;175,LOOKUP($B$2,'VC OFFROAD_EFs'!$B$7:$B$7,'VC OFFROAD_EFs'!F$7:F$7),IF($C11&lt;250,LOOKUP($B$2,'VC OFFROAD_EFs'!$B$8:$B$8,'VC OFFROAD_EFs'!F$8:F$8),IF($C11&lt;500,LOOKUP($B$2,'VC OFFROAD_EFs'!$B$9:$B$9,'VC OFFROAD_EFs'!F$9:F$9),IF($C11&lt;750,LOOKUP($B$2,'VC OFFROAD_EFs'!$B$10:$B$11,'VC OFFROAD_EFs'!F$10:F$11),LOOKUP($B$2,'VC OFFROAD_EFs'!$B$12:$B$18,'VC OFFROAD_EFs'!F$12:F$18))))))))/453.59</f>
        <v>0.0005146399149575474</v>
      </c>
      <c r="J11" s="22">
        <v>1</v>
      </c>
      <c r="K11" s="23">
        <v>12</v>
      </c>
      <c r="L11" s="23">
        <v>54</v>
      </c>
      <c r="M11" s="38">
        <f>($C11*$D11*E11*$J11*$K11/100)</f>
        <v>1.8096354205025897</v>
      </c>
      <c r="N11" s="38">
        <f>($C11*$D11*F11*$J11*$K11/100)</f>
        <v>0.48976376125373344</v>
      </c>
      <c r="O11" s="38">
        <f>($C11*$D11*G11*$J11*$K11/100)</f>
        <v>2.9876308819165445</v>
      </c>
      <c r="P11" s="38">
        <f>($C11*$D11*H11*$J11*$K11/100)</f>
        <v>0.005660927999999999</v>
      </c>
      <c r="Q11" s="38">
        <f>($C11*$D11*I11*$J11*$K11/100)</f>
        <v>0.26975365782414806</v>
      </c>
      <c r="R11" s="6"/>
      <c r="S11" s="39">
        <f>(M11*$L11)/2000</f>
        <v>0.04886015635356992</v>
      </c>
      <c r="T11" s="39">
        <f>(N11*$L11)/2000</f>
        <v>0.013223621553850803</v>
      </c>
      <c r="U11" s="39">
        <f>(O11*$L11)/2000</f>
        <v>0.0806660338117467</v>
      </c>
      <c r="V11" s="39">
        <f>(P11*$L11)/2000</f>
        <v>0.00015284505599999997</v>
      </c>
      <c r="W11" s="39">
        <f>(Q11*$L11)/2000</f>
        <v>0.0072833487612519975</v>
      </c>
    </row>
    <row r="12" spans="1:23" s="5" customFormat="1" ht="12.75">
      <c r="A12" s="37" t="s">
        <v>170</v>
      </c>
      <c r="B12" s="12"/>
      <c r="C12" s="25"/>
      <c r="D12" s="25"/>
      <c r="E12" s="13"/>
      <c r="F12" s="13"/>
      <c r="G12" s="13"/>
      <c r="H12" s="13"/>
      <c r="I12" s="13"/>
      <c r="M12" s="56">
        <f>SUM(M11:M11)</f>
        <v>1.8096354205025897</v>
      </c>
      <c r="N12" s="56">
        <f>SUM(N11:N11)</f>
        <v>0.48976376125373344</v>
      </c>
      <c r="O12" s="56">
        <f>SUM(O11:O11)</f>
        <v>2.9876308819165445</v>
      </c>
      <c r="P12" s="56">
        <f>SUM(P11:P11)</f>
        <v>0.005660927999999999</v>
      </c>
      <c r="Q12" s="56">
        <f>SUM(Q11:Q11)</f>
        <v>0.26975365782414806</v>
      </c>
      <c r="R12" s="14"/>
      <c r="S12" s="56">
        <f>SUM(S11:S11)</f>
        <v>0.04886015635356992</v>
      </c>
      <c r="T12" s="56">
        <f>SUM(T11:T11)</f>
        <v>0.013223621553850803</v>
      </c>
      <c r="U12" s="56">
        <f>SUM(U11:U11)</f>
        <v>0.0806660338117467</v>
      </c>
      <c r="V12" s="56">
        <f>SUM(V11:V11)</f>
        <v>0.00015284505599999997</v>
      </c>
      <c r="W12" s="56">
        <f>SUM(W11:W11)</f>
        <v>0.0072833487612519975</v>
      </c>
    </row>
    <row r="13" spans="2:23" s="5" customFormat="1" ht="12.75">
      <c r="B13" s="12"/>
      <c r="C13" s="25"/>
      <c r="D13" s="25"/>
      <c r="E13" s="13"/>
      <c r="F13" s="13"/>
      <c r="G13" s="13"/>
      <c r="H13" s="13"/>
      <c r="I13" s="13"/>
      <c r="M13" s="14"/>
      <c r="N13" s="14"/>
      <c r="O13" s="14"/>
      <c r="P13" s="14"/>
      <c r="Q13" s="14"/>
      <c r="R13" s="14"/>
      <c r="S13" s="15"/>
      <c r="T13" s="15"/>
      <c r="U13" s="15"/>
      <c r="V13" s="15"/>
      <c r="W13" s="15"/>
    </row>
    <row r="14" spans="1:23" s="5" customFormat="1" ht="12.75">
      <c r="A14" s="5" t="s">
        <v>189</v>
      </c>
      <c r="B14" s="12"/>
      <c r="C14" s="25"/>
      <c r="D14" s="25"/>
      <c r="E14" s="13"/>
      <c r="F14" s="13"/>
      <c r="G14" s="13"/>
      <c r="H14" s="13"/>
      <c r="I14" s="13"/>
      <c r="M14" s="14"/>
      <c r="N14" s="14"/>
      <c r="O14" s="14"/>
      <c r="P14" s="14"/>
      <c r="Q14" s="14"/>
      <c r="R14" s="14"/>
      <c r="S14" s="15"/>
      <c r="T14" s="15"/>
      <c r="U14" s="15"/>
      <c r="V14" s="15"/>
      <c r="W14" s="15"/>
    </row>
    <row r="15" spans="1:23" s="5" customFormat="1" ht="12.75">
      <c r="A15" s="10" t="s">
        <v>190</v>
      </c>
      <c r="B15" s="17" t="s">
        <v>2</v>
      </c>
      <c r="C15" s="44">
        <v>300</v>
      </c>
      <c r="D15" s="44">
        <v>43</v>
      </c>
      <c r="E15" s="21">
        <f>(IF($C15&lt;50,LOOKUP($B$2,'VC OFFROAD_EFs'!$B$5:$B$5,'VC OFFROAD_EFs'!D$5:D$5),IF($C15&lt;120,LOOKUP($B$2,'VC OFFROAD_EFs'!$B$6:$B$6,'VC OFFROAD_EFs'!D$6:D$6),IF($C15&lt;175,LOOKUP($B$2,'VC OFFROAD_EFs'!$B$7:$B$7,'VC OFFROAD_EFs'!D$7:D$7),IF($C15&lt;250,LOOKUP($B$2,'VC OFFROAD_EFs'!$B$8:$B$8,'VC OFFROAD_EFs'!D$8:D$8),IF($C15&lt;500,LOOKUP($B$2,'VC OFFROAD_EFs'!$B$9:$B$9,'VC OFFROAD_EFs'!D$9:D$9),IF($C15&lt;750,LOOKUP($B$2,'VC OFFROAD_EFs'!$B$10:$B$11,'VC OFFROAD_EFs'!D$10:D$11),LOOKUP($B$2,'VC OFFROAD_EFs'!$B$12:$B$18,'VC OFFROAD_EFs'!D$12:D$18))))))))/453.59</f>
        <v>0.001823127714611169</v>
      </c>
      <c r="F15" s="21">
        <f>(IF($C15&lt;50,LOOKUP($B$2,'VC OFFROAD_EFs'!$B$5:$B$5,'VC OFFROAD_EFs'!C$5:C$5),IF($C15&lt;120,LOOKUP($B$2,'VC OFFROAD_EFs'!$B$6:$B$6,'VC OFFROAD_EFs'!C$6:C$6),IF($C15&lt;175,LOOKUP($B$2,'VC OFFROAD_EFs'!$B$7:$B$7,'VC OFFROAD_EFs'!C$7:C$7),IF($C15&lt;250,LOOKUP($B$2,'VC OFFROAD_EFs'!$B$8:$B$8,'VC OFFROAD_EFs'!C$8:C$8),IF($C15&lt;500,LOOKUP($B$2,'VC OFFROAD_EFs'!$B$9:$B$9,'VC OFFROAD_EFs'!C$9:C$9),IF($C15&lt;750,LOOKUP($B$2,'VC OFFROAD_EFs'!$B$10:$B$11,'VC OFFROAD_EFs'!C$10:C$11),LOOKUP($B$2,'VC OFFROAD_EFs'!$B$12:$B$18,'VC OFFROAD_EFs'!C$12:C$18))))))))/453.59</f>
        <v>0.0004989332996492072</v>
      </c>
      <c r="G15" s="21">
        <f>(IF($C15&lt;50,LOOKUP($B$2,'VC OFFROAD_EFs'!$B$5:$B$5,'VC OFFROAD_EFs'!E$5:E$5),IF($C15&lt;120,LOOKUP($B$2,'VC OFFROAD_EFs'!$B$6:$B$6,'VC OFFROAD_EFs'!E$6:E$6),IF($C15&lt;175,LOOKUP($B$2,'VC OFFROAD_EFs'!$B$7:$B$7,'VC OFFROAD_EFs'!E$7:E$7),IF($C15&lt;250,LOOKUP($B$2,'VC OFFROAD_EFs'!$B$8:$B$8,'VC OFFROAD_EFs'!E$8:E$8),IF($C15&lt;500,LOOKUP($B$2,'VC OFFROAD_EFs'!$B$9:$B$9,'VC OFFROAD_EFs'!E$9:E$9),IF($C15&lt;750,LOOKUP($B$2,'VC OFFROAD_EFs'!$B$10:$B$11,'VC OFFROAD_EFs'!E$10:E$11),LOOKUP($B$2,'VC OFFROAD_EFs'!$B$12:$B$18,'VC OFFROAD_EFs'!E$12:E$18))))))))/453.59</f>
        <v>0.004818265278427906</v>
      </c>
      <c r="H15" s="21">
        <v>1.08E-05</v>
      </c>
      <c r="I15" s="21">
        <f>(IF($C15&lt;50,LOOKUP($B$2,'VC OFFROAD_EFs'!$B$5:$B$5,'VC OFFROAD_EFs'!F$5:F$5),IF($C15&lt;120,LOOKUP($B$2,'VC OFFROAD_EFs'!$B$6:$B$6,'VC OFFROAD_EFs'!F$6:F$6),IF($C15&lt;175,LOOKUP($B$2,'VC OFFROAD_EFs'!$B$7:$B$7,'VC OFFROAD_EFs'!F$7:F$7),IF($C15&lt;250,LOOKUP($B$2,'VC OFFROAD_EFs'!$B$8:$B$8,'VC OFFROAD_EFs'!F$8:F$8),IF($C15&lt;500,LOOKUP($B$2,'VC OFFROAD_EFs'!$B$9:$B$9,'VC OFFROAD_EFs'!F$9:F$9),IF($C15&lt;750,LOOKUP($B$2,'VC OFFROAD_EFs'!$B$10:$B$11,'VC OFFROAD_EFs'!F$10:F$11),LOOKUP($B$2,'VC OFFROAD_EFs'!$B$12:$B$18,'VC OFFROAD_EFs'!F$12:F$18))))))))/453.59</f>
        <v>0.0001852093130397065</v>
      </c>
      <c r="J15" s="22">
        <v>1</v>
      </c>
      <c r="K15" s="23">
        <v>12</v>
      </c>
      <c r="L15" s="23">
        <v>34</v>
      </c>
      <c r="M15" s="45">
        <f aca="true" t="shared" si="0" ref="M15:Q20">($C15*$D15*E15*$J15*$K15/100)</f>
        <v>2.8222017022180896</v>
      </c>
      <c r="N15" s="45">
        <f t="shared" si="0"/>
        <v>0.7723487478569727</v>
      </c>
      <c r="O15" s="45">
        <f t="shared" si="0"/>
        <v>7.458674651006399</v>
      </c>
      <c r="P15" s="45">
        <f t="shared" si="0"/>
        <v>0.0167184</v>
      </c>
      <c r="Q15" s="45">
        <f t="shared" si="0"/>
        <v>0.2867040165854657</v>
      </c>
      <c r="R15" s="46"/>
      <c r="S15" s="47">
        <f aca="true" t="shared" si="1" ref="S15:W20">(M15*$L15)/2000</f>
        <v>0.047977428937707525</v>
      </c>
      <c r="T15" s="47">
        <f t="shared" si="1"/>
        <v>0.013129928713568535</v>
      </c>
      <c r="U15" s="47">
        <f t="shared" si="1"/>
        <v>0.1267974690671088</v>
      </c>
      <c r="V15" s="47">
        <f t="shared" si="1"/>
        <v>0.00028421280000000005</v>
      </c>
      <c r="W15" s="47">
        <f t="shared" si="1"/>
        <v>0.004873968281952917</v>
      </c>
    </row>
    <row r="16" spans="1:23" s="5" customFormat="1" ht="12.75">
      <c r="A16" s="10" t="s">
        <v>191</v>
      </c>
      <c r="B16" s="17" t="s">
        <v>2</v>
      </c>
      <c r="C16" s="44">
        <v>250</v>
      </c>
      <c r="D16" s="44">
        <v>43</v>
      </c>
      <c r="E16" s="21">
        <f>(IF($C16&lt;50,LOOKUP($B$2,'VC OFFROAD_EFs'!$B$5:$B$5,'VC OFFROAD_EFs'!D$5:D$5),IF($C16&lt;120,LOOKUP($B$2,'VC OFFROAD_EFs'!$B$6:$B$6,'VC OFFROAD_EFs'!D$6:D$6),IF($C16&lt;175,LOOKUP($B$2,'VC OFFROAD_EFs'!$B$7:$B$7,'VC OFFROAD_EFs'!D$7:D$7),IF($C16&lt;250,LOOKUP($B$2,'VC OFFROAD_EFs'!$B$8:$B$8,'VC OFFROAD_EFs'!D$8:D$8),IF($C16&lt;500,LOOKUP($B$2,'VC OFFROAD_EFs'!$B$9:$B$9,'VC OFFROAD_EFs'!D$9:D$9),IF($C16&lt;750,LOOKUP($B$2,'VC OFFROAD_EFs'!$B$10:$B$11,'VC OFFROAD_EFs'!D$10:D$11),LOOKUP($B$2,'VC OFFROAD_EFs'!$B$12:$B$18,'VC OFFROAD_EFs'!D$12:D$18))))))))/453.59</f>
        <v>0.001823127714611169</v>
      </c>
      <c r="F16" s="21">
        <f>(IF($C16&lt;50,LOOKUP($B$2,'VC OFFROAD_EFs'!$B$5:$B$5,'VC OFFROAD_EFs'!C$5:C$5),IF($C16&lt;120,LOOKUP($B$2,'VC OFFROAD_EFs'!$B$6:$B$6,'VC OFFROAD_EFs'!C$6:C$6),IF($C16&lt;175,LOOKUP($B$2,'VC OFFROAD_EFs'!$B$7:$B$7,'VC OFFROAD_EFs'!C$7:C$7),IF($C16&lt;250,LOOKUP($B$2,'VC OFFROAD_EFs'!$B$8:$B$8,'VC OFFROAD_EFs'!C$8:C$8),IF($C16&lt;500,LOOKUP($B$2,'VC OFFROAD_EFs'!$B$9:$B$9,'VC OFFROAD_EFs'!C$9:C$9),IF($C16&lt;750,LOOKUP($B$2,'VC OFFROAD_EFs'!$B$10:$B$11,'VC OFFROAD_EFs'!C$10:C$11),LOOKUP($B$2,'VC OFFROAD_EFs'!$B$12:$B$18,'VC OFFROAD_EFs'!C$12:C$18))))))))/453.59</f>
        <v>0.0004989332996492072</v>
      </c>
      <c r="G16" s="21">
        <f>(IF($C16&lt;50,LOOKUP($B$2,'VC OFFROAD_EFs'!$B$5:$B$5,'VC OFFROAD_EFs'!E$5:E$5),IF($C16&lt;120,LOOKUP($B$2,'VC OFFROAD_EFs'!$B$6:$B$6,'VC OFFROAD_EFs'!E$6:E$6),IF($C16&lt;175,LOOKUP($B$2,'VC OFFROAD_EFs'!$B$7:$B$7,'VC OFFROAD_EFs'!E$7:E$7),IF($C16&lt;250,LOOKUP($B$2,'VC OFFROAD_EFs'!$B$8:$B$8,'VC OFFROAD_EFs'!E$8:E$8),IF($C16&lt;500,LOOKUP($B$2,'VC OFFROAD_EFs'!$B$9:$B$9,'VC OFFROAD_EFs'!E$9:E$9),IF($C16&lt;750,LOOKUP($B$2,'VC OFFROAD_EFs'!$B$10:$B$11,'VC OFFROAD_EFs'!E$10:E$11),LOOKUP($B$2,'VC OFFROAD_EFs'!$B$12:$B$18,'VC OFFROAD_EFs'!E$12:E$18))))))))/453.59</f>
        <v>0.004818265278427906</v>
      </c>
      <c r="H16" s="21">
        <v>1.08E-05</v>
      </c>
      <c r="I16" s="21">
        <f>(IF($C16&lt;50,LOOKUP($B$2,'VC OFFROAD_EFs'!$B$5:$B$5,'VC OFFROAD_EFs'!F$5:F$5),IF($C16&lt;120,LOOKUP($B$2,'VC OFFROAD_EFs'!$B$6:$B$6,'VC OFFROAD_EFs'!F$6:F$6),IF($C16&lt;175,LOOKUP($B$2,'VC OFFROAD_EFs'!$B$7:$B$7,'VC OFFROAD_EFs'!F$7:F$7),IF($C16&lt;250,LOOKUP($B$2,'VC OFFROAD_EFs'!$B$8:$B$8,'VC OFFROAD_EFs'!F$8:F$8),IF($C16&lt;500,LOOKUP($B$2,'VC OFFROAD_EFs'!$B$9:$B$9,'VC OFFROAD_EFs'!F$9:F$9),IF($C16&lt;750,LOOKUP($B$2,'VC OFFROAD_EFs'!$B$10:$B$11,'VC OFFROAD_EFs'!F$10:F$11),LOOKUP($B$2,'VC OFFROAD_EFs'!$B$12:$B$18,'VC OFFROAD_EFs'!F$12:F$18))))))))/453.59</f>
        <v>0.0001852093130397065</v>
      </c>
      <c r="J16" s="22">
        <v>1</v>
      </c>
      <c r="K16" s="23">
        <v>12</v>
      </c>
      <c r="L16" s="23">
        <v>34</v>
      </c>
      <c r="M16" s="45">
        <f t="shared" si="0"/>
        <v>2.351834751848408</v>
      </c>
      <c r="N16" s="45">
        <f t="shared" si="0"/>
        <v>0.6436239565474772</v>
      </c>
      <c r="O16" s="45">
        <f t="shared" si="0"/>
        <v>6.215562209171999</v>
      </c>
      <c r="P16" s="45">
        <f t="shared" si="0"/>
        <v>0.013932</v>
      </c>
      <c r="Q16" s="45">
        <f t="shared" si="0"/>
        <v>0.23892001382122138</v>
      </c>
      <c r="R16" s="46"/>
      <c r="S16" s="47">
        <f t="shared" si="1"/>
        <v>0.03998119078142294</v>
      </c>
      <c r="T16" s="47">
        <f t="shared" si="1"/>
        <v>0.010941607261307112</v>
      </c>
      <c r="U16" s="47">
        <f t="shared" si="1"/>
        <v>0.10566455755592398</v>
      </c>
      <c r="V16" s="47">
        <f t="shared" si="1"/>
        <v>0.000236844</v>
      </c>
      <c r="W16" s="47">
        <f t="shared" si="1"/>
        <v>0.0040616402349607636</v>
      </c>
    </row>
    <row r="17" spans="1:23" s="5" customFormat="1" ht="12.75">
      <c r="A17" s="16" t="s">
        <v>162</v>
      </c>
      <c r="B17" s="17" t="s">
        <v>2</v>
      </c>
      <c r="C17" s="27">
        <v>400</v>
      </c>
      <c r="D17" s="28">
        <v>74</v>
      </c>
      <c r="E17" s="2">
        <f>(IF($C17&lt;50,LOOKUP($B$2,'VC OFFROAD_EFs'!$B$5:$B$5,'VC OFFROAD_EFs'!D$5:D$5),IF($C17&lt;120,LOOKUP($B$2,'VC OFFROAD_EFs'!$B$6:$B$6,'VC OFFROAD_EFs'!D$6:D$6),IF($C17&lt;175,LOOKUP($B$2,'VC OFFROAD_EFs'!$B$7:$B$7,'VC OFFROAD_EFs'!D$7:D$7),IF($C17&lt;250,LOOKUP($B$2,'VC OFFROAD_EFs'!$B$8:$B$8,'VC OFFROAD_EFs'!D$8:D$8),IF($C17&lt;500,LOOKUP($B$2,'VC OFFROAD_EFs'!$B$9:$B$9,'VC OFFROAD_EFs'!D$9:D$9),IF($C17&lt;750,LOOKUP($B$2,'VC OFFROAD_EFs'!$B$10:$B$11,'VC OFFROAD_EFs'!D$10:D$11),LOOKUP($B$2,'VC OFFROAD_EFs'!$B$12:$B$18,'VC OFFROAD_EFs'!D$12:D$18))))))))/453.59</f>
        <v>0.001823127714611169</v>
      </c>
      <c r="F17" s="2">
        <f>(IF($C17&lt;50,LOOKUP($B$2,'VC OFFROAD_EFs'!$B$5:$B$5,'VC OFFROAD_EFs'!C$5:C$5),IF($C17&lt;120,LOOKUP($B$2,'VC OFFROAD_EFs'!$B$6:$B$6,'VC OFFROAD_EFs'!C$6:C$6),IF($C17&lt;175,LOOKUP($B$2,'VC OFFROAD_EFs'!$B$7:$B$7,'VC OFFROAD_EFs'!C$7:C$7),IF($C17&lt;250,LOOKUP($B$2,'VC OFFROAD_EFs'!$B$8:$B$8,'VC OFFROAD_EFs'!C$8:C$8),IF($C17&lt;500,LOOKUP($B$2,'VC OFFROAD_EFs'!$B$9:$B$9,'VC OFFROAD_EFs'!C$9:C$9),IF($C17&lt;750,LOOKUP($B$2,'VC OFFROAD_EFs'!$B$10:$B$11,'VC OFFROAD_EFs'!C$10:C$11),LOOKUP($B$2,'VC OFFROAD_EFs'!$B$12:$B$18,'VC OFFROAD_EFs'!C$12:C$18))))))))/453.59</f>
        <v>0.0004989332996492072</v>
      </c>
      <c r="G17" s="2">
        <f>(IF($C17&lt;50,LOOKUP($B$2,'VC OFFROAD_EFs'!$B$5:$B$5,'VC OFFROAD_EFs'!E$5:E$5),IF($C17&lt;120,LOOKUP($B$2,'VC OFFROAD_EFs'!$B$6:$B$6,'VC OFFROAD_EFs'!E$6:E$6),IF($C17&lt;175,LOOKUP($B$2,'VC OFFROAD_EFs'!$B$7:$B$7,'VC OFFROAD_EFs'!E$7:E$7),IF($C17&lt;250,LOOKUP($B$2,'VC OFFROAD_EFs'!$B$8:$B$8,'VC OFFROAD_EFs'!E$8:E$8),IF($C17&lt;500,LOOKUP($B$2,'VC OFFROAD_EFs'!$B$9:$B$9,'VC OFFROAD_EFs'!E$9:E$9),IF($C17&lt;750,LOOKUP($B$2,'VC OFFROAD_EFs'!$B$10:$B$11,'VC OFFROAD_EFs'!E$10:E$11),LOOKUP($B$2,'VC OFFROAD_EFs'!$B$12:$B$18,'VC OFFROAD_EFs'!E$12:E$18))))))))/453.59</f>
        <v>0.004818265278427906</v>
      </c>
      <c r="H17" s="2">
        <v>1.08E-05</v>
      </c>
      <c r="I17" s="2">
        <f>(IF($C17&lt;50,LOOKUP($B$2,'VC OFFROAD_EFs'!$B$5:$B$5,'VC OFFROAD_EFs'!F$5:F$5),IF($C17&lt;120,LOOKUP($B$2,'VC OFFROAD_EFs'!$B$6:$B$6,'VC OFFROAD_EFs'!F$6:F$6),IF($C17&lt;175,LOOKUP($B$2,'VC OFFROAD_EFs'!$B$7:$B$7,'VC OFFROAD_EFs'!F$7:F$7),IF($C17&lt;250,LOOKUP($B$2,'VC OFFROAD_EFs'!$B$8:$B$8,'VC OFFROAD_EFs'!F$8:F$8),IF($C17&lt;500,LOOKUP($B$2,'VC OFFROAD_EFs'!$B$9:$B$9,'VC OFFROAD_EFs'!F$9:F$9),IF($C17&lt;750,LOOKUP($B$2,'VC OFFROAD_EFs'!$B$10:$B$11,'VC OFFROAD_EFs'!F$10:F$11),LOOKUP($B$2,'VC OFFROAD_EFs'!$B$12:$B$18,'VC OFFROAD_EFs'!F$12:F$18))))))))/453.59</f>
        <v>0.0001852093130397065</v>
      </c>
      <c r="J17" s="5">
        <v>2</v>
      </c>
      <c r="K17">
        <v>12</v>
      </c>
      <c r="L17">
        <v>34</v>
      </c>
      <c r="M17" s="46">
        <f t="shared" si="0"/>
        <v>12.951499284597745</v>
      </c>
      <c r="N17" s="46">
        <f t="shared" si="0"/>
        <v>3.5444221607079673</v>
      </c>
      <c r="O17" s="46">
        <f t="shared" si="0"/>
        <v>34.228956537951845</v>
      </c>
      <c r="P17" s="46">
        <f t="shared" si="0"/>
        <v>0.0767232</v>
      </c>
      <c r="Q17" s="46">
        <f t="shared" si="0"/>
        <v>1.315726959834075</v>
      </c>
      <c r="R17" s="46"/>
      <c r="S17" s="47">
        <f t="shared" si="1"/>
        <v>0.22017548783816165</v>
      </c>
      <c r="T17" s="47">
        <f t="shared" si="1"/>
        <v>0.06025517673203545</v>
      </c>
      <c r="U17" s="47">
        <f t="shared" si="1"/>
        <v>0.5818922611451813</v>
      </c>
      <c r="V17" s="47">
        <f t="shared" si="1"/>
        <v>0.0013042944</v>
      </c>
      <c r="W17" s="47">
        <f t="shared" si="1"/>
        <v>0.022367358317179273</v>
      </c>
    </row>
    <row r="18" spans="1:23" s="5" customFormat="1" ht="12.75">
      <c r="A18" s="16" t="s">
        <v>163</v>
      </c>
      <c r="B18" s="17" t="s">
        <v>2</v>
      </c>
      <c r="C18" s="27">
        <v>63</v>
      </c>
      <c r="D18" s="28">
        <v>45</v>
      </c>
      <c r="E18" s="2">
        <f>(IF($C18&lt;50,LOOKUP($B$2,'VC OFFROAD_EFs'!$B$5:$B$5,'VC OFFROAD_EFs'!D$5:D$5),IF($C18&lt;120,LOOKUP($B$2,'VC OFFROAD_EFs'!$B$6:$B$6,'VC OFFROAD_EFs'!D$6:D$6),IF($C18&lt;175,LOOKUP($B$2,'VC OFFROAD_EFs'!$B$7:$B$7,'VC OFFROAD_EFs'!D$7:D$7),IF($C18&lt;250,LOOKUP($B$2,'VC OFFROAD_EFs'!$B$8:$B$8,'VC OFFROAD_EFs'!D$8:D$8),IF($C18&lt;500,LOOKUP($B$2,'VC OFFROAD_EFs'!$B$9:$B$9,'VC OFFROAD_EFs'!D$9:D$9),IF($C18&lt;750,LOOKUP($B$2,'VC OFFROAD_EFs'!$B$10:$B$11,'VC OFFROAD_EFs'!D$10:D$11),LOOKUP($B$2,'VC OFFROAD_EFs'!$B$12:$B$18,'VC OFFROAD_EFs'!D$12:D$18))))))))/453.59</f>
        <v>0.003452448528126125</v>
      </c>
      <c r="F18" s="2">
        <f>(IF($C18&lt;50,LOOKUP($B$2,'VC OFFROAD_EFs'!$B$5:$B$5,'VC OFFROAD_EFs'!C$5:C$5),IF($C18&lt;120,LOOKUP($B$2,'VC OFFROAD_EFs'!$B$6:$B$6,'VC OFFROAD_EFs'!C$6:C$6),IF($C18&lt;175,LOOKUP($B$2,'VC OFFROAD_EFs'!$B$7:$B$7,'VC OFFROAD_EFs'!C$7:C$7),IF($C18&lt;250,LOOKUP($B$2,'VC OFFROAD_EFs'!$B$8:$B$8,'VC OFFROAD_EFs'!C$8:C$8),IF($C18&lt;500,LOOKUP($B$2,'VC OFFROAD_EFs'!$B$9:$B$9,'VC OFFROAD_EFs'!C$9:C$9),IF($C18&lt;750,LOOKUP($B$2,'VC OFFROAD_EFs'!$B$10:$B$11,'VC OFFROAD_EFs'!C$10:C$11),LOOKUP($B$2,'VC OFFROAD_EFs'!$B$12:$B$18,'VC OFFROAD_EFs'!C$12:C$18))))))))/453.59</f>
        <v>0.0009343783601452484</v>
      </c>
      <c r="G18" s="2">
        <f>(IF($C18&lt;50,LOOKUP($B$2,'VC OFFROAD_EFs'!$B$5:$B$5,'VC OFFROAD_EFs'!E$5:E$5),IF($C18&lt;120,LOOKUP($B$2,'VC OFFROAD_EFs'!$B$6:$B$6,'VC OFFROAD_EFs'!E$6:E$6),IF($C18&lt;175,LOOKUP($B$2,'VC OFFROAD_EFs'!$B$7:$B$7,'VC OFFROAD_EFs'!E$7:E$7),IF($C18&lt;250,LOOKUP($B$2,'VC OFFROAD_EFs'!$B$8:$B$8,'VC OFFROAD_EFs'!E$8:E$8),IF($C18&lt;500,LOOKUP($B$2,'VC OFFROAD_EFs'!$B$9:$B$9,'VC OFFROAD_EFs'!E$9:E$9),IF($C18&lt;750,LOOKUP($B$2,'VC OFFROAD_EFs'!$B$10:$B$11,'VC OFFROAD_EFs'!E$10:E$11),LOOKUP($B$2,'VC OFFROAD_EFs'!$B$12:$B$18,'VC OFFROAD_EFs'!E$12:E$18))))))))/453.59</f>
        <v>0.0056998452417516485</v>
      </c>
      <c r="H18" s="2">
        <v>1.08E-05</v>
      </c>
      <c r="I18" s="2">
        <f>(IF($C18&lt;50,LOOKUP($B$2,'VC OFFROAD_EFs'!$B$5:$B$5,'VC OFFROAD_EFs'!F$5:F$5),IF($C18&lt;120,LOOKUP($B$2,'VC OFFROAD_EFs'!$B$6:$B$6,'VC OFFROAD_EFs'!F$6:F$6),IF($C18&lt;175,LOOKUP($B$2,'VC OFFROAD_EFs'!$B$7:$B$7,'VC OFFROAD_EFs'!F$7:F$7),IF($C18&lt;250,LOOKUP($B$2,'VC OFFROAD_EFs'!$B$8:$B$8,'VC OFFROAD_EFs'!F$8:F$8),IF($C18&lt;500,LOOKUP($B$2,'VC OFFROAD_EFs'!$B$9:$B$9,'VC OFFROAD_EFs'!F$9:F$9),IF($C18&lt;750,LOOKUP($B$2,'VC OFFROAD_EFs'!$B$10:$B$11,'VC OFFROAD_EFs'!F$10:F$11),LOOKUP($B$2,'VC OFFROAD_EFs'!$B$12:$B$18,'VC OFFROAD_EFs'!F$12:F$18))))))))/453.59</f>
        <v>0.0005146399149575474</v>
      </c>
      <c r="J18" s="5">
        <v>2</v>
      </c>
      <c r="K18">
        <v>12</v>
      </c>
      <c r="L18">
        <v>34</v>
      </c>
      <c r="M18" s="46">
        <f t="shared" si="0"/>
        <v>2.3490459785370152</v>
      </c>
      <c r="N18" s="46">
        <f t="shared" si="0"/>
        <v>0.635751036242827</v>
      </c>
      <c r="O18" s="46">
        <f t="shared" si="0"/>
        <v>3.8781747024878217</v>
      </c>
      <c r="P18" s="46">
        <f t="shared" si="0"/>
        <v>0.007348319999999999</v>
      </c>
      <c r="Q18" s="46">
        <f t="shared" si="0"/>
        <v>0.35016099813711526</v>
      </c>
      <c r="R18" s="46"/>
      <c r="S18" s="47">
        <f t="shared" si="1"/>
        <v>0.039933781635129256</v>
      </c>
      <c r="T18" s="47">
        <f t="shared" si="1"/>
        <v>0.01080776761612806</v>
      </c>
      <c r="U18" s="47">
        <f t="shared" si="1"/>
        <v>0.06592896994229297</v>
      </c>
      <c r="V18" s="47">
        <f t="shared" si="1"/>
        <v>0.00012492143999999998</v>
      </c>
      <c r="W18" s="47">
        <f t="shared" si="1"/>
        <v>0.005952736968330959</v>
      </c>
    </row>
    <row r="19" spans="1:23" s="5" customFormat="1" ht="12.75">
      <c r="A19" s="16" t="s">
        <v>164</v>
      </c>
      <c r="B19" s="17" t="s">
        <v>2</v>
      </c>
      <c r="C19" s="29">
        <v>91</v>
      </c>
      <c r="D19" s="29">
        <v>48</v>
      </c>
      <c r="E19" s="21">
        <f>(IF($C19&lt;50,LOOKUP($B$2,'VC OFFROAD_EFs'!$B$5:$B$5,'VC OFFROAD_EFs'!D$5:D$5),IF($C19&lt;120,LOOKUP($B$2,'VC OFFROAD_EFs'!$B$6:$B$6,'VC OFFROAD_EFs'!D$6:D$6),IF($C19&lt;175,LOOKUP($B$2,'VC OFFROAD_EFs'!$B$7:$B$7,'VC OFFROAD_EFs'!D$7:D$7),IF($C19&lt;250,LOOKUP($B$2,'VC OFFROAD_EFs'!$B$8:$B$8,'VC OFFROAD_EFs'!D$8:D$8),IF($C19&lt;500,LOOKUP($B$2,'VC OFFROAD_EFs'!$B$9:$B$9,'VC OFFROAD_EFs'!D$9:D$9),IF($C19&lt;750,LOOKUP($B$2,'VC OFFROAD_EFs'!$B$10:$B$11,'VC OFFROAD_EFs'!D$10:D$11),LOOKUP($B$2,'VC OFFROAD_EFs'!$B$12:$B$18,'VC OFFROAD_EFs'!D$12:D$18))))))))/453.59</f>
        <v>0.003452448528126125</v>
      </c>
      <c r="F19" s="21">
        <f>(IF($C19&lt;50,LOOKUP($B$2,'VC OFFROAD_EFs'!$B$5:$B$5,'VC OFFROAD_EFs'!C$5:C$5),IF($C19&lt;120,LOOKUP($B$2,'VC OFFROAD_EFs'!$B$6:$B$6,'VC OFFROAD_EFs'!C$6:C$6),IF($C19&lt;175,LOOKUP($B$2,'VC OFFROAD_EFs'!$B$7:$B$7,'VC OFFROAD_EFs'!C$7:C$7),IF($C19&lt;250,LOOKUP($B$2,'VC OFFROAD_EFs'!$B$8:$B$8,'VC OFFROAD_EFs'!C$8:C$8),IF($C19&lt;500,LOOKUP($B$2,'VC OFFROAD_EFs'!$B$9:$B$9,'VC OFFROAD_EFs'!C$9:C$9),IF($C19&lt;750,LOOKUP($B$2,'VC OFFROAD_EFs'!$B$10:$B$11,'VC OFFROAD_EFs'!C$10:C$11),LOOKUP($B$2,'VC OFFROAD_EFs'!$B$12:$B$18,'VC OFFROAD_EFs'!C$12:C$18))))))))/453.59</f>
        <v>0.0009343783601452484</v>
      </c>
      <c r="G19" s="21">
        <f>(IF($C19&lt;50,LOOKUP($B$2,'VC OFFROAD_EFs'!$B$5:$B$5,'VC OFFROAD_EFs'!E$5:E$5),IF($C19&lt;120,LOOKUP($B$2,'VC OFFROAD_EFs'!$B$6:$B$6,'VC OFFROAD_EFs'!E$6:E$6),IF($C19&lt;175,LOOKUP($B$2,'VC OFFROAD_EFs'!$B$7:$B$7,'VC OFFROAD_EFs'!E$7:E$7),IF($C19&lt;250,LOOKUP($B$2,'VC OFFROAD_EFs'!$B$8:$B$8,'VC OFFROAD_EFs'!E$8:E$8),IF($C19&lt;500,LOOKUP($B$2,'VC OFFROAD_EFs'!$B$9:$B$9,'VC OFFROAD_EFs'!E$9:E$9),IF($C19&lt;750,LOOKUP($B$2,'VC OFFROAD_EFs'!$B$10:$B$11,'VC OFFROAD_EFs'!E$10:E$11),LOOKUP($B$2,'VC OFFROAD_EFs'!$B$12:$B$18,'VC OFFROAD_EFs'!E$12:E$18))))))))/453.59</f>
        <v>0.0056998452417516485</v>
      </c>
      <c r="H19" s="21">
        <v>1.08E-05</v>
      </c>
      <c r="I19" s="21">
        <f>(IF($C19&lt;50,LOOKUP($B$2,'VC OFFROAD_EFs'!$B$5:$B$5,'VC OFFROAD_EFs'!F$5:F$5),IF($C19&lt;120,LOOKUP($B$2,'VC OFFROAD_EFs'!$B$6:$B$6,'VC OFFROAD_EFs'!F$6:F$6),IF($C19&lt;175,LOOKUP($B$2,'VC OFFROAD_EFs'!$B$7:$B$7,'VC OFFROAD_EFs'!F$7:F$7),IF($C19&lt;250,LOOKUP($B$2,'VC OFFROAD_EFs'!$B$8:$B$8,'VC OFFROAD_EFs'!F$8:F$8),IF($C19&lt;500,LOOKUP($B$2,'VC OFFROAD_EFs'!$B$9:$B$9,'VC OFFROAD_EFs'!F$9:F$9),IF($C19&lt;750,LOOKUP($B$2,'VC OFFROAD_EFs'!$B$10:$B$11,'VC OFFROAD_EFs'!F$10:F$11),LOOKUP($B$2,'VC OFFROAD_EFs'!$B$12:$B$18,'VC OFFROAD_EFs'!F$12:F$18))))))))/453.59</f>
        <v>0.0005146399149575474</v>
      </c>
      <c r="J19" s="22">
        <v>2</v>
      </c>
      <c r="K19" s="23">
        <v>12</v>
      </c>
      <c r="L19" s="23">
        <v>34</v>
      </c>
      <c r="M19" s="45">
        <f t="shared" si="0"/>
        <v>3.6192708410051795</v>
      </c>
      <c r="N19" s="45">
        <f t="shared" si="0"/>
        <v>0.9795275225074669</v>
      </c>
      <c r="O19" s="45">
        <f t="shared" si="0"/>
        <v>5.975261763833089</v>
      </c>
      <c r="P19" s="45">
        <f t="shared" si="0"/>
        <v>0.011321855999999998</v>
      </c>
      <c r="Q19" s="45">
        <f t="shared" si="0"/>
        <v>0.5395073156482961</v>
      </c>
      <c r="R19" s="46"/>
      <c r="S19" s="47">
        <f t="shared" si="1"/>
        <v>0.061527604297088055</v>
      </c>
      <c r="T19" s="47">
        <f t="shared" si="1"/>
        <v>0.016651967882626937</v>
      </c>
      <c r="U19" s="47">
        <f t="shared" si="1"/>
        <v>0.10157944998516251</v>
      </c>
      <c r="V19" s="47">
        <f t="shared" si="1"/>
        <v>0.00019247155199999996</v>
      </c>
      <c r="W19" s="47">
        <f t="shared" si="1"/>
        <v>0.009171624366021033</v>
      </c>
    </row>
    <row r="20" spans="1:23" s="5" customFormat="1" ht="12.75">
      <c r="A20" s="34" t="s">
        <v>192</v>
      </c>
      <c r="B20" s="17" t="s">
        <v>2</v>
      </c>
      <c r="C20" s="29">
        <v>91</v>
      </c>
      <c r="D20" s="29">
        <v>48</v>
      </c>
      <c r="E20" s="21">
        <f>(IF($C20&lt;50,LOOKUP($B$2,'VC OFFROAD_EFs'!$B$5:$B$5,'VC OFFROAD_EFs'!D$5:D$5),IF($C20&lt;120,LOOKUP($B$2,'VC OFFROAD_EFs'!$B$6:$B$6,'VC OFFROAD_EFs'!D$6:D$6),IF($C20&lt;175,LOOKUP($B$2,'VC OFFROAD_EFs'!$B$7:$B$7,'VC OFFROAD_EFs'!D$7:D$7),IF($C20&lt;250,LOOKUP($B$2,'VC OFFROAD_EFs'!$B$8:$B$8,'VC OFFROAD_EFs'!D$8:D$8),IF($C20&lt;500,LOOKUP($B$2,'VC OFFROAD_EFs'!$B$9:$B$9,'VC OFFROAD_EFs'!D$9:D$9),IF($C20&lt;750,LOOKUP($B$2,'VC OFFROAD_EFs'!$B$10:$B$11,'VC OFFROAD_EFs'!D$10:D$11),LOOKUP($B$2,'VC OFFROAD_EFs'!$B$12:$B$18,'VC OFFROAD_EFs'!D$12:D$18))))))))/453.59</f>
        <v>0.003452448528126125</v>
      </c>
      <c r="F20" s="21">
        <f>(IF($C20&lt;50,LOOKUP($B$2,'VC OFFROAD_EFs'!$B$5:$B$5,'VC OFFROAD_EFs'!C$5:C$5),IF($C20&lt;120,LOOKUP($B$2,'VC OFFROAD_EFs'!$B$6:$B$6,'VC OFFROAD_EFs'!C$6:C$6),IF($C20&lt;175,LOOKUP($B$2,'VC OFFROAD_EFs'!$B$7:$B$7,'VC OFFROAD_EFs'!C$7:C$7),IF($C20&lt;250,LOOKUP($B$2,'VC OFFROAD_EFs'!$B$8:$B$8,'VC OFFROAD_EFs'!C$8:C$8),IF($C20&lt;500,LOOKUP($B$2,'VC OFFROAD_EFs'!$B$9:$B$9,'VC OFFROAD_EFs'!C$9:C$9),IF($C20&lt;750,LOOKUP($B$2,'VC OFFROAD_EFs'!$B$10:$B$11,'VC OFFROAD_EFs'!C$10:C$11),LOOKUP($B$2,'VC OFFROAD_EFs'!$B$12:$B$18,'VC OFFROAD_EFs'!C$12:C$18))))))))/453.59</f>
        <v>0.0009343783601452484</v>
      </c>
      <c r="G20" s="21">
        <f>(IF($C20&lt;50,LOOKUP($B$2,'VC OFFROAD_EFs'!$B$5:$B$5,'VC OFFROAD_EFs'!E$5:E$5),IF($C20&lt;120,LOOKUP($B$2,'VC OFFROAD_EFs'!$B$6:$B$6,'VC OFFROAD_EFs'!E$6:E$6),IF($C20&lt;175,LOOKUP($B$2,'VC OFFROAD_EFs'!$B$7:$B$7,'VC OFFROAD_EFs'!E$7:E$7),IF($C20&lt;250,LOOKUP($B$2,'VC OFFROAD_EFs'!$B$8:$B$8,'VC OFFROAD_EFs'!E$8:E$8),IF($C20&lt;500,LOOKUP($B$2,'VC OFFROAD_EFs'!$B$9:$B$9,'VC OFFROAD_EFs'!E$9:E$9),IF($C20&lt;750,LOOKUP($B$2,'VC OFFROAD_EFs'!$B$10:$B$11,'VC OFFROAD_EFs'!E$10:E$11),LOOKUP($B$2,'VC OFFROAD_EFs'!$B$12:$B$18,'VC OFFROAD_EFs'!E$12:E$18))))))))/453.59</f>
        <v>0.0056998452417516485</v>
      </c>
      <c r="H20" s="21">
        <v>1.08E-05</v>
      </c>
      <c r="I20" s="21">
        <f>(IF($C20&lt;50,LOOKUP($B$2,'VC OFFROAD_EFs'!$B$5:$B$5,'VC OFFROAD_EFs'!F$5:F$5),IF($C20&lt;120,LOOKUP($B$2,'VC OFFROAD_EFs'!$B$6:$B$6,'VC OFFROAD_EFs'!F$6:F$6),IF($C20&lt;175,LOOKUP($B$2,'VC OFFROAD_EFs'!$B$7:$B$7,'VC OFFROAD_EFs'!F$7:F$7),IF($C20&lt;250,LOOKUP($B$2,'VC OFFROAD_EFs'!$B$8:$B$8,'VC OFFROAD_EFs'!F$8:F$8),IF($C20&lt;500,LOOKUP($B$2,'VC OFFROAD_EFs'!$B$9:$B$9,'VC OFFROAD_EFs'!F$9:F$9),IF($C20&lt;750,LOOKUP($B$2,'VC OFFROAD_EFs'!$B$10:$B$11,'VC OFFROAD_EFs'!F$10:F$11),LOOKUP($B$2,'VC OFFROAD_EFs'!$B$12:$B$18,'VC OFFROAD_EFs'!F$12:F$18))))))))/453.59</f>
        <v>0.0005146399149575474</v>
      </c>
      <c r="J20" s="22">
        <v>12</v>
      </c>
      <c r="K20" s="23">
        <v>12</v>
      </c>
      <c r="L20" s="23">
        <v>34</v>
      </c>
      <c r="M20" s="38">
        <f t="shared" si="0"/>
        <v>21.71562504603108</v>
      </c>
      <c r="N20" s="38">
        <f t="shared" si="0"/>
        <v>5.877165135044801</v>
      </c>
      <c r="O20" s="38">
        <f t="shared" si="0"/>
        <v>35.851570582998534</v>
      </c>
      <c r="P20" s="38">
        <f t="shared" si="0"/>
        <v>0.067931136</v>
      </c>
      <c r="Q20" s="38">
        <f t="shared" si="0"/>
        <v>3.2370438938897768</v>
      </c>
      <c r="R20" s="46"/>
      <c r="S20" s="39">
        <f t="shared" si="1"/>
        <v>0.3691656257825283</v>
      </c>
      <c r="T20" s="39">
        <f t="shared" si="1"/>
        <v>0.09991180729576161</v>
      </c>
      <c r="U20" s="39">
        <f t="shared" si="1"/>
        <v>0.6094766999109751</v>
      </c>
      <c r="V20" s="39">
        <f t="shared" si="1"/>
        <v>0.0011548293119999998</v>
      </c>
      <c r="W20" s="39">
        <f t="shared" si="1"/>
        <v>0.0550297461961262</v>
      </c>
    </row>
    <row r="21" spans="1:23" s="5" customFormat="1" ht="12.75">
      <c r="A21" s="37" t="s">
        <v>170</v>
      </c>
      <c r="B21" s="12"/>
      <c r="C21" s="25"/>
      <c r="D21" s="25"/>
      <c r="E21" s="13"/>
      <c r="F21" s="13"/>
      <c r="G21" s="13"/>
      <c r="H21" s="13"/>
      <c r="I21" s="13"/>
      <c r="M21" s="14">
        <f>SUM(M15:M20)</f>
        <v>45.809477604237514</v>
      </c>
      <c r="N21" s="14">
        <f aca="true" t="shared" si="2" ref="N21:W21">SUM(N15:N20)</f>
        <v>12.452838558907512</v>
      </c>
      <c r="O21" s="14">
        <f t="shared" si="2"/>
        <v>93.60820044744969</v>
      </c>
      <c r="P21" s="14">
        <f t="shared" si="2"/>
        <v>0.19397491200000003</v>
      </c>
      <c r="Q21" s="14">
        <f t="shared" si="2"/>
        <v>5.968063197915951</v>
      </c>
      <c r="R21" s="14"/>
      <c r="S21" s="14">
        <f t="shared" si="2"/>
        <v>0.7787611192720377</v>
      </c>
      <c r="T21" s="14">
        <f t="shared" si="2"/>
        <v>0.2116982555014277</v>
      </c>
      <c r="U21" s="14">
        <f t="shared" si="2"/>
        <v>1.5913394076066447</v>
      </c>
      <c r="V21" s="14">
        <f t="shared" si="2"/>
        <v>0.0032975735039999995</v>
      </c>
      <c r="W21" s="14">
        <f t="shared" si="2"/>
        <v>0.10145707436457115</v>
      </c>
    </row>
    <row r="22" spans="2:23" s="5" customFormat="1" ht="12.75">
      <c r="B22" s="12"/>
      <c r="C22" s="25"/>
      <c r="D22" s="25"/>
      <c r="E22" s="13"/>
      <c r="F22" s="13"/>
      <c r="G22" s="13"/>
      <c r="H22" s="13"/>
      <c r="I22" s="13"/>
      <c r="M22" s="14"/>
      <c r="N22" s="14"/>
      <c r="O22" s="14"/>
      <c r="P22" s="14"/>
      <c r="Q22" s="14"/>
      <c r="R22" s="14"/>
      <c r="S22" s="15"/>
      <c r="T22" s="15"/>
      <c r="U22" s="15"/>
      <c r="V22" s="15"/>
      <c r="W22" s="15"/>
    </row>
    <row r="23" spans="1:23" s="5" customFormat="1" ht="12.75">
      <c r="A23" s="5" t="s">
        <v>193</v>
      </c>
      <c r="B23" s="12"/>
      <c r="C23" s="25"/>
      <c r="D23" s="25"/>
      <c r="E23" s="13"/>
      <c r="F23" s="13"/>
      <c r="G23" s="13"/>
      <c r="H23" s="13"/>
      <c r="I23" s="13"/>
      <c r="M23" s="14"/>
      <c r="N23" s="14"/>
      <c r="O23" s="14"/>
      <c r="P23" s="14"/>
      <c r="Q23" s="14"/>
      <c r="R23" s="14"/>
      <c r="S23" s="15"/>
      <c r="T23" s="15"/>
      <c r="U23" s="15"/>
      <c r="V23" s="15"/>
      <c r="W23" s="15"/>
    </row>
    <row r="24" spans="1:4" ht="12.75">
      <c r="A24" s="18" t="s">
        <v>172</v>
      </c>
      <c r="C24" s="26"/>
      <c r="D24" s="26"/>
    </row>
    <row r="25" spans="1:23" ht="12.75">
      <c r="A25" s="16" t="s">
        <v>171</v>
      </c>
      <c r="B25" s="17" t="s">
        <v>2</v>
      </c>
      <c r="C25" s="27">
        <v>1650</v>
      </c>
      <c r="D25" s="28">
        <v>43</v>
      </c>
      <c r="E25" s="2">
        <f>(IF($C25&lt;50,LOOKUP($B$2,'VC OFFROAD_EFs'!$B$5:$B$5,'VC OFFROAD_EFs'!D$5:D$5),IF($C25&lt;120,LOOKUP($B$2,'VC OFFROAD_EFs'!$B$6:$B$6,'VC OFFROAD_EFs'!D$6:D$6),IF($C25&lt;175,LOOKUP($B$2,'VC OFFROAD_EFs'!$B$7:$B$7,'VC OFFROAD_EFs'!D$7:D$7),IF($C25&lt;250,LOOKUP($B$2,'VC OFFROAD_EFs'!$B$8:$B$8,'VC OFFROAD_EFs'!D$8:D$8),IF($C25&lt;500,LOOKUP($B$2,'VC OFFROAD_EFs'!$B$9:$B$9,'VC OFFROAD_EFs'!D$9:D$9),IF($C25&lt;750,LOOKUP($B$2,'VC OFFROAD_EFs'!$B$10:$B$11,'VC OFFROAD_EFs'!D$10:D$11),LOOKUP($B$2,'VC OFFROAD_EFs'!$B$12:$B$18,'VC OFFROAD_EFs'!D$12:D$18))))))))/453.59</f>
        <v>0.005952512180603629</v>
      </c>
      <c r="F25" s="2">
        <f>(IF($C25&lt;50,LOOKUP($B$2,'VC OFFROAD_EFs'!$B$5:$B$5,'VC OFFROAD_EFs'!C$5:C$5),IF($C25&lt;120,LOOKUP($B$2,'VC OFFROAD_EFs'!$B$6:$B$6,'VC OFFROAD_EFs'!C$6:C$6),IF($C25&lt;175,LOOKUP($B$2,'VC OFFROAD_EFs'!$B$7:$B$7,'VC OFFROAD_EFs'!C$7:C$7),IF($C25&lt;250,LOOKUP($B$2,'VC OFFROAD_EFs'!$B$8:$B$8,'VC OFFROAD_EFs'!C$8:C$8),IF($C25&lt;500,LOOKUP($B$2,'VC OFFROAD_EFs'!$B$9:$B$9,'VC OFFROAD_EFs'!C$9:C$9),IF($C25&lt;750,LOOKUP($B$2,'VC OFFROAD_EFs'!$B$10:$B$11,'VC OFFROAD_EFs'!C$10:C$11),LOOKUP($B$2,'VC OFFROAD_EFs'!$B$12:$B$18,'VC OFFROAD_EFs'!C$12:C$18))))))))/453.59</f>
        <v>0.001499151215855729</v>
      </c>
      <c r="G25" s="2">
        <f>(IF($C25&lt;50,LOOKUP($B$2,'VC OFFROAD_EFs'!$B$5:$B$5,'VC OFFROAD_EFs'!E$5:E$5),IF($C25&lt;120,LOOKUP($B$2,'VC OFFROAD_EFs'!$B$6:$B$6,'VC OFFROAD_EFs'!E$6:E$6),IF($C25&lt;175,LOOKUP($B$2,'VC OFFROAD_EFs'!$B$7:$B$7,'VC OFFROAD_EFs'!E$7:E$7),IF($C25&lt;250,LOOKUP($B$2,'VC OFFROAD_EFs'!$B$8:$B$8,'VC OFFROAD_EFs'!E$8:E$8),IF($C25&lt;500,LOOKUP($B$2,'VC OFFROAD_EFs'!$B$9:$B$9,'VC OFFROAD_EFs'!E$9:E$9),IF($C25&lt;750,LOOKUP($B$2,'VC OFFROAD_EFs'!$B$10:$B$11,'VC OFFROAD_EFs'!E$10:E$11),LOOKUP($B$2,'VC OFFROAD_EFs'!$B$12:$B$18,'VC OFFROAD_EFs'!E$12:E$18))))))))/453.59</f>
        <v>0.01801186093167839</v>
      </c>
      <c r="H25" s="2">
        <v>1.08E-05</v>
      </c>
      <c r="I25" s="2">
        <f>(IF($C25&lt;50,LOOKUP($B$2,'VC OFFROAD_EFs'!$B$5:$B$5,'VC OFFROAD_EFs'!F$5:F$5),IF($C25&lt;120,LOOKUP($B$2,'VC OFFROAD_EFs'!$B$6:$B$6,'VC OFFROAD_EFs'!F$6:F$6),IF($C25&lt;175,LOOKUP($B$2,'VC OFFROAD_EFs'!$B$7:$B$7,'VC OFFROAD_EFs'!F$7:F$7),IF($C25&lt;250,LOOKUP($B$2,'VC OFFROAD_EFs'!$B$8:$B$8,'VC OFFROAD_EFs'!F$8:F$8),IF($C25&lt;500,LOOKUP($B$2,'VC OFFROAD_EFs'!$B$9:$B$9,'VC OFFROAD_EFs'!F$9:F$9),IF($C25&lt;750,LOOKUP($B$2,'VC OFFROAD_EFs'!$B$10:$B$11,'VC OFFROAD_EFs'!F$10:F$11),LOOKUP($B$2,'VC OFFROAD_EFs'!$B$12:$B$18,'VC OFFROAD_EFs'!F$12:F$18))))))))/453.59</f>
        <v>0.00033069512114464606</v>
      </c>
      <c r="J25" s="5">
        <v>1</v>
      </c>
      <c r="K25">
        <v>12</v>
      </c>
      <c r="L25">
        <v>12</v>
      </c>
      <c r="M25" s="6">
        <f aca="true" t="shared" si="3" ref="M25:M30">($C25*$D25*E25*$J25*$K25/100)</f>
        <v>50.6796887056593</v>
      </c>
      <c r="N25" s="6">
        <f aca="true" t="shared" si="4" ref="N25:N30">($C25*$D25*F25*$J25*$K25/100)</f>
        <v>12.763773451795679</v>
      </c>
      <c r="O25" s="6">
        <f aca="true" t="shared" si="5" ref="O25:O30">($C25*$D25*G25*$J25*$K25/100)</f>
        <v>153.3529839723098</v>
      </c>
      <c r="P25" s="6">
        <f aca="true" t="shared" si="6" ref="P25:P30">($C25*$D25*H25*$J25*$K25/100)</f>
        <v>0.0919512</v>
      </c>
      <c r="Q25" s="6">
        <f aca="true" t="shared" si="7" ref="Q25:Q30">($C25*$D25*I25*$J25*$K25/100)</f>
        <v>2.8155382614255164</v>
      </c>
      <c r="S25" s="7">
        <f aca="true" t="shared" si="8" ref="S25:S30">(M25*$L25)/2000</f>
        <v>0.3040781322339558</v>
      </c>
      <c r="T25" s="7">
        <f aca="true" t="shared" si="9" ref="T25:T30">(N25*$L25)/2000</f>
        <v>0.07658264071077407</v>
      </c>
      <c r="U25" s="7">
        <f aca="true" t="shared" si="10" ref="U25:U30">(O25*$L25)/2000</f>
        <v>0.9201179038338588</v>
      </c>
      <c r="V25" s="7">
        <f aca="true" t="shared" si="11" ref="V25:V30">(P25*$L25)/2000</f>
        <v>0.0005517072</v>
      </c>
      <c r="W25" s="7">
        <f aca="true" t="shared" si="12" ref="W25:W30">(Q25*$L25)/2000</f>
        <v>0.0168932295685531</v>
      </c>
    </row>
    <row r="26" spans="1:23" ht="12.75">
      <c r="A26" s="16" t="s">
        <v>173</v>
      </c>
      <c r="B26" s="17" t="s">
        <v>2</v>
      </c>
      <c r="C26" s="27">
        <v>500</v>
      </c>
      <c r="D26" s="28">
        <v>50</v>
      </c>
      <c r="E26" s="2">
        <f>(IF($C26&lt;50,LOOKUP($B$2,'VC OFFROAD_EFs'!$B$5:$B$5,'VC OFFROAD_EFs'!D$5:D$5),IF($C26&lt;120,LOOKUP($B$2,'VC OFFROAD_EFs'!$B$6:$B$6,'VC OFFROAD_EFs'!D$6:D$6),IF($C26&lt;175,LOOKUP($B$2,'VC OFFROAD_EFs'!$B$7:$B$7,'VC OFFROAD_EFs'!D$7:D$7),IF($C26&lt;250,LOOKUP($B$2,'VC OFFROAD_EFs'!$B$8:$B$8,'VC OFFROAD_EFs'!D$8:D$8),IF($C26&lt;500,LOOKUP($B$2,'VC OFFROAD_EFs'!$B$9:$B$9,'VC OFFROAD_EFs'!D$9:D$9),IF($C26&lt;750,LOOKUP($B$2,'VC OFFROAD_EFs'!$B$10:$B$11,'VC OFFROAD_EFs'!D$10:D$11),LOOKUP($B$2,'VC OFFROAD_EFs'!$B$12:$B$18,'VC OFFROAD_EFs'!D$12:D$18))))))))/453.59</f>
        <v>0.0020282634096871624</v>
      </c>
      <c r="F26" s="2">
        <f>(IF($C26&lt;50,LOOKUP($B$2,'VC OFFROAD_EFs'!$B$5:$B$5,'VC OFFROAD_EFs'!C$5:C$5),IF($C26&lt;120,LOOKUP($B$2,'VC OFFROAD_EFs'!$B$6:$B$6,'VC OFFROAD_EFs'!C$6:C$6),IF($C26&lt;175,LOOKUP($B$2,'VC OFFROAD_EFs'!$B$7:$B$7,'VC OFFROAD_EFs'!C$7:C$7),IF($C26&lt;250,LOOKUP($B$2,'VC OFFROAD_EFs'!$B$8:$B$8,'VC OFFROAD_EFs'!C$8:C$8),IF($C26&lt;500,LOOKUP($B$2,'VC OFFROAD_EFs'!$B$9:$B$9,'VC OFFROAD_EFs'!C$9:C$9),IF($C26&lt;750,LOOKUP($B$2,'VC OFFROAD_EFs'!$B$10:$B$11,'VC OFFROAD_EFs'!C$10:C$11),LOOKUP($B$2,'VC OFFROAD_EFs'!$B$12:$B$18,'VC OFFROAD_EFs'!C$12:C$18))))))))/453.59</f>
        <v>0.0007054829251085783</v>
      </c>
      <c r="G26" s="2">
        <f>(IF($C26&lt;50,LOOKUP($B$2,'VC OFFROAD_EFs'!$B$5:$B$5,'VC OFFROAD_EFs'!E$5:E$5),IF($C26&lt;120,LOOKUP($B$2,'VC OFFROAD_EFs'!$B$6:$B$6,'VC OFFROAD_EFs'!E$6:E$6),IF($C26&lt;175,LOOKUP($B$2,'VC OFFROAD_EFs'!$B$7:$B$7,'VC OFFROAD_EFs'!E$7:E$7),IF($C26&lt;250,LOOKUP($B$2,'VC OFFROAD_EFs'!$B$8:$B$8,'VC OFFROAD_EFs'!E$8:E$8),IF($C26&lt;500,LOOKUP($B$2,'VC OFFROAD_EFs'!$B$9:$B$9,'VC OFFROAD_EFs'!E$9:E$9),IF($C26&lt;750,LOOKUP($B$2,'VC OFFROAD_EFs'!$B$10:$B$11,'VC OFFROAD_EFs'!E$10:E$11),LOOKUP($B$2,'VC OFFROAD_EFs'!$B$12:$B$18,'VC OFFROAD_EFs'!E$12:E$18))))))))/453.59</f>
        <v>0.011596375581472255</v>
      </c>
      <c r="H26" s="2">
        <v>1.08E-05</v>
      </c>
      <c r="I26" s="2">
        <f>(IF($C26&lt;50,LOOKUP($B$2,'VC OFFROAD_EFs'!$B$5:$B$5,'VC OFFROAD_EFs'!F$5:F$5),IF($C26&lt;120,LOOKUP($B$2,'VC OFFROAD_EFs'!$B$6:$B$6,'VC OFFROAD_EFs'!F$6:F$6),IF($C26&lt;175,LOOKUP($B$2,'VC OFFROAD_EFs'!$B$7:$B$7,'VC OFFROAD_EFs'!F$7:F$7),IF($C26&lt;250,LOOKUP($B$2,'VC OFFROAD_EFs'!$B$8:$B$8,'VC OFFROAD_EFs'!F$8:F$8),IF($C26&lt;500,LOOKUP($B$2,'VC OFFROAD_EFs'!$B$9:$B$9,'VC OFFROAD_EFs'!F$9:F$9),IF($C26&lt;750,LOOKUP($B$2,'VC OFFROAD_EFs'!$B$10:$B$11,'VC OFFROAD_EFs'!F$10:F$11),LOOKUP($B$2,'VC OFFROAD_EFs'!$B$12:$B$18,'VC OFFROAD_EFs'!F$12:F$18))))))))/453.59</f>
        <v>0.00033069512114464606</v>
      </c>
      <c r="J26" s="5">
        <v>1</v>
      </c>
      <c r="K26">
        <v>12</v>
      </c>
      <c r="L26">
        <v>12</v>
      </c>
      <c r="M26" s="6">
        <f t="shared" si="3"/>
        <v>6.084790229061486</v>
      </c>
      <c r="N26" s="6">
        <f t="shared" si="4"/>
        <v>2.116448775325735</v>
      </c>
      <c r="O26" s="6">
        <f t="shared" si="5"/>
        <v>34.78912674441676</v>
      </c>
      <c r="P26" s="6">
        <f t="shared" si="6"/>
        <v>0.032400000000000005</v>
      </c>
      <c r="Q26" s="6">
        <f t="shared" si="7"/>
        <v>0.9920853634339383</v>
      </c>
      <c r="S26" s="7">
        <f t="shared" si="8"/>
        <v>0.036508741374368915</v>
      </c>
      <c r="T26" s="7">
        <f t="shared" si="9"/>
        <v>0.01269869265195441</v>
      </c>
      <c r="U26" s="7">
        <f t="shared" si="10"/>
        <v>0.20873476046650058</v>
      </c>
      <c r="V26" s="7">
        <f t="shared" si="11"/>
        <v>0.0001944</v>
      </c>
      <c r="W26" s="7">
        <f t="shared" si="12"/>
        <v>0.005952512180603629</v>
      </c>
    </row>
    <row r="27" spans="1:23" ht="12.75">
      <c r="A27" s="16" t="s">
        <v>174</v>
      </c>
      <c r="B27" s="17" t="s">
        <v>2</v>
      </c>
      <c r="C27" s="27">
        <v>245</v>
      </c>
      <c r="D27" s="28">
        <v>50</v>
      </c>
      <c r="E27" s="2">
        <f>(IF($C27&lt;50,LOOKUP($B$2,'VC OFFROAD_EFs'!$B$5:$B$5,'VC OFFROAD_EFs'!D$5:D$5),IF($C27&lt;120,LOOKUP($B$2,'VC OFFROAD_EFs'!$B$6:$B$6,'VC OFFROAD_EFs'!D$6:D$6),IF($C27&lt;175,LOOKUP($B$2,'VC OFFROAD_EFs'!$B$7:$B$7,'VC OFFROAD_EFs'!D$7:D$7),IF($C27&lt;250,LOOKUP($B$2,'VC OFFROAD_EFs'!$B$8:$B$8,'VC OFFROAD_EFs'!D$8:D$8),IF($C27&lt;500,LOOKUP($B$2,'VC OFFROAD_EFs'!$B$9:$B$9,'VC OFFROAD_EFs'!D$9:D$9),IF($C27&lt;750,LOOKUP($B$2,'VC OFFROAD_EFs'!$B$10:$B$11,'VC OFFROAD_EFs'!D$10:D$11),LOOKUP($B$2,'VC OFFROAD_EFs'!$B$12:$B$18,'VC OFFROAD_EFs'!D$12:D$18))))))))/453.59</f>
        <v>0.0018598198896636465</v>
      </c>
      <c r="F27" s="2">
        <f>(IF($C27&lt;50,LOOKUP($B$2,'VC OFFROAD_EFs'!$B$5:$B$5,'VC OFFROAD_EFs'!C$5:C$5),IF($C27&lt;120,LOOKUP($B$2,'VC OFFROAD_EFs'!$B$6:$B$6,'VC OFFROAD_EFs'!C$6:C$6),IF($C27&lt;175,LOOKUP($B$2,'VC OFFROAD_EFs'!$B$7:$B$7,'VC OFFROAD_EFs'!C$7:C$7),IF($C27&lt;250,LOOKUP($B$2,'VC OFFROAD_EFs'!$B$8:$B$8,'VC OFFROAD_EFs'!C$8:C$8),IF($C27&lt;500,LOOKUP($B$2,'VC OFFROAD_EFs'!$B$9:$B$9,'VC OFFROAD_EFs'!C$9:C$9),IF($C27&lt;750,LOOKUP($B$2,'VC OFFROAD_EFs'!$B$10:$B$11,'VC OFFROAD_EFs'!C$10:C$11),LOOKUP($B$2,'VC OFFROAD_EFs'!$B$12:$B$18,'VC OFFROAD_EFs'!C$12:C$18))))))))/453.59</f>
        <v>0.0006679175694482897</v>
      </c>
      <c r="G27" s="2">
        <f>(IF($C27&lt;50,LOOKUP($B$2,'VC OFFROAD_EFs'!$B$5:$B$5,'VC OFFROAD_EFs'!E$5:E$5),IF($C27&lt;120,LOOKUP($B$2,'VC OFFROAD_EFs'!$B$6:$B$6,'VC OFFROAD_EFs'!E$6:E$6),IF($C27&lt;175,LOOKUP($B$2,'VC OFFROAD_EFs'!$B$7:$B$7,'VC OFFROAD_EFs'!E$7:E$7),IF($C27&lt;250,LOOKUP($B$2,'VC OFFROAD_EFs'!$B$8:$B$8,'VC OFFROAD_EFs'!E$8:E$8),IF($C27&lt;500,LOOKUP($B$2,'VC OFFROAD_EFs'!$B$9:$B$9,'VC OFFROAD_EFs'!E$9:E$9),IF($C27&lt;750,LOOKUP($B$2,'VC OFFROAD_EFs'!$B$10:$B$11,'VC OFFROAD_EFs'!E$10:E$11),LOOKUP($B$2,'VC OFFROAD_EFs'!$B$12:$B$18,'VC OFFROAD_EFs'!E$12:E$18))))))))/453.59</f>
        <v>0.00663649211843445</v>
      </c>
      <c r="H27" s="2">
        <v>1.08E-05</v>
      </c>
      <c r="I27" s="2">
        <f>(IF($C27&lt;50,LOOKUP($B$2,'VC OFFROAD_EFs'!$B$5:$B$5,'VC OFFROAD_EFs'!F$5:F$5),IF($C27&lt;120,LOOKUP($B$2,'VC OFFROAD_EFs'!$B$6:$B$6,'VC OFFROAD_EFs'!F$6:F$6),IF($C27&lt;175,LOOKUP($B$2,'VC OFFROAD_EFs'!$B$7:$B$7,'VC OFFROAD_EFs'!F$7:F$7),IF($C27&lt;250,LOOKUP($B$2,'VC OFFROAD_EFs'!$B$8:$B$8,'VC OFFROAD_EFs'!F$8:F$8),IF($C27&lt;500,LOOKUP($B$2,'VC OFFROAD_EFs'!$B$9:$B$9,'VC OFFROAD_EFs'!F$9:F$9),IF($C27&lt;750,LOOKUP($B$2,'VC OFFROAD_EFs'!$B$10:$B$11,'VC OFFROAD_EFs'!F$10:F$11),LOOKUP($B$2,'VC OFFROAD_EFs'!$B$12:$B$18,'VC OFFROAD_EFs'!F$12:F$18))))))))/453.59</f>
        <v>0.00024999986673894796</v>
      </c>
      <c r="J27" s="5">
        <v>1</v>
      </c>
      <c r="K27">
        <v>12</v>
      </c>
      <c r="L27">
        <v>12</v>
      </c>
      <c r="M27" s="6">
        <f t="shared" si="3"/>
        <v>2.7339352378055604</v>
      </c>
      <c r="N27" s="6">
        <f t="shared" si="4"/>
        <v>0.9818388270889858</v>
      </c>
      <c r="O27" s="6">
        <f t="shared" si="5"/>
        <v>9.75564341409864</v>
      </c>
      <c r="P27" s="6">
        <f t="shared" si="6"/>
        <v>0.015876</v>
      </c>
      <c r="Q27" s="6">
        <f t="shared" si="7"/>
        <v>0.3674998041062535</v>
      </c>
      <c r="S27" s="7">
        <f t="shared" si="8"/>
        <v>0.016403611426833362</v>
      </c>
      <c r="T27" s="7">
        <f t="shared" si="9"/>
        <v>0.005891032962533915</v>
      </c>
      <c r="U27" s="7">
        <f t="shared" si="10"/>
        <v>0.05853386048459184</v>
      </c>
      <c r="V27" s="7">
        <f t="shared" si="11"/>
        <v>9.525600000000001E-05</v>
      </c>
      <c r="W27" s="7">
        <f t="shared" si="12"/>
        <v>0.0022049988246375207</v>
      </c>
    </row>
    <row r="28" spans="1:23" ht="12.75">
      <c r="A28" s="16" t="s">
        <v>175</v>
      </c>
      <c r="B28" s="17" t="s">
        <v>2</v>
      </c>
      <c r="C28" s="27">
        <v>362</v>
      </c>
      <c r="D28" s="28">
        <v>74</v>
      </c>
      <c r="E28" s="2">
        <f>(IF($C28&lt;50,LOOKUP($B$2,'VC OFFROAD_EFs'!$B$5:$B$5,'VC OFFROAD_EFs'!D$5:D$5),IF($C28&lt;120,LOOKUP($B$2,'VC OFFROAD_EFs'!$B$6:$B$6,'VC OFFROAD_EFs'!D$6:D$6),IF($C28&lt;175,LOOKUP($B$2,'VC OFFROAD_EFs'!$B$7:$B$7,'VC OFFROAD_EFs'!D$7:D$7),IF($C28&lt;250,LOOKUP($B$2,'VC OFFROAD_EFs'!$B$8:$B$8,'VC OFFROAD_EFs'!D$8:D$8),IF($C28&lt;500,LOOKUP($B$2,'VC OFFROAD_EFs'!$B$9:$B$9,'VC OFFROAD_EFs'!D$9:D$9),IF($C28&lt;750,LOOKUP($B$2,'VC OFFROAD_EFs'!$B$10:$B$11,'VC OFFROAD_EFs'!D$10:D$11),LOOKUP($B$2,'VC OFFROAD_EFs'!$B$12:$B$18,'VC OFFROAD_EFs'!D$12:D$18))))))))/453.59</f>
        <v>0.001823127714611169</v>
      </c>
      <c r="F28" s="2">
        <f>(IF($C28&lt;50,LOOKUP($B$2,'VC OFFROAD_EFs'!$B$5:$B$5,'VC OFFROAD_EFs'!C$5:C$5),IF($C28&lt;120,LOOKUP($B$2,'VC OFFROAD_EFs'!$B$6:$B$6,'VC OFFROAD_EFs'!C$6:C$6),IF($C28&lt;175,LOOKUP($B$2,'VC OFFROAD_EFs'!$B$7:$B$7,'VC OFFROAD_EFs'!C$7:C$7),IF($C28&lt;250,LOOKUP($B$2,'VC OFFROAD_EFs'!$B$8:$B$8,'VC OFFROAD_EFs'!C$8:C$8),IF($C28&lt;500,LOOKUP($B$2,'VC OFFROAD_EFs'!$B$9:$B$9,'VC OFFROAD_EFs'!C$9:C$9),IF($C28&lt;750,LOOKUP($B$2,'VC OFFROAD_EFs'!$B$10:$B$11,'VC OFFROAD_EFs'!C$10:C$11),LOOKUP($B$2,'VC OFFROAD_EFs'!$B$12:$B$18,'VC OFFROAD_EFs'!C$12:C$18))))))))/453.59</f>
        <v>0.0004989332996492072</v>
      </c>
      <c r="G28" s="2">
        <f>(IF($C28&lt;50,LOOKUP($B$2,'VC OFFROAD_EFs'!$B$5:$B$5,'VC OFFROAD_EFs'!E$5:E$5),IF($C28&lt;120,LOOKUP($B$2,'VC OFFROAD_EFs'!$B$6:$B$6,'VC OFFROAD_EFs'!E$6:E$6),IF($C28&lt;175,LOOKUP($B$2,'VC OFFROAD_EFs'!$B$7:$B$7,'VC OFFROAD_EFs'!E$7:E$7),IF($C28&lt;250,LOOKUP($B$2,'VC OFFROAD_EFs'!$B$8:$B$8,'VC OFFROAD_EFs'!E$8:E$8),IF($C28&lt;500,LOOKUP($B$2,'VC OFFROAD_EFs'!$B$9:$B$9,'VC OFFROAD_EFs'!E$9:E$9),IF($C28&lt;750,LOOKUP($B$2,'VC OFFROAD_EFs'!$B$10:$B$11,'VC OFFROAD_EFs'!E$10:E$11),LOOKUP($B$2,'VC OFFROAD_EFs'!$B$12:$B$18,'VC OFFROAD_EFs'!E$12:E$18))))))))/453.59</f>
        <v>0.004818265278427906</v>
      </c>
      <c r="H28" s="2">
        <v>1.08E-05</v>
      </c>
      <c r="I28" s="2">
        <f>(IF($C28&lt;50,LOOKUP($B$2,'VC OFFROAD_EFs'!$B$5:$B$5,'VC OFFROAD_EFs'!F$5:F$5),IF($C28&lt;120,LOOKUP($B$2,'VC OFFROAD_EFs'!$B$6:$B$6,'VC OFFROAD_EFs'!F$6:F$6),IF($C28&lt;175,LOOKUP($B$2,'VC OFFROAD_EFs'!$B$7:$B$7,'VC OFFROAD_EFs'!F$7:F$7),IF($C28&lt;250,LOOKUP($B$2,'VC OFFROAD_EFs'!$B$8:$B$8,'VC OFFROAD_EFs'!F$8:F$8),IF($C28&lt;500,LOOKUP($B$2,'VC OFFROAD_EFs'!$B$9:$B$9,'VC OFFROAD_EFs'!F$9:F$9),IF($C28&lt;750,LOOKUP($B$2,'VC OFFROAD_EFs'!$B$10:$B$11,'VC OFFROAD_EFs'!F$10:F$11),LOOKUP($B$2,'VC OFFROAD_EFs'!$B$12:$B$18,'VC OFFROAD_EFs'!F$12:F$18))))))))/453.59</f>
        <v>0.0001852093130397065</v>
      </c>
      <c r="J28" s="5">
        <v>1</v>
      </c>
      <c r="K28">
        <v>12</v>
      </c>
      <c r="L28">
        <v>12</v>
      </c>
      <c r="M28" s="6">
        <f t="shared" si="3"/>
        <v>5.860553426280479</v>
      </c>
      <c r="N28" s="6">
        <f t="shared" si="4"/>
        <v>1.6038510277203555</v>
      </c>
      <c r="O28" s="6">
        <f t="shared" si="5"/>
        <v>15.48860283342321</v>
      </c>
      <c r="P28" s="6">
        <f t="shared" si="6"/>
        <v>0.034717248000000006</v>
      </c>
      <c r="Q28" s="6">
        <f t="shared" si="7"/>
        <v>0.5953664493249189</v>
      </c>
      <c r="S28" s="7">
        <f t="shared" si="8"/>
        <v>0.03516332055768287</v>
      </c>
      <c r="T28" s="7">
        <f t="shared" si="9"/>
        <v>0.009623106166322132</v>
      </c>
      <c r="U28" s="7">
        <f t="shared" si="10"/>
        <v>0.09293161700053926</v>
      </c>
      <c r="V28" s="7">
        <f t="shared" si="11"/>
        <v>0.00020830348800000004</v>
      </c>
      <c r="W28" s="7">
        <f t="shared" si="12"/>
        <v>0.0035721986959495132</v>
      </c>
    </row>
    <row r="29" spans="1:23" ht="12.75">
      <c r="A29" s="16" t="s">
        <v>176</v>
      </c>
      <c r="B29" s="17" t="s">
        <v>2</v>
      </c>
      <c r="C29" s="27">
        <v>243</v>
      </c>
      <c r="D29" s="28">
        <v>74</v>
      </c>
      <c r="E29" s="2">
        <f>(IF($C29&lt;50,LOOKUP($B$2,'VC OFFROAD_EFs'!$B$5:$B$5,'VC OFFROAD_EFs'!D$5:D$5),IF($C29&lt;120,LOOKUP($B$2,'VC OFFROAD_EFs'!$B$6:$B$6,'VC OFFROAD_EFs'!D$6:D$6),IF($C29&lt;175,LOOKUP($B$2,'VC OFFROAD_EFs'!$B$7:$B$7,'VC OFFROAD_EFs'!D$7:D$7),IF($C29&lt;250,LOOKUP($B$2,'VC OFFROAD_EFs'!$B$8:$B$8,'VC OFFROAD_EFs'!D$8:D$8),IF($C29&lt;500,LOOKUP($B$2,'VC OFFROAD_EFs'!$B$9:$B$9,'VC OFFROAD_EFs'!D$9:D$9),IF($C29&lt;750,LOOKUP($B$2,'VC OFFROAD_EFs'!$B$10:$B$11,'VC OFFROAD_EFs'!D$10:D$11),LOOKUP($B$2,'VC OFFROAD_EFs'!$B$12:$B$18,'VC OFFROAD_EFs'!D$12:D$18))))))))/453.59</f>
        <v>0.0018598198896636465</v>
      </c>
      <c r="F29" s="2">
        <f>(IF($C29&lt;50,LOOKUP($B$2,'VC OFFROAD_EFs'!$B$5:$B$5,'VC OFFROAD_EFs'!C$5:C$5),IF($C29&lt;120,LOOKUP($B$2,'VC OFFROAD_EFs'!$B$6:$B$6,'VC OFFROAD_EFs'!C$6:C$6),IF($C29&lt;175,LOOKUP($B$2,'VC OFFROAD_EFs'!$B$7:$B$7,'VC OFFROAD_EFs'!C$7:C$7),IF($C29&lt;250,LOOKUP($B$2,'VC OFFROAD_EFs'!$B$8:$B$8,'VC OFFROAD_EFs'!C$8:C$8),IF($C29&lt;500,LOOKUP($B$2,'VC OFFROAD_EFs'!$B$9:$B$9,'VC OFFROAD_EFs'!C$9:C$9),IF($C29&lt;750,LOOKUP($B$2,'VC OFFROAD_EFs'!$B$10:$B$11,'VC OFFROAD_EFs'!C$10:C$11),LOOKUP($B$2,'VC OFFROAD_EFs'!$B$12:$B$18,'VC OFFROAD_EFs'!C$12:C$18))))))))/453.59</f>
        <v>0.0006679175694482897</v>
      </c>
      <c r="G29" s="2">
        <f>(IF($C29&lt;50,LOOKUP($B$2,'VC OFFROAD_EFs'!$B$5:$B$5,'VC OFFROAD_EFs'!E$5:E$5),IF($C29&lt;120,LOOKUP($B$2,'VC OFFROAD_EFs'!$B$6:$B$6,'VC OFFROAD_EFs'!E$6:E$6),IF($C29&lt;175,LOOKUP($B$2,'VC OFFROAD_EFs'!$B$7:$B$7,'VC OFFROAD_EFs'!E$7:E$7),IF($C29&lt;250,LOOKUP($B$2,'VC OFFROAD_EFs'!$B$8:$B$8,'VC OFFROAD_EFs'!E$8:E$8),IF($C29&lt;500,LOOKUP($B$2,'VC OFFROAD_EFs'!$B$9:$B$9,'VC OFFROAD_EFs'!E$9:E$9),IF($C29&lt;750,LOOKUP($B$2,'VC OFFROAD_EFs'!$B$10:$B$11,'VC OFFROAD_EFs'!E$10:E$11),LOOKUP($B$2,'VC OFFROAD_EFs'!$B$12:$B$18,'VC OFFROAD_EFs'!E$12:E$18))))))))/453.59</f>
        <v>0.00663649211843445</v>
      </c>
      <c r="H29" s="2">
        <v>1.08E-05</v>
      </c>
      <c r="I29" s="2">
        <f>(IF($C29&lt;50,LOOKUP($B$2,'VC OFFROAD_EFs'!$B$5:$B$5,'VC OFFROAD_EFs'!F$5:F$5),IF($C29&lt;120,LOOKUP($B$2,'VC OFFROAD_EFs'!$B$6:$B$6,'VC OFFROAD_EFs'!F$6:F$6),IF($C29&lt;175,LOOKUP($B$2,'VC OFFROAD_EFs'!$B$7:$B$7,'VC OFFROAD_EFs'!F$7:F$7),IF($C29&lt;250,LOOKUP($B$2,'VC OFFROAD_EFs'!$B$8:$B$8,'VC OFFROAD_EFs'!F$8:F$8),IF($C29&lt;500,LOOKUP($B$2,'VC OFFROAD_EFs'!$B$9:$B$9,'VC OFFROAD_EFs'!F$9:F$9),IF($C29&lt;750,LOOKUP($B$2,'VC OFFROAD_EFs'!$B$10:$B$11,'VC OFFROAD_EFs'!F$10:F$11),LOOKUP($B$2,'VC OFFROAD_EFs'!$B$12:$B$18,'VC OFFROAD_EFs'!F$12:F$18))))))))/453.59</f>
        <v>0.00024999986673894796</v>
      </c>
      <c r="J29" s="5">
        <v>1</v>
      </c>
      <c r="K29">
        <v>12</v>
      </c>
      <c r="L29">
        <v>12</v>
      </c>
      <c r="M29" s="6">
        <f t="shared" si="3"/>
        <v>4.013193750711803</v>
      </c>
      <c r="N29" s="6">
        <f t="shared" si="4"/>
        <v>1.4412592480582975</v>
      </c>
      <c r="O29" s="6">
        <f t="shared" si="5"/>
        <v>14.320488152842593</v>
      </c>
      <c r="P29" s="6">
        <f t="shared" si="6"/>
        <v>0.023304672000000002</v>
      </c>
      <c r="Q29" s="6">
        <f t="shared" si="7"/>
        <v>0.5394597124439715</v>
      </c>
      <c r="S29" s="7">
        <f t="shared" si="8"/>
        <v>0.02407916250427082</v>
      </c>
      <c r="T29" s="7">
        <f t="shared" si="9"/>
        <v>0.008647555488349784</v>
      </c>
      <c r="U29" s="7">
        <f t="shared" si="10"/>
        <v>0.08592292891705555</v>
      </c>
      <c r="V29" s="7">
        <f t="shared" si="11"/>
        <v>0.00013982803200000002</v>
      </c>
      <c r="W29" s="7">
        <f t="shared" si="12"/>
        <v>0.003236758274663829</v>
      </c>
    </row>
    <row r="30" spans="1:23" ht="12.75">
      <c r="A30" s="16" t="s">
        <v>176</v>
      </c>
      <c r="B30" s="17" t="s">
        <v>2</v>
      </c>
      <c r="C30" s="27">
        <v>182</v>
      </c>
      <c r="D30" s="28">
        <v>74</v>
      </c>
      <c r="E30" s="2">
        <f>(IF($C30&lt;50,LOOKUP($B$2,'VC OFFROAD_EFs'!$B$5:$B$5,'VC OFFROAD_EFs'!D$5:D$5),IF($C30&lt;120,LOOKUP($B$2,'VC OFFROAD_EFs'!$B$6:$B$6,'VC OFFROAD_EFs'!D$6:D$6),IF($C30&lt;175,LOOKUP($B$2,'VC OFFROAD_EFs'!$B$7:$B$7,'VC OFFROAD_EFs'!D$7:D$7),IF($C30&lt;250,LOOKUP($B$2,'VC OFFROAD_EFs'!$B$8:$B$8,'VC OFFROAD_EFs'!D$8:D$8),IF($C30&lt;500,LOOKUP($B$2,'VC OFFROAD_EFs'!$B$9:$B$9,'VC OFFROAD_EFs'!D$9:D$9),IF($C30&lt;750,LOOKUP($B$2,'VC OFFROAD_EFs'!$B$10:$B$11,'VC OFFROAD_EFs'!D$10:D$11),LOOKUP($B$2,'VC OFFROAD_EFs'!$B$12:$B$18,'VC OFFROAD_EFs'!D$12:D$18))))))))/453.59</f>
        <v>0.0018598198896636465</v>
      </c>
      <c r="F30" s="2">
        <f>(IF($C30&lt;50,LOOKUP($B$2,'VC OFFROAD_EFs'!$B$5:$B$5,'VC OFFROAD_EFs'!C$5:C$5),IF($C30&lt;120,LOOKUP($B$2,'VC OFFROAD_EFs'!$B$6:$B$6,'VC OFFROAD_EFs'!C$6:C$6),IF($C30&lt;175,LOOKUP($B$2,'VC OFFROAD_EFs'!$B$7:$B$7,'VC OFFROAD_EFs'!C$7:C$7),IF($C30&lt;250,LOOKUP($B$2,'VC OFFROAD_EFs'!$B$8:$B$8,'VC OFFROAD_EFs'!C$8:C$8),IF($C30&lt;500,LOOKUP($B$2,'VC OFFROAD_EFs'!$B$9:$B$9,'VC OFFROAD_EFs'!C$9:C$9),IF($C30&lt;750,LOOKUP($B$2,'VC OFFROAD_EFs'!$B$10:$B$11,'VC OFFROAD_EFs'!C$10:C$11),LOOKUP($B$2,'VC OFFROAD_EFs'!$B$12:$B$18,'VC OFFROAD_EFs'!C$12:C$18))))))))/453.59</f>
        <v>0.0006679175694482897</v>
      </c>
      <c r="G30" s="2">
        <f>(IF($C30&lt;50,LOOKUP($B$2,'VC OFFROAD_EFs'!$B$5:$B$5,'VC OFFROAD_EFs'!E$5:E$5),IF($C30&lt;120,LOOKUP($B$2,'VC OFFROAD_EFs'!$B$6:$B$6,'VC OFFROAD_EFs'!E$6:E$6),IF($C30&lt;175,LOOKUP($B$2,'VC OFFROAD_EFs'!$B$7:$B$7,'VC OFFROAD_EFs'!E$7:E$7),IF($C30&lt;250,LOOKUP($B$2,'VC OFFROAD_EFs'!$B$8:$B$8,'VC OFFROAD_EFs'!E$8:E$8),IF($C30&lt;500,LOOKUP($B$2,'VC OFFROAD_EFs'!$B$9:$B$9,'VC OFFROAD_EFs'!E$9:E$9),IF($C30&lt;750,LOOKUP($B$2,'VC OFFROAD_EFs'!$B$10:$B$11,'VC OFFROAD_EFs'!E$10:E$11),LOOKUP($B$2,'VC OFFROAD_EFs'!$B$12:$B$18,'VC OFFROAD_EFs'!E$12:E$18))))))))/453.59</f>
        <v>0.00663649211843445</v>
      </c>
      <c r="H30" s="2">
        <v>1.08E-05</v>
      </c>
      <c r="I30" s="2">
        <f>(IF($C30&lt;50,LOOKUP($B$2,'VC OFFROAD_EFs'!$B$5:$B$5,'VC OFFROAD_EFs'!F$5:F$5),IF($C30&lt;120,LOOKUP($B$2,'VC OFFROAD_EFs'!$B$6:$B$6,'VC OFFROAD_EFs'!F$6:F$6),IF($C30&lt;175,LOOKUP($B$2,'VC OFFROAD_EFs'!$B$7:$B$7,'VC OFFROAD_EFs'!F$7:F$7),IF($C30&lt;250,LOOKUP($B$2,'VC OFFROAD_EFs'!$B$8:$B$8,'VC OFFROAD_EFs'!F$8:F$8),IF($C30&lt;500,LOOKUP($B$2,'VC OFFROAD_EFs'!$B$9:$B$9,'VC OFFROAD_EFs'!F$9:F$9),IF($C30&lt;750,LOOKUP($B$2,'VC OFFROAD_EFs'!$B$10:$B$11,'VC OFFROAD_EFs'!F$10:F$11),LOOKUP($B$2,'VC OFFROAD_EFs'!$B$12:$B$18,'VC OFFROAD_EFs'!F$12:F$18))))))))/453.59</f>
        <v>0.00024999986673894796</v>
      </c>
      <c r="J30" s="5">
        <v>1</v>
      </c>
      <c r="K30">
        <v>12</v>
      </c>
      <c r="L30">
        <v>12</v>
      </c>
      <c r="M30" s="40">
        <f t="shared" si="3"/>
        <v>3.005766512878799</v>
      </c>
      <c r="N30" s="40">
        <f t="shared" si="4"/>
        <v>1.0794616590395478</v>
      </c>
      <c r="O30" s="40">
        <f t="shared" si="5"/>
        <v>10.72563310212902</v>
      </c>
      <c r="P30" s="40">
        <f t="shared" si="6"/>
        <v>0.017454528000000004</v>
      </c>
      <c r="Q30" s="40">
        <f t="shared" si="7"/>
        <v>0.4040397846288182</v>
      </c>
      <c r="S30" s="39">
        <f t="shared" si="8"/>
        <v>0.018034599077272794</v>
      </c>
      <c r="T30" s="39">
        <f t="shared" si="9"/>
        <v>0.0064767699542372876</v>
      </c>
      <c r="U30" s="39">
        <f t="shared" si="10"/>
        <v>0.06435379861277411</v>
      </c>
      <c r="V30" s="39">
        <f t="shared" si="11"/>
        <v>0.00010472716800000002</v>
      </c>
      <c r="W30" s="39">
        <f t="shared" si="12"/>
        <v>0.002424238707772909</v>
      </c>
    </row>
    <row r="31" spans="1:23" ht="12.75">
      <c r="A31" s="16"/>
      <c r="B31" s="17"/>
      <c r="C31" s="27"/>
      <c r="D31" s="28"/>
      <c r="M31" s="14">
        <f>SUM(M25:M30)</f>
        <v>72.37792786239743</v>
      </c>
      <c r="N31" s="14">
        <f>SUM(N25:N30)</f>
        <v>19.9866329890286</v>
      </c>
      <c r="O31" s="14">
        <f>SUM(O25:O30)</f>
        <v>238.43247821922003</v>
      </c>
      <c r="P31" s="14">
        <f>SUM(P25:P30)</f>
        <v>0.215703648</v>
      </c>
      <c r="Q31" s="14">
        <f>SUM(Q25:Q30)</f>
        <v>5.713989375363417</v>
      </c>
      <c r="S31" s="14">
        <f>SUM(S25:S30)</f>
        <v>0.4342675671743846</v>
      </c>
      <c r="T31" s="14">
        <f>SUM(T25:T30)</f>
        <v>0.1199197979341716</v>
      </c>
      <c r="U31" s="14">
        <f>SUM(U25:U30)</f>
        <v>1.4305948693153199</v>
      </c>
      <c r="V31" s="14">
        <f>SUM(V25:V30)</f>
        <v>0.0012942218880000003</v>
      </c>
      <c r="W31" s="14">
        <f>SUM(W25:W30)</f>
        <v>0.03428393625218051</v>
      </c>
    </row>
    <row r="32" spans="1:4" ht="12.75">
      <c r="A32" s="19" t="s">
        <v>160</v>
      </c>
      <c r="B32" s="17"/>
      <c r="C32" s="27"/>
      <c r="D32" s="28"/>
    </row>
    <row r="33" spans="1:23" ht="12.75">
      <c r="A33" s="10" t="s">
        <v>190</v>
      </c>
      <c r="B33" s="17" t="s">
        <v>2</v>
      </c>
      <c r="C33" s="44">
        <v>300</v>
      </c>
      <c r="D33" s="26">
        <v>43</v>
      </c>
      <c r="E33" s="2">
        <f>(IF($C33&lt;50,LOOKUP($B$2,'VC OFFROAD_EFs'!$B$5:$B$5,'VC OFFROAD_EFs'!D$5:D$5),IF($C33&lt;120,LOOKUP($B$2,'VC OFFROAD_EFs'!$B$6:$B$6,'VC OFFROAD_EFs'!D$6:D$6),IF($C33&lt;175,LOOKUP($B$2,'VC OFFROAD_EFs'!$B$7:$B$7,'VC OFFROAD_EFs'!D$7:D$7),IF($C33&lt;250,LOOKUP($B$2,'VC OFFROAD_EFs'!$B$8:$B$8,'VC OFFROAD_EFs'!D$8:D$8),IF($C33&lt;500,LOOKUP($B$2,'VC OFFROAD_EFs'!$B$9:$B$9,'VC OFFROAD_EFs'!D$9:D$9),IF($C33&lt;750,LOOKUP($B$2,'VC OFFROAD_EFs'!$B$10:$B$11,'VC OFFROAD_EFs'!D$10:D$11),LOOKUP($B$2,'VC OFFROAD_EFs'!$B$12:$B$18,'VC OFFROAD_EFs'!D$12:D$18))))))))/453.59</f>
        <v>0.001823127714611169</v>
      </c>
      <c r="F33" s="2">
        <f>(IF($C33&lt;50,LOOKUP($B$2,'VC OFFROAD_EFs'!$B$5:$B$5,'VC OFFROAD_EFs'!C$5:C$5),IF($C33&lt;120,LOOKUP($B$2,'VC OFFROAD_EFs'!$B$6:$B$6,'VC OFFROAD_EFs'!C$6:C$6),IF($C33&lt;175,LOOKUP($B$2,'VC OFFROAD_EFs'!$B$7:$B$7,'VC OFFROAD_EFs'!C$7:C$7),IF($C33&lt;250,LOOKUP($B$2,'VC OFFROAD_EFs'!$B$8:$B$8,'VC OFFROAD_EFs'!C$8:C$8),IF($C33&lt;500,LOOKUP($B$2,'VC OFFROAD_EFs'!$B$9:$B$9,'VC OFFROAD_EFs'!C$9:C$9),IF($C33&lt;750,LOOKUP($B$2,'VC OFFROAD_EFs'!$B$10:$B$11,'VC OFFROAD_EFs'!C$10:C$11),LOOKUP($B$2,'VC OFFROAD_EFs'!$B$12:$B$18,'VC OFFROAD_EFs'!C$12:C$18))))))))/453.59</f>
        <v>0.0004989332996492072</v>
      </c>
      <c r="G33" s="2">
        <f>(IF($C33&lt;50,LOOKUP($B$2,'VC OFFROAD_EFs'!$B$5:$B$5,'VC OFFROAD_EFs'!E$5:E$5),IF($C33&lt;120,LOOKUP($B$2,'VC OFFROAD_EFs'!$B$6:$B$6,'VC OFFROAD_EFs'!E$6:E$6),IF($C33&lt;175,LOOKUP($B$2,'VC OFFROAD_EFs'!$B$7:$B$7,'VC OFFROAD_EFs'!E$7:E$7),IF($C33&lt;250,LOOKUP($B$2,'VC OFFROAD_EFs'!$B$8:$B$8,'VC OFFROAD_EFs'!E$8:E$8),IF($C33&lt;500,LOOKUP($B$2,'VC OFFROAD_EFs'!$B$9:$B$9,'VC OFFROAD_EFs'!E$9:E$9),IF($C33&lt;750,LOOKUP($B$2,'VC OFFROAD_EFs'!$B$10:$B$11,'VC OFFROAD_EFs'!E$10:E$11),LOOKUP($B$2,'VC OFFROAD_EFs'!$B$12:$B$18,'VC OFFROAD_EFs'!E$12:E$18))))))))/453.59</f>
        <v>0.004818265278427906</v>
      </c>
      <c r="H33" s="2">
        <v>1.08E-05</v>
      </c>
      <c r="I33" s="2">
        <f>(IF($C33&lt;50,LOOKUP($B$2,'VC OFFROAD_EFs'!$B$5:$B$5,'VC OFFROAD_EFs'!F$5:F$5),IF($C33&lt;120,LOOKUP($B$2,'VC OFFROAD_EFs'!$B$6:$B$6,'VC OFFROAD_EFs'!F$6:F$6),IF($C33&lt;175,LOOKUP($B$2,'VC OFFROAD_EFs'!$B$7:$B$7,'VC OFFROAD_EFs'!F$7:F$7),IF($C33&lt;250,LOOKUP($B$2,'VC OFFROAD_EFs'!$B$8:$B$8,'VC OFFROAD_EFs'!F$8:F$8),IF($C33&lt;500,LOOKUP($B$2,'VC OFFROAD_EFs'!$B$9:$B$9,'VC OFFROAD_EFs'!F$9:F$9),IF($C33&lt;750,LOOKUP($B$2,'VC OFFROAD_EFs'!$B$10:$B$11,'VC OFFROAD_EFs'!F$10:F$11),LOOKUP($B$2,'VC OFFROAD_EFs'!$B$12:$B$18,'VC OFFROAD_EFs'!F$12:F$18))))))))/453.59</f>
        <v>0.0001852093130397065</v>
      </c>
      <c r="J33" s="5">
        <v>1</v>
      </c>
      <c r="K33">
        <v>12</v>
      </c>
      <c r="L33">
        <v>34</v>
      </c>
      <c r="M33" s="6">
        <f aca="true" t="shared" si="13" ref="M33:Q37">($C33*$D33*E33*$J33*$K33/100)</f>
        <v>2.8222017022180896</v>
      </c>
      <c r="N33" s="6">
        <f t="shared" si="13"/>
        <v>0.7723487478569727</v>
      </c>
      <c r="O33" s="6">
        <f t="shared" si="13"/>
        <v>7.458674651006399</v>
      </c>
      <c r="P33" s="6">
        <f t="shared" si="13"/>
        <v>0.0167184</v>
      </c>
      <c r="Q33" s="6">
        <f t="shared" si="13"/>
        <v>0.2867040165854657</v>
      </c>
      <c r="S33" s="7">
        <f aca="true" t="shared" si="14" ref="S33:W37">(M33*$L33)/2000</f>
        <v>0.047977428937707525</v>
      </c>
      <c r="T33" s="7">
        <f t="shared" si="14"/>
        <v>0.013129928713568535</v>
      </c>
      <c r="U33" s="7">
        <f t="shared" si="14"/>
        <v>0.1267974690671088</v>
      </c>
      <c r="V33" s="7">
        <f t="shared" si="14"/>
        <v>0.00028421280000000005</v>
      </c>
      <c r="W33" s="7">
        <f t="shared" si="14"/>
        <v>0.004873968281952917</v>
      </c>
    </row>
    <row r="34" spans="1:23" ht="12.75">
      <c r="A34" s="10" t="s">
        <v>191</v>
      </c>
      <c r="B34" s="17" t="s">
        <v>2</v>
      </c>
      <c r="C34" s="44">
        <v>250</v>
      </c>
      <c r="D34" s="26">
        <v>43</v>
      </c>
      <c r="E34" s="2">
        <f>(IF($C34&lt;50,LOOKUP($B$2,'VC OFFROAD_EFs'!$B$5:$B$5,'VC OFFROAD_EFs'!D$5:D$5),IF($C34&lt;120,LOOKUP($B$2,'VC OFFROAD_EFs'!$B$6:$B$6,'VC OFFROAD_EFs'!D$6:D$6),IF($C34&lt;175,LOOKUP($B$2,'VC OFFROAD_EFs'!$B$7:$B$7,'VC OFFROAD_EFs'!D$7:D$7),IF($C34&lt;250,LOOKUP($B$2,'VC OFFROAD_EFs'!$B$8:$B$8,'VC OFFROAD_EFs'!D$8:D$8),IF($C34&lt;500,LOOKUP($B$2,'VC OFFROAD_EFs'!$B$9:$B$9,'VC OFFROAD_EFs'!D$9:D$9),IF($C34&lt;750,LOOKUP($B$2,'VC OFFROAD_EFs'!$B$10:$B$11,'VC OFFROAD_EFs'!D$10:D$11),LOOKUP($B$2,'VC OFFROAD_EFs'!$B$12:$B$18,'VC OFFROAD_EFs'!D$12:D$18))))))))/453.59</f>
        <v>0.001823127714611169</v>
      </c>
      <c r="F34" s="2">
        <f>(IF($C34&lt;50,LOOKUP($B$2,'VC OFFROAD_EFs'!$B$5:$B$5,'VC OFFROAD_EFs'!C$5:C$5),IF($C34&lt;120,LOOKUP($B$2,'VC OFFROAD_EFs'!$B$6:$B$6,'VC OFFROAD_EFs'!C$6:C$6),IF($C34&lt;175,LOOKUP($B$2,'VC OFFROAD_EFs'!$B$7:$B$7,'VC OFFROAD_EFs'!C$7:C$7),IF($C34&lt;250,LOOKUP($B$2,'VC OFFROAD_EFs'!$B$8:$B$8,'VC OFFROAD_EFs'!C$8:C$8),IF($C34&lt;500,LOOKUP($B$2,'VC OFFROAD_EFs'!$B$9:$B$9,'VC OFFROAD_EFs'!C$9:C$9),IF($C34&lt;750,LOOKUP($B$2,'VC OFFROAD_EFs'!$B$10:$B$11,'VC OFFROAD_EFs'!C$10:C$11),LOOKUP($B$2,'VC OFFROAD_EFs'!$B$12:$B$18,'VC OFFROAD_EFs'!C$12:C$18))))))))/453.59</f>
        <v>0.0004989332996492072</v>
      </c>
      <c r="G34" s="2">
        <f>(IF($C34&lt;50,LOOKUP($B$2,'VC OFFROAD_EFs'!$B$5:$B$5,'VC OFFROAD_EFs'!E$5:E$5),IF($C34&lt;120,LOOKUP($B$2,'VC OFFROAD_EFs'!$B$6:$B$6,'VC OFFROAD_EFs'!E$6:E$6),IF($C34&lt;175,LOOKUP($B$2,'VC OFFROAD_EFs'!$B$7:$B$7,'VC OFFROAD_EFs'!E$7:E$7),IF($C34&lt;250,LOOKUP($B$2,'VC OFFROAD_EFs'!$B$8:$B$8,'VC OFFROAD_EFs'!E$8:E$8),IF($C34&lt;500,LOOKUP($B$2,'VC OFFROAD_EFs'!$B$9:$B$9,'VC OFFROAD_EFs'!E$9:E$9),IF($C34&lt;750,LOOKUP($B$2,'VC OFFROAD_EFs'!$B$10:$B$11,'VC OFFROAD_EFs'!E$10:E$11),LOOKUP($B$2,'VC OFFROAD_EFs'!$B$12:$B$18,'VC OFFROAD_EFs'!E$12:E$18))))))))/453.59</f>
        <v>0.004818265278427906</v>
      </c>
      <c r="H34" s="2">
        <v>1.08E-05</v>
      </c>
      <c r="I34" s="2">
        <f>(IF($C34&lt;50,LOOKUP($B$2,'VC OFFROAD_EFs'!$B$5:$B$5,'VC OFFROAD_EFs'!F$5:F$5),IF($C34&lt;120,LOOKUP($B$2,'VC OFFROAD_EFs'!$B$6:$B$6,'VC OFFROAD_EFs'!F$6:F$6),IF($C34&lt;175,LOOKUP($B$2,'VC OFFROAD_EFs'!$B$7:$B$7,'VC OFFROAD_EFs'!F$7:F$7),IF($C34&lt;250,LOOKUP($B$2,'VC OFFROAD_EFs'!$B$8:$B$8,'VC OFFROAD_EFs'!F$8:F$8),IF($C34&lt;500,LOOKUP($B$2,'VC OFFROAD_EFs'!$B$9:$B$9,'VC OFFROAD_EFs'!F$9:F$9),IF($C34&lt;750,LOOKUP($B$2,'VC OFFROAD_EFs'!$B$10:$B$11,'VC OFFROAD_EFs'!F$10:F$11),LOOKUP($B$2,'VC OFFROAD_EFs'!$B$12:$B$18,'VC OFFROAD_EFs'!F$12:F$18))))))))/453.59</f>
        <v>0.0001852093130397065</v>
      </c>
      <c r="J34" s="5">
        <v>1</v>
      </c>
      <c r="K34">
        <v>12</v>
      </c>
      <c r="L34">
        <v>34</v>
      </c>
      <c r="M34" s="6">
        <f t="shared" si="13"/>
        <v>2.351834751848408</v>
      </c>
      <c r="N34" s="6">
        <f t="shared" si="13"/>
        <v>0.6436239565474772</v>
      </c>
      <c r="O34" s="6">
        <f t="shared" si="13"/>
        <v>6.215562209171999</v>
      </c>
      <c r="P34" s="6">
        <f t="shared" si="13"/>
        <v>0.013932</v>
      </c>
      <c r="Q34" s="6">
        <f t="shared" si="13"/>
        <v>0.23892001382122138</v>
      </c>
      <c r="S34" s="7">
        <f t="shared" si="14"/>
        <v>0.03998119078142294</v>
      </c>
      <c r="T34" s="7">
        <f t="shared" si="14"/>
        <v>0.010941607261307112</v>
      </c>
      <c r="U34" s="7">
        <f t="shared" si="14"/>
        <v>0.10566455755592398</v>
      </c>
      <c r="V34" s="7">
        <f t="shared" si="14"/>
        <v>0.000236844</v>
      </c>
      <c r="W34" s="7">
        <f t="shared" si="14"/>
        <v>0.0040616402349607636</v>
      </c>
    </row>
    <row r="35" spans="1:23" ht="12.75">
      <c r="A35" s="16" t="s">
        <v>162</v>
      </c>
      <c r="B35" s="17" t="s">
        <v>2</v>
      </c>
      <c r="C35" s="27">
        <v>400</v>
      </c>
      <c r="D35" s="28">
        <v>74</v>
      </c>
      <c r="E35" s="2">
        <f>(IF($C35&lt;50,LOOKUP($B$2,'VC OFFROAD_EFs'!$B$5:$B$5,'VC OFFROAD_EFs'!D$5:D$5),IF($C35&lt;120,LOOKUP($B$2,'VC OFFROAD_EFs'!$B$6:$B$6,'VC OFFROAD_EFs'!D$6:D$6),IF($C35&lt;175,LOOKUP($B$2,'VC OFFROAD_EFs'!$B$7:$B$7,'VC OFFROAD_EFs'!D$7:D$7),IF($C35&lt;250,LOOKUP($B$2,'VC OFFROAD_EFs'!$B$8:$B$8,'VC OFFROAD_EFs'!D$8:D$8),IF($C35&lt;500,LOOKUP($B$2,'VC OFFROAD_EFs'!$B$9:$B$9,'VC OFFROAD_EFs'!D$9:D$9),IF($C35&lt;750,LOOKUP($B$2,'VC OFFROAD_EFs'!$B$10:$B$11,'VC OFFROAD_EFs'!D$10:D$11),LOOKUP($B$2,'VC OFFROAD_EFs'!$B$12:$B$18,'VC OFFROAD_EFs'!D$12:D$18))))))))/453.59</f>
        <v>0.001823127714611169</v>
      </c>
      <c r="F35" s="2">
        <f>(IF($C35&lt;50,LOOKUP($B$2,'VC OFFROAD_EFs'!$B$5:$B$5,'VC OFFROAD_EFs'!C$5:C$5),IF($C35&lt;120,LOOKUP($B$2,'VC OFFROAD_EFs'!$B$6:$B$6,'VC OFFROAD_EFs'!C$6:C$6),IF($C35&lt;175,LOOKUP($B$2,'VC OFFROAD_EFs'!$B$7:$B$7,'VC OFFROAD_EFs'!C$7:C$7),IF($C35&lt;250,LOOKUP($B$2,'VC OFFROAD_EFs'!$B$8:$B$8,'VC OFFROAD_EFs'!C$8:C$8),IF($C35&lt;500,LOOKUP($B$2,'VC OFFROAD_EFs'!$B$9:$B$9,'VC OFFROAD_EFs'!C$9:C$9),IF($C35&lt;750,LOOKUP($B$2,'VC OFFROAD_EFs'!$B$10:$B$11,'VC OFFROAD_EFs'!C$10:C$11),LOOKUP($B$2,'VC OFFROAD_EFs'!$B$12:$B$18,'VC OFFROAD_EFs'!C$12:C$18))))))))/453.59</f>
        <v>0.0004989332996492072</v>
      </c>
      <c r="G35" s="2">
        <f>(IF($C35&lt;50,LOOKUP($B$2,'VC OFFROAD_EFs'!$B$5:$B$5,'VC OFFROAD_EFs'!E$5:E$5),IF($C35&lt;120,LOOKUP($B$2,'VC OFFROAD_EFs'!$B$6:$B$6,'VC OFFROAD_EFs'!E$6:E$6),IF($C35&lt;175,LOOKUP($B$2,'VC OFFROAD_EFs'!$B$7:$B$7,'VC OFFROAD_EFs'!E$7:E$7),IF($C35&lt;250,LOOKUP($B$2,'VC OFFROAD_EFs'!$B$8:$B$8,'VC OFFROAD_EFs'!E$8:E$8),IF($C35&lt;500,LOOKUP($B$2,'VC OFFROAD_EFs'!$B$9:$B$9,'VC OFFROAD_EFs'!E$9:E$9),IF($C35&lt;750,LOOKUP($B$2,'VC OFFROAD_EFs'!$B$10:$B$11,'VC OFFROAD_EFs'!E$10:E$11),LOOKUP($B$2,'VC OFFROAD_EFs'!$B$12:$B$18,'VC OFFROAD_EFs'!E$12:E$18))))))))/453.59</f>
        <v>0.004818265278427906</v>
      </c>
      <c r="H35" s="2">
        <v>1.08E-05</v>
      </c>
      <c r="I35" s="2">
        <f>(IF($C35&lt;50,LOOKUP($B$2,'VC OFFROAD_EFs'!$B$5:$B$5,'VC OFFROAD_EFs'!F$5:F$5),IF($C35&lt;120,LOOKUP($B$2,'VC OFFROAD_EFs'!$B$6:$B$6,'VC OFFROAD_EFs'!F$6:F$6),IF($C35&lt;175,LOOKUP($B$2,'VC OFFROAD_EFs'!$B$7:$B$7,'VC OFFROAD_EFs'!F$7:F$7),IF($C35&lt;250,LOOKUP($B$2,'VC OFFROAD_EFs'!$B$8:$B$8,'VC OFFROAD_EFs'!F$8:F$8),IF($C35&lt;500,LOOKUP($B$2,'VC OFFROAD_EFs'!$B$9:$B$9,'VC OFFROAD_EFs'!F$9:F$9),IF($C35&lt;750,LOOKUP($B$2,'VC OFFROAD_EFs'!$B$10:$B$11,'VC OFFROAD_EFs'!F$10:F$11),LOOKUP($B$2,'VC OFFROAD_EFs'!$B$12:$B$18,'VC OFFROAD_EFs'!F$12:F$18))))))))/453.59</f>
        <v>0.0001852093130397065</v>
      </c>
      <c r="J35" s="5">
        <v>2</v>
      </c>
      <c r="K35">
        <v>12</v>
      </c>
      <c r="L35">
        <v>34</v>
      </c>
      <c r="M35" s="6">
        <f t="shared" si="13"/>
        <v>12.951499284597745</v>
      </c>
      <c r="N35" s="6">
        <f t="shared" si="13"/>
        <v>3.5444221607079673</v>
      </c>
      <c r="O35" s="6">
        <f t="shared" si="13"/>
        <v>34.228956537951845</v>
      </c>
      <c r="P35" s="6">
        <f t="shared" si="13"/>
        <v>0.0767232</v>
      </c>
      <c r="Q35" s="6">
        <f t="shared" si="13"/>
        <v>1.315726959834075</v>
      </c>
      <c r="S35" s="7">
        <f t="shared" si="14"/>
        <v>0.22017548783816165</v>
      </c>
      <c r="T35" s="7">
        <f t="shared" si="14"/>
        <v>0.06025517673203545</v>
      </c>
      <c r="U35" s="7">
        <f t="shared" si="14"/>
        <v>0.5818922611451813</v>
      </c>
      <c r="V35" s="7">
        <f t="shared" si="14"/>
        <v>0.0013042944</v>
      </c>
      <c r="W35" s="7">
        <f t="shared" si="14"/>
        <v>0.022367358317179273</v>
      </c>
    </row>
    <row r="36" spans="1:23" ht="12.75">
      <c r="A36" s="16" t="s">
        <v>163</v>
      </c>
      <c r="B36" s="17" t="s">
        <v>2</v>
      </c>
      <c r="C36" s="27">
        <v>63</v>
      </c>
      <c r="D36" s="28">
        <v>45</v>
      </c>
      <c r="E36" s="2">
        <f>(IF($C36&lt;50,LOOKUP($B$2,'VC OFFROAD_EFs'!$B$5:$B$5,'VC OFFROAD_EFs'!D$5:D$5),IF($C36&lt;120,LOOKUP($B$2,'VC OFFROAD_EFs'!$B$6:$B$6,'VC OFFROAD_EFs'!D$6:D$6),IF($C36&lt;175,LOOKUP($B$2,'VC OFFROAD_EFs'!$B$7:$B$7,'VC OFFROAD_EFs'!D$7:D$7),IF($C36&lt;250,LOOKUP($B$2,'VC OFFROAD_EFs'!$B$8:$B$8,'VC OFFROAD_EFs'!D$8:D$8),IF($C36&lt;500,LOOKUP($B$2,'VC OFFROAD_EFs'!$B$9:$B$9,'VC OFFROAD_EFs'!D$9:D$9),IF($C36&lt;750,LOOKUP($B$2,'VC OFFROAD_EFs'!$B$10:$B$11,'VC OFFROAD_EFs'!D$10:D$11),LOOKUP($B$2,'VC OFFROAD_EFs'!$B$12:$B$18,'VC OFFROAD_EFs'!D$12:D$18))))))))/453.59</f>
        <v>0.003452448528126125</v>
      </c>
      <c r="F36" s="2">
        <f>(IF($C36&lt;50,LOOKUP($B$2,'VC OFFROAD_EFs'!$B$5:$B$5,'VC OFFROAD_EFs'!C$5:C$5),IF($C36&lt;120,LOOKUP($B$2,'VC OFFROAD_EFs'!$B$6:$B$6,'VC OFFROAD_EFs'!C$6:C$6),IF($C36&lt;175,LOOKUP($B$2,'VC OFFROAD_EFs'!$B$7:$B$7,'VC OFFROAD_EFs'!C$7:C$7),IF($C36&lt;250,LOOKUP($B$2,'VC OFFROAD_EFs'!$B$8:$B$8,'VC OFFROAD_EFs'!C$8:C$8),IF($C36&lt;500,LOOKUP($B$2,'VC OFFROAD_EFs'!$B$9:$B$9,'VC OFFROAD_EFs'!C$9:C$9),IF($C36&lt;750,LOOKUP($B$2,'VC OFFROAD_EFs'!$B$10:$B$11,'VC OFFROAD_EFs'!C$10:C$11),LOOKUP($B$2,'VC OFFROAD_EFs'!$B$12:$B$18,'VC OFFROAD_EFs'!C$12:C$18))))))))/453.59</f>
        <v>0.0009343783601452484</v>
      </c>
      <c r="G36" s="2">
        <f>(IF($C36&lt;50,LOOKUP($B$2,'VC OFFROAD_EFs'!$B$5:$B$5,'VC OFFROAD_EFs'!E$5:E$5),IF($C36&lt;120,LOOKUP($B$2,'VC OFFROAD_EFs'!$B$6:$B$6,'VC OFFROAD_EFs'!E$6:E$6),IF($C36&lt;175,LOOKUP($B$2,'VC OFFROAD_EFs'!$B$7:$B$7,'VC OFFROAD_EFs'!E$7:E$7),IF($C36&lt;250,LOOKUP($B$2,'VC OFFROAD_EFs'!$B$8:$B$8,'VC OFFROAD_EFs'!E$8:E$8),IF($C36&lt;500,LOOKUP($B$2,'VC OFFROAD_EFs'!$B$9:$B$9,'VC OFFROAD_EFs'!E$9:E$9),IF($C36&lt;750,LOOKUP($B$2,'VC OFFROAD_EFs'!$B$10:$B$11,'VC OFFROAD_EFs'!E$10:E$11),LOOKUP($B$2,'VC OFFROAD_EFs'!$B$12:$B$18,'VC OFFROAD_EFs'!E$12:E$18))))))))/453.59</f>
        <v>0.0056998452417516485</v>
      </c>
      <c r="H36" s="2">
        <v>1.08E-05</v>
      </c>
      <c r="I36" s="2">
        <f>(IF($C36&lt;50,LOOKUP($B$2,'VC OFFROAD_EFs'!$B$5:$B$5,'VC OFFROAD_EFs'!F$5:F$5),IF($C36&lt;120,LOOKUP($B$2,'VC OFFROAD_EFs'!$B$6:$B$6,'VC OFFROAD_EFs'!F$6:F$6),IF($C36&lt;175,LOOKUP($B$2,'VC OFFROAD_EFs'!$B$7:$B$7,'VC OFFROAD_EFs'!F$7:F$7),IF($C36&lt;250,LOOKUP($B$2,'VC OFFROAD_EFs'!$B$8:$B$8,'VC OFFROAD_EFs'!F$8:F$8),IF($C36&lt;500,LOOKUP($B$2,'VC OFFROAD_EFs'!$B$9:$B$9,'VC OFFROAD_EFs'!F$9:F$9),IF($C36&lt;750,LOOKUP($B$2,'VC OFFROAD_EFs'!$B$10:$B$11,'VC OFFROAD_EFs'!F$10:F$11),LOOKUP($B$2,'VC OFFROAD_EFs'!$B$12:$B$18,'VC OFFROAD_EFs'!F$12:F$18))))))))/453.59</f>
        <v>0.0005146399149575474</v>
      </c>
      <c r="J36" s="5">
        <v>1</v>
      </c>
      <c r="K36">
        <v>12</v>
      </c>
      <c r="L36">
        <v>34</v>
      </c>
      <c r="M36" s="6">
        <f t="shared" si="13"/>
        <v>1.1745229892685076</v>
      </c>
      <c r="N36" s="6">
        <f t="shared" si="13"/>
        <v>0.3178755181214135</v>
      </c>
      <c r="O36" s="6">
        <f t="shared" si="13"/>
        <v>1.9390873512439109</v>
      </c>
      <c r="P36" s="6">
        <f t="shared" si="13"/>
        <v>0.0036741599999999997</v>
      </c>
      <c r="Q36" s="6">
        <f t="shared" si="13"/>
        <v>0.17508049906855763</v>
      </c>
      <c r="S36" s="7">
        <f t="shared" si="14"/>
        <v>0.019966890817564628</v>
      </c>
      <c r="T36" s="7">
        <f t="shared" si="14"/>
        <v>0.00540388380806403</v>
      </c>
      <c r="U36" s="7">
        <f t="shared" si="14"/>
        <v>0.032964484971146485</v>
      </c>
      <c r="V36" s="7">
        <f t="shared" si="14"/>
        <v>6.246071999999999E-05</v>
      </c>
      <c r="W36" s="7">
        <f t="shared" si="14"/>
        <v>0.0029763684841654795</v>
      </c>
    </row>
    <row r="37" spans="1:23" ht="12.75">
      <c r="A37" s="16" t="s">
        <v>164</v>
      </c>
      <c r="B37" s="17" t="s">
        <v>2</v>
      </c>
      <c r="C37" s="29">
        <v>91</v>
      </c>
      <c r="D37" s="29">
        <v>48</v>
      </c>
      <c r="E37" s="21">
        <f>(IF($C37&lt;50,LOOKUP($B$2,'VC OFFROAD_EFs'!$B$5:$B$5,'VC OFFROAD_EFs'!D$5:D$5),IF($C37&lt;120,LOOKUP($B$2,'VC OFFROAD_EFs'!$B$6:$B$6,'VC OFFROAD_EFs'!D$6:D$6),IF($C37&lt;175,LOOKUP($B$2,'VC OFFROAD_EFs'!$B$7:$B$7,'VC OFFROAD_EFs'!D$7:D$7),IF($C37&lt;250,LOOKUP($B$2,'VC OFFROAD_EFs'!$B$8:$B$8,'VC OFFROAD_EFs'!D$8:D$8),IF($C37&lt;500,LOOKUP($B$2,'VC OFFROAD_EFs'!$B$9:$B$9,'VC OFFROAD_EFs'!D$9:D$9),IF($C37&lt;750,LOOKUP($B$2,'VC OFFROAD_EFs'!$B$10:$B$11,'VC OFFROAD_EFs'!D$10:D$11),LOOKUP($B$2,'VC OFFROAD_EFs'!$B$12:$B$18,'VC OFFROAD_EFs'!D$12:D$18))))))))/453.59</f>
        <v>0.003452448528126125</v>
      </c>
      <c r="F37" s="21">
        <f>(IF($C37&lt;50,LOOKUP($B$2,'VC OFFROAD_EFs'!$B$5:$B$5,'VC OFFROAD_EFs'!C$5:C$5),IF($C37&lt;120,LOOKUP($B$2,'VC OFFROAD_EFs'!$B$6:$B$6,'VC OFFROAD_EFs'!C$6:C$6),IF($C37&lt;175,LOOKUP($B$2,'VC OFFROAD_EFs'!$B$7:$B$7,'VC OFFROAD_EFs'!C$7:C$7),IF($C37&lt;250,LOOKUP($B$2,'VC OFFROAD_EFs'!$B$8:$B$8,'VC OFFROAD_EFs'!C$8:C$8),IF($C37&lt;500,LOOKUP($B$2,'VC OFFROAD_EFs'!$B$9:$B$9,'VC OFFROAD_EFs'!C$9:C$9),IF($C37&lt;750,LOOKUP($B$2,'VC OFFROAD_EFs'!$B$10:$B$11,'VC OFFROAD_EFs'!C$10:C$11),LOOKUP($B$2,'VC OFFROAD_EFs'!$B$12:$B$18,'VC OFFROAD_EFs'!C$12:C$18))))))))/453.59</f>
        <v>0.0009343783601452484</v>
      </c>
      <c r="G37" s="21">
        <f>(IF($C37&lt;50,LOOKUP($B$2,'VC OFFROAD_EFs'!$B$5:$B$5,'VC OFFROAD_EFs'!E$5:E$5),IF($C37&lt;120,LOOKUP($B$2,'VC OFFROAD_EFs'!$B$6:$B$6,'VC OFFROAD_EFs'!E$6:E$6),IF($C37&lt;175,LOOKUP($B$2,'VC OFFROAD_EFs'!$B$7:$B$7,'VC OFFROAD_EFs'!E$7:E$7),IF($C37&lt;250,LOOKUP($B$2,'VC OFFROAD_EFs'!$B$8:$B$8,'VC OFFROAD_EFs'!E$8:E$8),IF($C37&lt;500,LOOKUP($B$2,'VC OFFROAD_EFs'!$B$9:$B$9,'VC OFFROAD_EFs'!E$9:E$9),IF($C37&lt;750,LOOKUP($B$2,'VC OFFROAD_EFs'!$B$10:$B$11,'VC OFFROAD_EFs'!E$10:E$11),LOOKUP($B$2,'VC OFFROAD_EFs'!$B$12:$B$18,'VC OFFROAD_EFs'!E$12:E$18))))))))/453.59</f>
        <v>0.0056998452417516485</v>
      </c>
      <c r="H37" s="21">
        <v>1.08E-05</v>
      </c>
      <c r="I37" s="21">
        <f>(IF($C37&lt;50,LOOKUP($B$2,'VC OFFROAD_EFs'!$B$5:$B$5,'VC OFFROAD_EFs'!F$5:F$5),IF($C37&lt;120,LOOKUP($B$2,'VC OFFROAD_EFs'!$B$6:$B$6,'VC OFFROAD_EFs'!F$6:F$6),IF($C37&lt;175,LOOKUP($B$2,'VC OFFROAD_EFs'!$B$7:$B$7,'VC OFFROAD_EFs'!F$7:F$7),IF($C37&lt;250,LOOKUP($B$2,'VC OFFROAD_EFs'!$B$8:$B$8,'VC OFFROAD_EFs'!F$8:F$8),IF($C37&lt;500,LOOKUP($B$2,'VC OFFROAD_EFs'!$B$9:$B$9,'VC OFFROAD_EFs'!F$9:F$9),IF($C37&lt;750,LOOKUP($B$2,'VC OFFROAD_EFs'!$B$10:$B$11,'VC OFFROAD_EFs'!F$10:F$11),LOOKUP($B$2,'VC OFFROAD_EFs'!$B$12:$B$18,'VC OFFROAD_EFs'!F$12:F$18))))))))/453.59</f>
        <v>0.0005146399149575474</v>
      </c>
      <c r="J37" s="22">
        <v>1</v>
      </c>
      <c r="K37" s="23">
        <v>12</v>
      </c>
      <c r="L37" s="23">
        <v>34</v>
      </c>
      <c r="M37" s="38">
        <f t="shared" si="13"/>
        <v>1.8096354205025897</v>
      </c>
      <c r="N37" s="38">
        <f t="shared" si="13"/>
        <v>0.48976376125373344</v>
      </c>
      <c r="O37" s="38">
        <f t="shared" si="13"/>
        <v>2.9876308819165445</v>
      </c>
      <c r="P37" s="38">
        <f t="shared" si="13"/>
        <v>0.005660927999999999</v>
      </c>
      <c r="Q37" s="38">
        <f t="shared" si="13"/>
        <v>0.26975365782414806</v>
      </c>
      <c r="S37" s="39">
        <f t="shared" si="14"/>
        <v>0.030763802148544028</v>
      </c>
      <c r="T37" s="39">
        <f t="shared" si="14"/>
        <v>0.008325983941313468</v>
      </c>
      <c r="U37" s="39">
        <f t="shared" si="14"/>
        <v>0.050789724992581255</v>
      </c>
      <c r="V37" s="39">
        <f t="shared" si="14"/>
        <v>9.623577599999998E-05</v>
      </c>
      <c r="W37" s="39">
        <f t="shared" si="14"/>
        <v>0.004585812183010516</v>
      </c>
    </row>
    <row r="38" spans="1:23" ht="12.75">
      <c r="A38" s="37" t="s">
        <v>170</v>
      </c>
      <c r="B38" s="17"/>
      <c r="C38" s="29"/>
      <c r="D38" s="29"/>
      <c r="E38" s="21"/>
      <c r="F38" s="21"/>
      <c r="G38" s="21"/>
      <c r="H38" s="21"/>
      <c r="I38" s="21"/>
      <c r="J38" s="22"/>
      <c r="K38" s="23"/>
      <c r="L38" s="23"/>
      <c r="M38" s="32">
        <f>SUM(M33:M37)</f>
        <v>21.109694148435338</v>
      </c>
      <c r="N38" s="32">
        <f>SUM(N33:N37)</f>
        <v>5.768034144487564</v>
      </c>
      <c r="O38" s="32">
        <f>SUM(O33:O37)</f>
        <v>52.8299116312907</v>
      </c>
      <c r="P38" s="32">
        <f>SUM(P33:P37)</f>
        <v>0.116708688</v>
      </c>
      <c r="Q38" s="32">
        <f>SUM(Q33:Q37)</f>
        <v>2.2861851471334678</v>
      </c>
      <c r="S38" s="32">
        <f>SUM(S33:S37)</f>
        <v>0.35886480052340075</v>
      </c>
      <c r="T38" s="32">
        <f>SUM(T33:T37)</f>
        <v>0.0980565804562886</v>
      </c>
      <c r="U38" s="32">
        <f>SUM(U33:U37)</f>
        <v>0.8981084977319419</v>
      </c>
      <c r="V38" s="32">
        <f>SUM(V33:V37)</f>
        <v>0.001984047696</v>
      </c>
      <c r="W38" s="32">
        <f>SUM(W33:W37)</f>
        <v>0.038865147501268946</v>
      </c>
    </row>
    <row r="39" spans="1:23" ht="12.75">
      <c r="A39" s="5"/>
      <c r="B39" s="12"/>
      <c r="C39" s="25"/>
      <c r="D39" s="25"/>
      <c r="E39" s="13"/>
      <c r="F39" s="13"/>
      <c r="G39" s="13"/>
      <c r="H39" s="13"/>
      <c r="I39" s="13"/>
      <c r="K39" s="5"/>
      <c r="L39" s="5"/>
      <c r="M39" s="14"/>
      <c r="N39" s="14"/>
      <c r="O39" s="14"/>
      <c r="P39" s="14"/>
      <c r="Q39" s="14"/>
      <c r="R39" s="14"/>
      <c r="S39" s="15"/>
      <c r="T39" s="15"/>
      <c r="U39" s="15"/>
      <c r="V39" s="15"/>
      <c r="W39" s="15"/>
    </row>
    <row r="40" spans="1:23" ht="12.75" hidden="1">
      <c r="A40" s="5" t="s">
        <v>193</v>
      </c>
      <c r="B40" s="12"/>
      <c r="C40" s="25"/>
      <c r="D40" s="25"/>
      <c r="E40" s="13"/>
      <c r="F40" s="13"/>
      <c r="G40" s="13"/>
      <c r="H40" s="13"/>
      <c r="I40" s="13"/>
      <c r="K40" s="5"/>
      <c r="L40" s="5"/>
      <c r="M40" s="14"/>
      <c r="N40" s="14"/>
      <c r="O40" s="14"/>
      <c r="P40" s="14"/>
      <c r="Q40" s="14"/>
      <c r="R40" s="14"/>
      <c r="S40" s="15"/>
      <c r="T40" s="15"/>
      <c r="U40" s="15"/>
      <c r="V40" s="15"/>
      <c r="W40" s="15"/>
    </row>
    <row r="41" spans="1:4" ht="12.75" hidden="1">
      <c r="A41" s="18" t="s">
        <v>177</v>
      </c>
      <c r="C41" s="26"/>
      <c r="D41" s="26"/>
    </row>
    <row r="42" spans="1:23" ht="12.75" hidden="1">
      <c r="A42" s="16" t="s">
        <v>178</v>
      </c>
      <c r="B42" s="17" t="s">
        <v>2</v>
      </c>
      <c r="C42" s="27">
        <v>7442.55</v>
      </c>
      <c r="D42" s="28">
        <v>50</v>
      </c>
      <c r="E42" s="2">
        <f>(IF($C42&lt;50,LOOKUP($B$2,'VC OFFROAD_EFs'!$B$5:$B$5,'VC OFFROAD_EFs'!D$5:D$5),IF($C42&lt;120,LOOKUP($B$2,'VC OFFROAD_EFs'!$B$6:$B$6,'VC OFFROAD_EFs'!D$6:D$6),IF($C42&lt;175,LOOKUP($B$2,'VC OFFROAD_EFs'!$B$7:$B$7,'VC OFFROAD_EFs'!D$7:D$7),IF($C42&lt;250,LOOKUP($B$2,'VC OFFROAD_EFs'!$B$8:$B$8,'VC OFFROAD_EFs'!D$8:D$8),IF($C42&lt;500,LOOKUP($B$2,'VC OFFROAD_EFs'!$B$9:$B$9,'VC OFFROAD_EFs'!D$9:D$9),IF($C42&lt;750,LOOKUP($B$2,'VC OFFROAD_EFs'!$B$10:$B$11,'VC OFFROAD_EFs'!D$10:D$11),LOOKUP($B$2,'VC OFFROAD_EFs'!$B$12:$B$18,'VC OFFROAD_EFs'!D$12:D$18))))))))/453.59</f>
        <v>0.005952512180603629</v>
      </c>
      <c r="F42" s="2">
        <f>(IF($C42&lt;50,LOOKUP($B$2,'VC OFFROAD_EFs'!$B$5:$B$5,'VC OFFROAD_EFs'!C$5:C$5),IF($C42&lt;120,LOOKUP($B$2,'VC OFFROAD_EFs'!$B$6:$B$6,'VC OFFROAD_EFs'!C$6:C$6),IF($C42&lt;175,LOOKUP($B$2,'VC OFFROAD_EFs'!$B$7:$B$7,'VC OFFROAD_EFs'!C$7:C$7),IF($C42&lt;250,LOOKUP($B$2,'VC OFFROAD_EFs'!$B$8:$B$8,'VC OFFROAD_EFs'!C$8:C$8),IF($C42&lt;500,LOOKUP($B$2,'VC OFFROAD_EFs'!$B$9:$B$9,'VC OFFROAD_EFs'!C$9:C$9),IF($C42&lt;750,LOOKUP($B$2,'VC OFFROAD_EFs'!$B$10:$B$11,'VC OFFROAD_EFs'!C$10:C$11),LOOKUP($B$2,'VC OFFROAD_EFs'!$B$12:$B$18,'VC OFFROAD_EFs'!C$12:C$18))))))))/453.59</f>
        <v>0.001499151215855729</v>
      </c>
      <c r="G42" s="2">
        <f>(IF($C42&lt;50,LOOKUP($B$2,'VC OFFROAD_EFs'!$B$5:$B$5,'VC OFFROAD_EFs'!E$5:E$5),IF($C42&lt;120,LOOKUP($B$2,'VC OFFROAD_EFs'!$B$6:$B$6,'VC OFFROAD_EFs'!E$6:E$6),IF($C42&lt;175,LOOKUP($B$2,'VC OFFROAD_EFs'!$B$7:$B$7,'VC OFFROAD_EFs'!E$7:E$7),IF($C42&lt;250,LOOKUP($B$2,'VC OFFROAD_EFs'!$B$8:$B$8,'VC OFFROAD_EFs'!E$8:E$8),IF($C42&lt;500,LOOKUP($B$2,'VC OFFROAD_EFs'!$B$9:$B$9,'VC OFFROAD_EFs'!E$9:E$9),IF($C42&lt;750,LOOKUP($B$2,'VC OFFROAD_EFs'!$B$10:$B$11,'VC OFFROAD_EFs'!E$10:E$11),LOOKUP($B$2,'VC OFFROAD_EFs'!$B$12:$B$18,'VC OFFROAD_EFs'!E$12:E$18))))))))/453.59</f>
        <v>0.01801186093167839</v>
      </c>
      <c r="H42" s="2">
        <v>1.08E-05</v>
      </c>
      <c r="I42" s="2">
        <f>(IF($C42&lt;50,LOOKUP($B$2,'VC OFFROAD_EFs'!$B$5:$B$5,'VC OFFROAD_EFs'!F$5:F$5),IF($C42&lt;120,LOOKUP($B$2,'VC OFFROAD_EFs'!$B$6:$B$6,'VC OFFROAD_EFs'!F$6:F$6),IF($C42&lt;175,LOOKUP($B$2,'VC OFFROAD_EFs'!$B$7:$B$7,'VC OFFROAD_EFs'!F$7:F$7),IF($C42&lt;250,LOOKUP($B$2,'VC OFFROAD_EFs'!$B$8:$B$8,'VC OFFROAD_EFs'!F$8:F$8),IF($C42&lt;500,LOOKUP($B$2,'VC OFFROAD_EFs'!$B$9:$B$9,'VC OFFROAD_EFs'!F$9:F$9),IF($C42&lt;750,LOOKUP($B$2,'VC OFFROAD_EFs'!$B$10:$B$11,'VC OFFROAD_EFs'!F$10:F$11),LOOKUP($B$2,'VC OFFROAD_EFs'!$B$12:$B$18,'VC OFFROAD_EFs'!F$12:F$18))))))))/453.59</f>
        <v>0.00033069512114464606</v>
      </c>
      <c r="J42" s="5">
        <v>1</v>
      </c>
      <c r="K42">
        <v>12</v>
      </c>
      <c r="L42">
        <v>12</v>
      </c>
      <c r="M42" s="6">
        <f aca="true" t="shared" si="15" ref="M42:M47">($C42*$D42*E42*$J42*$K42/100)</f>
        <v>265.81121717850925</v>
      </c>
      <c r="N42" s="6">
        <f aca="true" t="shared" si="16" ref="N42:N47">($C42*$D42*F42*$J42*$K42/100)</f>
        <v>66.94504728940234</v>
      </c>
      <c r="O42" s="6">
        <f aca="true" t="shared" si="17" ref="O42:O47">($C42*$D42*G42*$J42*$K42/100)</f>
        <v>804.325053462378</v>
      </c>
      <c r="P42" s="6">
        <f aca="true" t="shared" si="18" ref="P42:P47">($C42*$D42*H42*$J42*$K42/100)</f>
        <v>0.48227723999999994</v>
      </c>
      <c r="Q42" s="6">
        <f aca="true" t="shared" si="19" ref="Q42:Q47">($C42*$D42*I42*$J42*$K42/100)</f>
        <v>14.767289843250515</v>
      </c>
      <c r="S42" s="7">
        <f aca="true" t="shared" si="20" ref="S42:S47">(M42*$L42)/2000</f>
        <v>1.5948673030710556</v>
      </c>
      <c r="T42" s="7">
        <f aca="true" t="shared" si="21" ref="T42:T47">(N42*$L42)/2000</f>
        <v>0.40167028373641406</v>
      </c>
      <c r="U42" s="7">
        <f aca="true" t="shared" si="22" ref="U42:U47">(O42*$L42)/2000</f>
        <v>4.825950320774268</v>
      </c>
      <c r="V42" s="7">
        <f aca="true" t="shared" si="23" ref="V42:V47">(P42*$L42)/2000</f>
        <v>0.00289366344</v>
      </c>
      <c r="W42" s="7">
        <f aca="true" t="shared" si="24" ref="W42:W47">(Q42*$L42)/2000</f>
        <v>0.08860373905950308</v>
      </c>
    </row>
    <row r="43" spans="1:23" ht="12.75" hidden="1">
      <c r="A43" s="16" t="s">
        <v>179</v>
      </c>
      <c r="B43" s="17" t="s">
        <v>2</v>
      </c>
      <c r="C43" s="27">
        <v>4291</v>
      </c>
      <c r="D43" s="28">
        <v>50</v>
      </c>
      <c r="E43" s="2">
        <f>(IF($C43&lt;50,LOOKUP($B$2,'VC OFFROAD_EFs'!$B$5:$B$5,'VC OFFROAD_EFs'!D$5:D$5),IF($C43&lt;120,LOOKUP($B$2,'VC OFFROAD_EFs'!$B$6:$B$6,'VC OFFROAD_EFs'!D$6:D$6),IF($C43&lt;175,LOOKUP($B$2,'VC OFFROAD_EFs'!$B$7:$B$7,'VC OFFROAD_EFs'!D$7:D$7),IF($C43&lt;250,LOOKUP($B$2,'VC OFFROAD_EFs'!$B$8:$B$8,'VC OFFROAD_EFs'!D$8:D$8),IF($C43&lt;500,LOOKUP($B$2,'VC OFFROAD_EFs'!$B$9:$B$9,'VC OFFROAD_EFs'!D$9:D$9),IF($C43&lt;750,LOOKUP($B$2,'VC OFFROAD_EFs'!$B$10:$B$11,'VC OFFROAD_EFs'!D$10:D$11),LOOKUP($B$2,'VC OFFROAD_EFs'!$B$12:$B$18,'VC OFFROAD_EFs'!D$12:D$18))))))))/453.59</f>
        <v>0.005952512180603629</v>
      </c>
      <c r="F43" s="2">
        <f>(IF($C43&lt;50,LOOKUP($B$2,'VC OFFROAD_EFs'!$B$5:$B$5,'VC OFFROAD_EFs'!C$5:C$5),IF($C43&lt;120,LOOKUP($B$2,'VC OFFROAD_EFs'!$B$6:$B$6,'VC OFFROAD_EFs'!C$6:C$6),IF($C43&lt;175,LOOKUP($B$2,'VC OFFROAD_EFs'!$B$7:$B$7,'VC OFFROAD_EFs'!C$7:C$7),IF($C43&lt;250,LOOKUP($B$2,'VC OFFROAD_EFs'!$B$8:$B$8,'VC OFFROAD_EFs'!C$8:C$8),IF($C43&lt;500,LOOKUP($B$2,'VC OFFROAD_EFs'!$B$9:$B$9,'VC OFFROAD_EFs'!C$9:C$9),IF($C43&lt;750,LOOKUP($B$2,'VC OFFROAD_EFs'!$B$10:$B$11,'VC OFFROAD_EFs'!C$10:C$11),LOOKUP($B$2,'VC OFFROAD_EFs'!$B$12:$B$18,'VC OFFROAD_EFs'!C$12:C$18))))))))/453.59</f>
        <v>0.001499151215855729</v>
      </c>
      <c r="G43" s="2">
        <f>(IF($C43&lt;50,LOOKUP($B$2,'VC OFFROAD_EFs'!$B$5:$B$5,'VC OFFROAD_EFs'!E$5:E$5),IF($C43&lt;120,LOOKUP($B$2,'VC OFFROAD_EFs'!$B$6:$B$6,'VC OFFROAD_EFs'!E$6:E$6),IF($C43&lt;175,LOOKUP($B$2,'VC OFFROAD_EFs'!$B$7:$B$7,'VC OFFROAD_EFs'!E$7:E$7),IF($C43&lt;250,LOOKUP($B$2,'VC OFFROAD_EFs'!$B$8:$B$8,'VC OFFROAD_EFs'!E$8:E$8),IF($C43&lt;500,LOOKUP($B$2,'VC OFFROAD_EFs'!$B$9:$B$9,'VC OFFROAD_EFs'!E$9:E$9),IF($C43&lt;750,LOOKUP($B$2,'VC OFFROAD_EFs'!$B$10:$B$11,'VC OFFROAD_EFs'!E$10:E$11),LOOKUP($B$2,'VC OFFROAD_EFs'!$B$12:$B$18,'VC OFFROAD_EFs'!E$12:E$18))))))))/453.59</f>
        <v>0.01801186093167839</v>
      </c>
      <c r="H43" s="2">
        <v>1.08E-05</v>
      </c>
      <c r="I43" s="2">
        <f>(IF($C43&lt;50,LOOKUP($B$2,'VC OFFROAD_EFs'!$B$5:$B$5,'VC OFFROAD_EFs'!F$5:F$5),IF($C43&lt;120,LOOKUP($B$2,'VC OFFROAD_EFs'!$B$6:$B$6,'VC OFFROAD_EFs'!F$6:F$6),IF($C43&lt;175,LOOKUP($B$2,'VC OFFROAD_EFs'!$B$7:$B$7,'VC OFFROAD_EFs'!F$7:F$7),IF($C43&lt;250,LOOKUP($B$2,'VC OFFROAD_EFs'!$B$8:$B$8,'VC OFFROAD_EFs'!F$8:F$8),IF($C43&lt;500,LOOKUP($B$2,'VC OFFROAD_EFs'!$B$9:$B$9,'VC OFFROAD_EFs'!F$9:F$9),IF($C43&lt;750,LOOKUP($B$2,'VC OFFROAD_EFs'!$B$10:$B$11,'VC OFFROAD_EFs'!F$10:F$11),LOOKUP($B$2,'VC OFFROAD_EFs'!$B$12:$B$18,'VC OFFROAD_EFs'!F$12:F$18))))))))/453.59</f>
        <v>0.00033069512114464606</v>
      </c>
      <c r="J43" s="5">
        <v>1</v>
      </c>
      <c r="K43">
        <v>12</v>
      </c>
      <c r="L43">
        <v>12</v>
      </c>
      <c r="M43" s="6">
        <f t="shared" si="15"/>
        <v>153.25337860182103</v>
      </c>
      <c r="N43" s="6">
        <f t="shared" si="16"/>
        <v>38.5971472034216</v>
      </c>
      <c r="O43" s="6">
        <f t="shared" si="17"/>
        <v>463.73337154699175</v>
      </c>
      <c r="P43" s="6">
        <f t="shared" si="18"/>
        <v>0.27805680000000005</v>
      </c>
      <c r="Q43" s="6">
        <f t="shared" si="19"/>
        <v>8.514076588990058</v>
      </c>
      <c r="S43" s="7">
        <f t="shared" si="20"/>
        <v>0.9195202716109261</v>
      </c>
      <c r="T43" s="7">
        <f t="shared" si="21"/>
        <v>0.23158288322052958</v>
      </c>
      <c r="U43" s="7">
        <f t="shared" si="22"/>
        <v>2.7824002292819503</v>
      </c>
      <c r="V43" s="7">
        <f t="shared" si="23"/>
        <v>0.0016683408000000002</v>
      </c>
      <c r="W43" s="7">
        <f t="shared" si="24"/>
        <v>0.05108445953394035</v>
      </c>
    </row>
    <row r="44" spans="1:23" ht="12.75" hidden="1">
      <c r="A44" s="16" t="s">
        <v>180</v>
      </c>
      <c r="B44" s="17" t="s">
        <v>2</v>
      </c>
      <c r="C44" s="27">
        <v>3017</v>
      </c>
      <c r="D44" s="28">
        <v>50</v>
      </c>
      <c r="E44" s="2">
        <f>(IF($C44&lt;50,LOOKUP($B$2,'VC OFFROAD_EFs'!$B$5:$B$5,'VC OFFROAD_EFs'!D$5:D$5),IF($C44&lt;120,LOOKUP($B$2,'VC OFFROAD_EFs'!$B$6:$B$6,'VC OFFROAD_EFs'!D$6:D$6),IF($C44&lt;175,LOOKUP($B$2,'VC OFFROAD_EFs'!$B$7:$B$7,'VC OFFROAD_EFs'!D$7:D$7),IF($C44&lt;250,LOOKUP($B$2,'VC OFFROAD_EFs'!$B$8:$B$8,'VC OFFROAD_EFs'!D$8:D$8),IF($C44&lt;500,LOOKUP($B$2,'VC OFFROAD_EFs'!$B$9:$B$9,'VC OFFROAD_EFs'!D$9:D$9),IF($C44&lt;750,LOOKUP($B$2,'VC OFFROAD_EFs'!$B$10:$B$11,'VC OFFROAD_EFs'!D$10:D$11),LOOKUP($B$2,'VC OFFROAD_EFs'!$B$12:$B$18,'VC OFFROAD_EFs'!D$12:D$18))))))))/453.59</f>
        <v>0.005952512180603629</v>
      </c>
      <c r="F44" s="2">
        <f>(IF($C44&lt;50,LOOKUP($B$2,'VC OFFROAD_EFs'!$B$5:$B$5,'VC OFFROAD_EFs'!C$5:C$5),IF($C44&lt;120,LOOKUP($B$2,'VC OFFROAD_EFs'!$B$6:$B$6,'VC OFFROAD_EFs'!C$6:C$6),IF($C44&lt;175,LOOKUP($B$2,'VC OFFROAD_EFs'!$B$7:$B$7,'VC OFFROAD_EFs'!C$7:C$7),IF($C44&lt;250,LOOKUP($B$2,'VC OFFROAD_EFs'!$B$8:$B$8,'VC OFFROAD_EFs'!C$8:C$8),IF($C44&lt;500,LOOKUP($B$2,'VC OFFROAD_EFs'!$B$9:$B$9,'VC OFFROAD_EFs'!C$9:C$9),IF($C44&lt;750,LOOKUP($B$2,'VC OFFROAD_EFs'!$B$10:$B$11,'VC OFFROAD_EFs'!C$10:C$11),LOOKUP($B$2,'VC OFFROAD_EFs'!$B$12:$B$18,'VC OFFROAD_EFs'!C$12:C$18))))))))/453.59</f>
        <v>0.001499151215855729</v>
      </c>
      <c r="G44" s="2">
        <f>(IF($C44&lt;50,LOOKUP($B$2,'VC OFFROAD_EFs'!$B$5:$B$5,'VC OFFROAD_EFs'!E$5:E$5),IF($C44&lt;120,LOOKUP($B$2,'VC OFFROAD_EFs'!$B$6:$B$6,'VC OFFROAD_EFs'!E$6:E$6),IF($C44&lt;175,LOOKUP($B$2,'VC OFFROAD_EFs'!$B$7:$B$7,'VC OFFROAD_EFs'!E$7:E$7),IF($C44&lt;250,LOOKUP($B$2,'VC OFFROAD_EFs'!$B$8:$B$8,'VC OFFROAD_EFs'!E$8:E$8),IF($C44&lt;500,LOOKUP($B$2,'VC OFFROAD_EFs'!$B$9:$B$9,'VC OFFROAD_EFs'!E$9:E$9),IF($C44&lt;750,LOOKUP($B$2,'VC OFFROAD_EFs'!$B$10:$B$11,'VC OFFROAD_EFs'!E$10:E$11),LOOKUP($B$2,'VC OFFROAD_EFs'!$B$12:$B$18,'VC OFFROAD_EFs'!E$12:E$18))))))))/453.59</f>
        <v>0.01801186093167839</v>
      </c>
      <c r="H44" s="2">
        <v>1.08E-05</v>
      </c>
      <c r="I44" s="2">
        <f>(IF($C44&lt;50,LOOKUP($B$2,'VC OFFROAD_EFs'!$B$5:$B$5,'VC OFFROAD_EFs'!F$5:F$5),IF($C44&lt;120,LOOKUP($B$2,'VC OFFROAD_EFs'!$B$6:$B$6,'VC OFFROAD_EFs'!F$6:F$6),IF($C44&lt;175,LOOKUP($B$2,'VC OFFROAD_EFs'!$B$7:$B$7,'VC OFFROAD_EFs'!F$7:F$7),IF($C44&lt;250,LOOKUP($B$2,'VC OFFROAD_EFs'!$B$8:$B$8,'VC OFFROAD_EFs'!F$8:F$8),IF($C44&lt;500,LOOKUP($B$2,'VC OFFROAD_EFs'!$B$9:$B$9,'VC OFFROAD_EFs'!F$9:F$9),IF($C44&lt;750,LOOKUP($B$2,'VC OFFROAD_EFs'!$B$10:$B$11,'VC OFFROAD_EFs'!F$10:F$11),LOOKUP($B$2,'VC OFFROAD_EFs'!$B$12:$B$18,'VC OFFROAD_EFs'!F$12:F$18))))))))/453.59</f>
        <v>0.00033069512114464606</v>
      </c>
      <c r="J44" s="5">
        <v>1</v>
      </c>
      <c r="K44">
        <v>12</v>
      </c>
      <c r="L44">
        <v>12</v>
      </c>
      <c r="M44" s="6">
        <f t="shared" si="15"/>
        <v>107.75237549328689</v>
      </c>
      <c r="N44" s="6">
        <f t="shared" si="16"/>
        <v>27.137635309420407</v>
      </c>
      <c r="O44" s="6">
        <f t="shared" si="17"/>
        <v>326.05070658524215</v>
      </c>
      <c r="P44" s="6">
        <f t="shared" si="18"/>
        <v>0.19550160000000003</v>
      </c>
      <c r="Q44" s="6">
        <f t="shared" si="19"/>
        <v>5.9862430829603825</v>
      </c>
      <c r="S44" s="7">
        <f t="shared" si="20"/>
        <v>0.6465142529597214</v>
      </c>
      <c r="T44" s="7">
        <f t="shared" si="21"/>
        <v>0.16282581185652245</v>
      </c>
      <c r="U44" s="7">
        <f t="shared" si="22"/>
        <v>1.956304239511453</v>
      </c>
      <c r="V44" s="7">
        <f t="shared" si="23"/>
        <v>0.0011730096</v>
      </c>
      <c r="W44" s="7">
        <f t="shared" si="24"/>
        <v>0.035917458497762296</v>
      </c>
    </row>
    <row r="45" spans="1:23" ht="12.75" hidden="1">
      <c r="A45" s="16" t="s">
        <v>181</v>
      </c>
      <c r="B45" s="17" t="s">
        <v>2</v>
      </c>
      <c r="C45" s="27">
        <v>470</v>
      </c>
      <c r="D45" s="28">
        <v>50</v>
      </c>
      <c r="E45" s="2">
        <f>(IF($C45&lt;50,LOOKUP($B$2,'VC OFFROAD_EFs'!$B$5:$B$5,'VC OFFROAD_EFs'!D$5:D$5),IF($C45&lt;120,LOOKUP($B$2,'VC OFFROAD_EFs'!$B$6:$B$6,'VC OFFROAD_EFs'!D$6:D$6),IF($C45&lt;175,LOOKUP($B$2,'VC OFFROAD_EFs'!$B$7:$B$7,'VC OFFROAD_EFs'!D$7:D$7),IF($C45&lt;250,LOOKUP($B$2,'VC OFFROAD_EFs'!$B$8:$B$8,'VC OFFROAD_EFs'!D$8:D$8),IF($C45&lt;500,LOOKUP($B$2,'VC OFFROAD_EFs'!$B$9:$B$9,'VC OFFROAD_EFs'!D$9:D$9),IF($C45&lt;750,LOOKUP($B$2,'VC OFFROAD_EFs'!$B$10:$B$11,'VC OFFROAD_EFs'!D$10:D$11),LOOKUP($B$2,'VC OFFROAD_EFs'!$B$12:$B$18,'VC OFFROAD_EFs'!D$12:D$18))))))))/453.59</f>
        <v>0.001823127714611169</v>
      </c>
      <c r="F45" s="2">
        <f>(IF($C45&lt;50,LOOKUP($B$2,'VC OFFROAD_EFs'!$B$5:$B$5,'VC OFFROAD_EFs'!C$5:C$5),IF($C45&lt;120,LOOKUP($B$2,'VC OFFROAD_EFs'!$B$6:$B$6,'VC OFFROAD_EFs'!C$6:C$6),IF($C45&lt;175,LOOKUP($B$2,'VC OFFROAD_EFs'!$B$7:$B$7,'VC OFFROAD_EFs'!C$7:C$7),IF($C45&lt;250,LOOKUP($B$2,'VC OFFROAD_EFs'!$B$8:$B$8,'VC OFFROAD_EFs'!C$8:C$8),IF($C45&lt;500,LOOKUP($B$2,'VC OFFROAD_EFs'!$B$9:$B$9,'VC OFFROAD_EFs'!C$9:C$9),IF($C45&lt;750,LOOKUP($B$2,'VC OFFROAD_EFs'!$B$10:$B$11,'VC OFFROAD_EFs'!C$10:C$11),LOOKUP($B$2,'VC OFFROAD_EFs'!$B$12:$B$18,'VC OFFROAD_EFs'!C$12:C$18))))))))/453.59</f>
        <v>0.0004989332996492072</v>
      </c>
      <c r="G45" s="2">
        <f>(IF($C45&lt;50,LOOKUP($B$2,'VC OFFROAD_EFs'!$B$5:$B$5,'VC OFFROAD_EFs'!E$5:E$5),IF($C45&lt;120,LOOKUP($B$2,'VC OFFROAD_EFs'!$B$6:$B$6,'VC OFFROAD_EFs'!E$6:E$6),IF($C45&lt;175,LOOKUP($B$2,'VC OFFROAD_EFs'!$B$7:$B$7,'VC OFFROAD_EFs'!E$7:E$7),IF($C45&lt;250,LOOKUP($B$2,'VC OFFROAD_EFs'!$B$8:$B$8,'VC OFFROAD_EFs'!E$8:E$8),IF($C45&lt;500,LOOKUP($B$2,'VC OFFROAD_EFs'!$B$9:$B$9,'VC OFFROAD_EFs'!E$9:E$9),IF($C45&lt;750,LOOKUP($B$2,'VC OFFROAD_EFs'!$B$10:$B$11,'VC OFFROAD_EFs'!E$10:E$11),LOOKUP($B$2,'VC OFFROAD_EFs'!$B$12:$B$18,'VC OFFROAD_EFs'!E$12:E$18))))))))/453.59</f>
        <v>0.004818265278427906</v>
      </c>
      <c r="H45" s="2">
        <v>1.08E-05</v>
      </c>
      <c r="I45" s="2">
        <f>(IF($C45&lt;50,LOOKUP($B$2,'VC OFFROAD_EFs'!$B$5:$B$5,'VC OFFROAD_EFs'!F$5:F$5),IF($C45&lt;120,LOOKUP($B$2,'VC OFFROAD_EFs'!$B$6:$B$6,'VC OFFROAD_EFs'!F$6:F$6),IF($C45&lt;175,LOOKUP($B$2,'VC OFFROAD_EFs'!$B$7:$B$7,'VC OFFROAD_EFs'!F$7:F$7),IF($C45&lt;250,LOOKUP($B$2,'VC OFFROAD_EFs'!$B$8:$B$8,'VC OFFROAD_EFs'!F$8:F$8),IF($C45&lt;500,LOOKUP($B$2,'VC OFFROAD_EFs'!$B$9:$B$9,'VC OFFROAD_EFs'!F$9:F$9),IF($C45&lt;750,LOOKUP($B$2,'VC OFFROAD_EFs'!$B$10:$B$11,'VC OFFROAD_EFs'!F$10:F$11),LOOKUP($B$2,'VC OFFROAD_EFs'!$B$12:$B$18,'VC OFFROAD_EFs'!F$12:F$18))))))))/453.59</f>
        <v>0.0001852093130397065</v>
      </c>
      <c r="J45" s="5">
        <v>1</v>
      </c>
      <c r="K45">
        <v>12</v>
      </c>
      <c r="L45">
        <v>12</v>
      </c>
      <c r="M45" s="6">
        <f t="shared" si="15"/>
        <v>5.141220155203497</v>
      </c>
      <c r="N45" s="6">
        <f t="shared" si="16"/>
        <v>1.4069919050107642</v>
      </c>
      <c r="O45" s="6">
        <f t="shared" si="17"/>
        <v>13.587508085166697</v>
      </c>
      <c r="P45" s="6">
        <f t="shared" si="18"/>
        <v>0.030456000000000004</v>
      </c>
      <c r="Q45" s="6">
        <f t="shared" si="19"/>
        <v>0.5222902627719723</v>
      </c>
      <c r="S45" s="7">
        <f t="shared" si="20"/>
        <v>0.03084732093122098</v>
      </c>
      <c r="T45" s="7">
        <f t="shared" si="21"/>
        <v>0.008441951430064584</v>
      </c>
      <c r="U45" s="7">
        <f t="shared" si="22"/>
        <v>0.08152504851100018</v>
      </c>
      <c r="V45" s="7">
        <f t="shared" si="23"/>
        <v>0.00018273600000000002</v>
      </c>
      <c r="W45" s="7">
        <f t="shared" si="24"/>
        <v>0.003133741576631834</v>
      </c>
    </row>
    <row r="46" spans="1:23" ht="12.75" hidden="1">
      <c r="A46" s="54" t="s">
        <v>182</v>
      </c>
      <c r="B46" s="61" t="s">
        <v>2</v>
      </c>
      <c r="C46" s="28">
        <v>243</v>
      </c>
      <c r="D46" s="28">
        <v>74</v>
      </c>
      <c r="E46" s="2">
        <f>(IF($C46&lt;50,LOOKUP($B$2,'VC OFFROAD_EFs'!$B$5:$B$5,'VC OFFROAD_EFs'!D$5:D$5),IF($C46&lt;120,LOOKUP($B$2,'VC OFFROAD_EFs'!$B$6:$B$6,'VC OFFROAD_EFs'!D$6:D$6),IF($C46&lt;175,LOOKUP($B$2,'VC OFFROAD_EFs'!$B$7:$B$7,'VC OFFROAD_EFs'!D$7:D$7),IF($C46&lt;250,LOOKUP($B$2,'VC OFFROAD_EFs'!$B$8:$B$8,'VC OFFROAD_EFs'!D$8:D$8),IF($C46&lt;500,LOOKUP($B$2,'VC OFFROAD_EFs'!$B$9:$B$9,'VC OFFROAD_EFs'!D$9:D$9),IF($C46&lt;750,LOOKUP($B$2,'VC OFFROAD_EFs'!$B$10:$B$11,'VC OFFROAD_EFs'!D$10:D$11),LOOKUP($B$2,'VC OFFROAD_EFs'!$B$12:$B$18,'VC OFFROAD_EFs'!D$12:D$18))))))))/453.59</f>
        <v>0.0018598198896636465</v>
      </c>
      <c r="F46" s="2">
        <f>(IF($C46&lt;50,LOOKUP($B$2,'VC OFFROAD_EFs'!$B$5:$B$5,'VC OFFROAD_EFs'!C$5:C$5),IF($C46&lt;120,LOOKUP($B$2,'VC OFFROAD_EFs'!$B$6:$B$6,'VC OFFROAD_EFs'!C$6:C$6),IF($C46&lt;175,LOOKUP($B$2,'VC OFFROAD_EFs'!$B$7:$B$7,'VC OFFROAD_EFs'!C$7:C$7),IF($C46&lt;250,LOOKUP($B$2,'VC OFFROAD_EFs'!$B$8:$B$8,'VC OFFROAD_EFs'!C$8:C$8),IF($C46&lt;500,LOOKUP($B$2,'VC OFFROAD_EFs'!$B$9:$B$9,'VC OFFROAD_EFs'!C$9:C$9),IF($C46&lt;750,LOOKUP($B$2,'VC OFFROAD_EFs'!$B$10:$B$11,'VC OFFROAD_EFs'!C$10:C$11),LOOKUP($B$2,'VC OFFROAD_EFs'!$B$12:$B$18,'VC OFFROAD_EFs'!C$12:C$18))))))))/453.59</f>
        <v>0.0006679175694482897</v>
      </c>
      <c r="G46" s="2">
        <f>(IF($C46&lt;50,LOOKUP($B$2,'VC OFFROAD_EFs'!$B$5:$B$5,'VC OFFROAD_EFs'!E$5:E$5),IF($C46&lt;120,LOOKUP($B$2,'VC OFFROAD_EFs'!$B$6:$B$6,'VC OFFROAD_EFs'!E$6:E$6),IF($C46&lt;175,LOOKUP($B$2,'VC OFFROAD_EFs'!$B$7:$B$7,'VC OFFROAD_EFs'!E$7:E$7),IF($C46&lt;250,LOOKUP($B$2,'VC OFFROAD_EFs'!$B$8:$B$8,'VC OFFROAD_EFs'!E$8:E$8),IF($C46&lt;500,LOOKUP($B$2,'VC OFFROAD_EFs'!$B$9:$B$9,'VC OFFROAD_EFs'!E$9:E$9),IF($C46&lt;750,LOOKUP($B$2,'VC OFFROAD_EFs'!$B$10:$B$11,'VC OFFROAD_EFs'!E$10:E$11),LOOKUP($B$2,'VC OFFROAD_EFs'!$B$12:$B$18,'VC OFFROAD_EFs'!E$12:E$18))))))))/453.59</f>
        <v>0.00663649211843445</v>
      </c>
      <c r="H46" s="2">
        <v>1.08E-05</v>
      </c>
      <c r="I46" s="2">
        <f>(IF($C46&lt;50,LOOKUP($B$2,'VC OFFROAD_EFs'!$B$5:$B$5,'VC OFFROAD_EFs'!F$5:F$5),IF($C46&lt;120,LOOKUP($B$2,'VC OFFROAD_EFs'!$B$6:$B$6,'VC OFFROAD_EFs'!F$6:F$6),IF($C46&lt;175,LOOKUP($B$2,'VC OFFROAD_EFs'!$B$7:$B$7,'VC OFFROAD_EFs'!F$7:F$7),IF($C46&lt;250,LOOKUP($B$2,'VC OFFROAD_EFs'!$B$8:$B$8,'VC OFFROAD_EFs'!F$8:F$8),IF($C46&lt;500,LOOKUP($B$2,'VC OFFROAD_EFs'!$B$9:$B$9,'VC OFFROAD_EFs'!F$9:F$9),IF($C46&lt;750,LOOKUP($B$2,'VC OFFROAD_EFs'!$B$10:$B$11,'VC OFFROAD_EFs'!F$10:F$11),LOOKUP($B$2,'VC OFFROAD_EFs'!$B$12:$B$18,'VC OFFROAD_EFs'!F$12:F$18))))))))/453.59</f>
        <v>0.00024999986673894796</v>
      </c>
      <c r="J46" s="5">
        <v>1</v>
      </c>
      <c r="K46">
        <v>12</v>
      </c>
      <c r="L46">
        <v>12</v>
      </c>
      <c r="M46" s="6">
        <f t="shared" si="15"/>
        <v>4.013193750711803</v>
      </c>
      <c r="N46" s="6">
        <f t="shared" si="16"/>
        <v>1.4412592480582975</v>
      </c>
      <c r="O46" s="6">
        <f t="shared" si="17"/>
        <v>14.320488152842593</v>
      </c>
      <c r="P46" s="6">
        <f t="shared" si="18"/>
        <v>0.023304672000000002</v>
      </c>
      <c r="Q46" s="6">
        <f t="shared" si="19"/>
        <v>0.5394597124439715</v>
      </c>
      <c r="S46" s="7">
        <f t="shared" si="20"/>
        <v>0.02407916250427082</v>
      </c>
      <c r="T46" s="7">
        <f t="shared" si="21"/>
        <v>0.008647555488349784</v>
      </c>
      <c r="U46" s="7">
        <f t="shared" si="22"/>
        <v>0.08592292891705555</v>
      </c>
      <c r="V46" s="7">
        <f t="shared" si="23"/>
        <v>0.00013982803200000002</v>
      </c>
      <c r="W46" s="7">
        <f t="shared" si="24"/>
        <v>0.003236758274663829</v>
      </c>
    </row>
    <row r="47" spans="1:23" ht="12.75" hidden="1">
      <c r="A47" s="54" t="s">
        <v>183</v>
      </c>
      <c r="B47" s="61" t="s">
        <v>2</v>
      </c>
      <c r="C47" s="28">
        <v>182</v>
      </c>
      <c r="D47" s="28">
        <v>74</v>
      </c>
      <c r="E47" s="2">
        <f>(IF($C47&lt;50,LOOKUP($B$2,'VC OFFROAD_EFs'!$B$5:$B$5,'VC OFFROAD_EFs'!D$5:D$5),IF($C47&lt;120,LOOKUP($B$2,'VC OFFROAD_EFs'!$B$6:$B$6,'VC OFFROAD_EFs'!D$6:D$6),IF($C47&lt;175,LOOKUP($B$2,'VC OFFROAD_EFs'!$B$7:$B$7,'VC OFFROAD_EFs'!D$7:D$7),IF($C47&lt;250,LOOKUP($B$2,'VC OFFROAD_EFs'!$B$8:$B$8,'VC OFFROAD_EFs'!D$8:D$8),IF($C47&lt;500,LOOKUP($B$2,'VC OFFROAD_EFs'!$B$9:$B$9,'VC OFFROAD_EFs'!D$9:D$9),IF($C47&lt;750,LOOKUP($B$2,'VC OFFROAD_EFs'!$B$10:$B$11,'VC OFFROAD_EFs'!D$10:D$11),LOOKUP($B$2,'VC OFFROAD_EFs'!$B$12:$B$18,'VC OFFROAD_EFs'!D$12:D$18))))))))/453.59</f>
        <v>0.0018598198896636465</v>
      </c>
      <c r="F47" s="2">
        <f>(IF($C47&lt;50,LOOKUP($B$2,'VC OFFROAD_EFs'!$B$5:$B$5,'VC OFFROAD_EFs'!C$5:C$5),IF($C47&lt;120,LOOKUP($B$2,'VC OFFROAD_EFs'!$B$6:$B$6,'VC OFFROAD_EFs'!C$6:C$6),IF($C47&lt;175,LOOKUP($B$2,'VC OFFROAD_EFs'!$B$7:$B$7,'VC OFFROAD_EFs'!C$7:C$7),IF($C47&lt;250,LOOKUP($B$2,'VC OFFROAD_EFs'!$B$8:$B$8,'VC OFFROAD_EFs'!C$8:C$8),IF($C47&lt;500,LOOKUP($B$2,'VC OFFROAD_EFs'!$B$9:$B$9,'VC OFFROAD_EFs'!C$9:C$9),IF($C47&lt;750,LOOKUP($B$2,'VC OFFROAD_EFs'!$B$10:$B$11,'VC OFFROAD_EFs'!C$10:C$11),LOOKUP($B$2,'VC OFFROAD_EFs'!$B$12:$B$18,'VC OFFROAD_EFs'!C$12:C$18))))))))/453.59</f>
        <v>0.0006679175694482897</v>
      </c>
      <c r="G47" s="2">
        <f>(IF($C47&lt;50,LOOKUP($B$2,'VC OFFROAD_EFs'!$B$5:$B$5,'VC OFFROAD_EFs'!E$5:E$5),IF($C47&lt;120,LOOKUP($B$2,'VC OFFROAD_EFs'!$B$6:$B$6,'VC OFFROAD_EFs'!E$6:E$6),IF($C47&lt;175,LOOKUP($B$2,'VC OFFROAD_EFs'!$B$7:$B$7,'VC OFFROAD_EFs'!E$7:E$7),IF($C47&lt;250,LOOKUP($B$2,'VC OFFROAD_EFs'!$B$8:$B$8,'VC OFFROAD_EFs'!E$8:E$8),IF($C47&lt;500,LOOKUP($B$2,'VC OFFROAD_EFs'!$B$9:$B$9,'VC OFFROAD_EFs'!E$9:E$9),IF($C47&lt;750,LOOKUP($B$2,'VC OFFROAD_EFs'!$B$10:$B$11,'VC OFFROAD_EFs'!E$10:E$11),LOOKUP($B$2,'VC OFFROAD_EFs'!$B$12:$B$18,'VC OFFROAD_EFs'!E$12:E$18))))))))/453.59</f>
        <v>0.00663649211843445</v>
      </c>
      <c r="H47" s="2">
        <v>1.08E-05</v>
      </c>
      <c r="I47" s="2">
        <f>(IF($C47&lt;50,LOOKUP($B$2,'VC OFFROAD_EFs'!$B$5:$B$5,'VC OFFROAD_EFs'!F$5:F$5),IF($C47&lt;120,LOOKUP($B$2,'VC OFFROAD_EFs'!$B$6:$B$6,'VC OFFROAD_EFs'!F$6:F$6),IF($C47&lt;175,LOOKUP($B$2,'VC OFFROAD_EFs'!$B$7:$B$7,'VC OFFROAD_EFs'!F$7:F$7),IF($C47&lt;250,LOOKUP($B$2,'VC OFFROAD_EFs'!$B$8:$B$8,'VC OFFROAD_EFs'!F$8:F$8),IF($C47&lt;500,LOOKUP($B$2,'VC OFFROAD_EFs'!$B$9:$B$9,'VC OFFROAD_EFs'!F$9:F$9),IF($C47&lt;750,LOOKUP($B$2,'VC OFFROAD_EFs'!$B$10:$B$11,'VC OFFROAD_EFs'!F$10:F$11),LOOKUP($B$2,'VC OFFROAD_EFs'!$B$12:$B$18,'VC OFFROAD_EFs'!F$12:F$18))))))))/453.59</f>
        <v>0.00024999986673894796</v>
      </c>
      <c r="J47" s="5">
        <v>1</v>
      </c>
      <c r="K47">
        <v>12</v>
      </c>
      <c r="L47">
        <v>12</v>
      </c>
      <c r="M47" s="6">
        <f t="shared" si="15"/>
        <v>3.005766512878799</v>
      </c>
      <c r="N47" s="6">
        <f t="shared" si="16"/>
        <v>1.0794616590395478</v>
      </c>
      <c r="O47" s="6">
        <f t="shared" si="17"/>
        <v>10.72563310212902</v>
      </c>
      <c r="P47" s="6">
        <f t="shared" si="18"/>
        <v>0.017454528000000004</v>
      </c>
      <c r="Q47" s="6">
        <f t="shared" si="19"/>
        <v>0.4040397846288182</v>
      </c>
      <c r="S47" s="7">
        <f t="shared" si="20"/>
        <v>0.018034599077272794</v>
      </c>
      <c r="T47" s="7">
        <f t="shared" si="21"/>
        <v>0.0064767699542372876</v>
      </c>
      <c r="U47" s="7">
        <f t="shared" si="22"/>
        <v>0.06435379861277411</v>
      </c>
      <c r="V47" s="7">
        <f t="shared" si="23"/>
        <v>0.00010472716800000002</v>
      </c>
      <c r="W47" s="7">
        <f t="shared" si="24"/>
        <v>0.002424238707772909</v>
      </c>
    </row>
    <row r="48" spans="1:4" ht="12.75" hidden="1">
      <c r="A48" s="19" t="s">
        <v>160</v>
      </c>
      <c r="B48" s="17"/>
      <c r="C48" s="27"/>
      <c r="D48" s="28"/>
    </row>
    <row r="49" spans="1:23" ht="12.75" hidden="1">
      <c r="A49" s="20" t="s">
        <v>165</v>
      </c>
      <c r="B49" s="17" t="s">
        <v>2</v>
      </c>
      <c r="C49" s="26">
        <v>194</v>
      </c>
      <c r="D49" s="26">
        <v>43</v>
      </c>
      <c r="E49" s="2">
        <f>(IF($C49&lt;50,LOOKUP($B$2,'VC OFFROAD_EFs'!$B$5:$B$5,'VC OFFROAD_EFs'!D$5:D$5),IF($C49&lt;120,LOOKUP($B$2,'VC OFFROAD_EFs'!$B$6:$B$6,'VC OFFROAD_EFs'!D$6:D$6),IF($C49&lt;175,LOOKUP($B$2,'VC OFFROAD_EFs'!$B$7:$B$7,'VC OFFROAD_EFs'!D$7:D$7),IF($C49&lt;250,LOOKUP($B$2,'VC OFFROAD_EFs'!$B$8:$B$8,'VC OFFROAD_EFs'!D$8:D$8),IF($C49&lt;500,LOOKUP($B$2,'VC OFFROAD_EFs'!$B$9:$B$9,'VC OFFROAD_EFs'!D$9:D$9),IF($C49&lt;750,LOOKUP($B$2,'VC OFFROAD_EFs'!$B$10:$B$11,'VC OFFROAD_EFs'!D$10:D$11),LOOKUP($B$2,'VC OFFROAD_EFs'!$B$12:$B$18,'VC OFFROAD_EFs'!D$12:D$18))))))))/453.59</f>
        <v>0.0018598198896636465</v>
      </c>
      <c r="F49" s="2">
        <f>(IF($C49&lt;50,LOOKUP($B$2,'VC OFFROAD_EFs'!$B$5:$B$5,'VC OFFROAD_EFs'!C$5:C$5),IF($C49&lt;120,LOOKUP($B$2,'VC OFFROAD_EFs'!$B$6:$B$6,'VC OFFROAD_EFs'!C$6:C$6),IF($C49&lt;175,LOOKUP($B$2,'VC OFFROAD_EFs'!$B$7:$B$7,'VC OFFROAD_EFs'!C$7:C$7),IF($C49&lt;250,LOOKUP($B$2,'VC OFFROAD_EFs'!$B$8:$B$8,'VC OFFROAD_EFs'!C$8:C$8),IF($C49&lt;500,LOOKUP($B$2,'VC OFFROAD_EFs'!$B$9:$B$9,'VC OFFROAD_EFs'!C$9:C$9),IF($C49&lt;750,LOOKUP($B$2,'VC OFFROAD_EFs'!$B$10:$B$11,'VC OFFROAD_EFs'!C$10:C$11),LOOKUP($B$2,'VC OFFROAD_EFs'!$B$12:$B$18,'VC OFFROAD_EFs'!C$12:C$18))))))))/453.59</f>
        <v>0.0006679175694482897</v>
      </c>
      <c r="G49" s="2">
        <f>(IF($C49&lt;50,LOOKUP($B$2,'VC OFFROAD_EFs'!$B$5:$B$5,'VC OFFROAD_EFs'!E$5:E$5),IF($C49&lt;120,LOOKUP($B$2,'VC OFFROAD_EFs'!$B$6:$B$6,'VC OFFROAD_EFs'!E$6:E$6),IF($C49&lt;175,LOOKUP($B$2,'VC OFFROAD_EFs'!$B$7:$B$7,'VC OFFROAD_EFs'!E$7:E$7),IF($C49&lt;250,LOOKUP($B$2,'VC OFFROAD_EFs'!$B$8:$B$8,'VC OFFROAD_EFs'!E$8:E$8),IF($C49&lt;500,LOOKUP($B$2,'VC OFFROAD_EFs'!$B$9:$B$9,'VC OFFROAD_EFs'!E$9:E$9),IF($C49&lt;750,LOOKUP($B$2,'VC OFFROAD_EFs'!$B$10:$B$11,'VC OFFROAD_EFs'!E$10:E$11),LOOKUP($B$2,'VC OFFROAD_EFs'!$B$12:$B$18,'VC OFFROAD_EFs'!E$12:E$18))))))))/453.59</f>
        <v>0.00663649211843445</v>
      </c>
      <c r="H49" s="2">
        <v>1.08E-05</v>
      </c>
      <c r="I49" s="2">
        <f>(IF($C49&lt;50,LOOKUP($B$2,'VC OFFROAD_EFs'!$B$5:$B$5,'VC OFFROAD_EFs'!F$5:F$5),IF($C49&lt;120,LOOKUP($B$2,'VC OFFROAD_EFs'!$B$6:$B$6,'VC OFFROAD_EFs'!F$6:F$6),IF($C49&lt;175,LOOKUP($B$2,'VC OFFROAD_EFs'!$B$7:$B$7,'VC OFFROAD_EFs'!F$7:F$7),IF($C49&lt;250,LOOKUP($B$2,'VC OFFROAD_EFs'!$B$8:$B$8,'VC OFFROAD_EFs'!F$8:F$8),IF($C49&lt;500,LOOKUP($B$2,'VC OFFROAD_EFs'!$B$9:$B$9,'VC OFFROAD_EFs'!F$9:F$9),IF($C49&lt;750,LOOKUP($B$2,'VC OFFROAD_EFs'!$B$10:$B$11,'VC OFFROAD_EFs'!F$10:F$11),LOOKUP($B$2,'VC OFFROAD_EFs'!$B$12:$B$18,'VC OFFROAD_EFs'!F$12:F$18))))))))/453.59</f>
        <v>0.00024999986673894796</v>
      </c>
      <c r="J49" s="5">
        <v>1</v>
      </c>
      <c r="K49">
        <v>12</v>
      </c>
      <c r="L49">
        <v>34</v>
      </c>
      <c r="M49" s="6">
        <f aca="true" t="shared" si="25" ref="M49:Q53">($C49*$D49*E49*$J49*$K49/100)</f>
        <v>1.8617541023488968</v>
      </c>
      <c r="N49" s="6">
        <f t="shared" si="25"/>
        <v>0.6686122037205159</v>
      </c>
      <c r="O49" s="6">
        <f t="shared" si="25"/>
        <v>6.643394070237621</v>
      </c>
      <c r="P49" s="6">
        <f t="shared" si="25"/>
        <v>0.010811231999999999</v>
      </c>
      <c r="Q49" s="6">
        <f t="shared" si="25"/>
        <v>0.2502598666003565</v>
      </c>
      <c r="S49" s="7">
        <f aca="true" t="shared" si="26" ref="S49:W53">(M49*$L49)/2000</f>
        <v>0.031649819739931244</v>
      </c>
      <c r="T49" s="7">
        <f t="shared" si="26"/>
        <v>0.01136640746324877</v>
      </c>
      <c r="U49" s="7">
        <f t="shared" si="26"/>
        <v>0.11293769919403955</v>
      </c>
      <c r="V49" s="7">
        <f t="shared" si="26"/>
        <v>0.000183790944</v>
      </c>
      <c r="W49" s="7">
        <f t="shared" si="26"/>
        <v>0.0042544177322060605</v>
      </c>
    </row>
    <row r="50" spans="1:23" ht="12.75" hidden="1">
      <c r="A50" s="16" t="s">
        <v>161</v>
      </c>
      <c r="B50" s="17" t="s">
        <v>2</v>
      </c>
      <c r="C50" s="26">
        <v>250</v>
      </c>
      <c r="D50" s="26">
        <v>43</v>
      </c>
      <c r="E50" s="2">
        <f>(IF($C50&lt;50,LOOKUP($B$2,'VC OFFROAD_EFs'!$B$5:$B$5,'VC OFFROAD_EFs'!D$5:D$5),IF($C50&lt;120,LOOKUP($B$2,'VC OFFROAD_EFs'!$B$6:$B$6,'VC OFFROAD_EFs'!D$6:D$6),IF($C50&lt;175,LOOKUP($B$2,'VC OFFROAD_EFs'!$B$7:$B$7,'VC OFFROAD_EFs'!D$7:D$7),IF($C50&lt;250,LOOKUP($B$2,'VC OFFROAD_EFs'!$B$8:$B$8,'VC OFFROAD_EFs'!D$8:D$8),IF($C50&lt;500,LOOKUP($B$2,'VC OFFROAD_EFs'!$B$9:$B$9,'VC OFFROAD_EFs'!D$9:D$9),IF($C50&lt;750,LOOKUP($B$2,'VC OFFROAD_EFs'!$B$10:$B$11,'VC OFFROAD_EFs'!D$10:D$11),LOOKUP($B$2,'VC OFFROAD_EFs'!$B$12:$B$18,'VC OFFROAD_EFs'!D$12:D$18))))))))/453.59</f>
        <v>0.001823127714611169</v>
      </c>
      <c r="F50" s="2">
        <f>(IF($C50&lt;50,LOOKUP($B$2,'VC OFFROAD_EFs'!$B$5:$B$5,'VC OFFROAD_EFs'!C$5:C$5),IF($C50&lt;120,LOOKUP($B$2,'VC OFFROAD_EFs'!$B$6:$B$6,'VC OFFROAD_EFs'!C$6:C$6),IF($C50&lt;175,LOOKUP($B$2,'VC OFFROAD_EFs'!$B$7:$B$7,'VC OFFROAD_EFs'!C$7:C$7),IF($C50&lt;250,LOOKUP($B$2,'VC OFFROAD_EFs'!$B$8:$B$8,'VC OFFROAD_EFs'!C$8:C$8),IF($C50&lt;500,LOOKUP($B$2,'VC OFFROAD_EFs'!$B$9:$B$9,'VC OFFROAD_EFs'!C$9:C$9),IF($C50&lt;750,LOOKUP($B$2,'VC OFFROAD_EFs'!$B$10:$B$11,'VC OFFROAD_EFs'!C$10:C$11),LOOKUP($B$2,'VC OFFROAD_EFs'!$B$12:$B$18,'VC OFFROAD_EFs'!C$12:C$18))))))))/453.59</f>
        <v>0.0004989332996492072</v>
      </c>
      <c r="G50" s="2">
        <f>(IF($C50&lt;50,LOOKUP($B$2,'VC OFFROAD_EFs'!$B$5:$B$5,'VC OFFROAD_EFs'!E$5:E$5),IF($C50&lt;120,LOOKUP($B$2,'VC OFFROAD_EFs'!$B$6:$B$6,'VC OFFROAD_EFs'!E$6:E$6),IF($C50&lt;175,LOOKUP($B$2,'VC OFFROAD_EFs'!$B$7:$B$7,'VC OFFROAD_EFs'!E$7:E$7),IF($C50&lt;250,LOOKUP($B$2,'VC OFFROAD_EFs'!$B$8:$B$8,'VC OFFROAD_EFs'!E$8:E$8),IF($C50&lt;500,LOOKUP($B$2,'VC OFFROAD_EFs'!$B$9:$B$9,'VC OFFROAD_EFs'!E$9:E$9),IF($C50&lt;750,LOOKUP($B$2,'VC OFFROAD_EFs'!$B$10:$B$11,'VC OFFROAD_EFs'!E$10:E$11),LOOKUP($B$2,'VC OFFROAD_EFs'!$B$12:$B$18,'VC OFFROAD_EFs'!E$12:E$18))))))))/453.59</f>
        <v>0.004818265278427906</v>
      </c>
      <c r="H50" s="2">
        <v>1.08E-05</v>
      </c>
      <c r="I50" s="2">
        <f>(IF($C50&lt;50,LOOKUP($B$2,'VC OFFROAD_EFs'!$B$5:$B$5,'VC OFFROAD_EFs'!F$5:F$5),IF($C50&lt;120,LOOKUP($B$2,'VC OFFROAD_EFs'!$B$6:$B$6,'VC OFFROAD_EFs'!F$6:F$6),IF($C50&lt;175,LOOKUP($B$2,'VC OFFROAD_EFs'!$B$7:$B$7,'VC OFFROAD_EFs'!F$7:F$7),IF($C50&lt;250,LOOKUP($B$2,'VC OFFROAD_EFs'!$B$8:$B$8,'VC OFFROAD_EFs'!F$8:F$8),IF($C50&lt;500,LOOKUP($B$2,'VC OFFROAD_EFs'!$B$9:$B$9,'VC OFFROAD_EFs'!F$9:F$9),IF($C50&lt;750,LOOKUP($B$2,'VC OFFROAD_EFs'!$B$10:$B$11,'VC OFFROAD_EFs'!F$10:F$11),LOOKUP($B$2,'VC OFFROAD_EFs'!$B$12:$B$18,'VC OFFROAD_EFs'!F$12:F$18))))))))/453.59</f>
        <v>0.0001852093130397065</v>
      </c>
      <c r="J50" s="5">
        <v>1</v>
      </c>
      <c r="K50">
        <v>12</v>
      </c>
      <c r="L50">
        <v>34</v>
      </c>
      <c r="M50" s="6">
        <f t="shared" si="25"/>
        <v>2.351834751848408</v>
      </c>
      <c r="N50" s="6">
        <f t="shared" si="25"/>
        <v>0.6436239565474772</v>
      </c>
      <c r="O50" s="6">
        <f t="shared" si="25"/>
        <v>6.215562209171999</v>
      </c>
      <c r="P50" s="6">
        <f t="shared" si="25"/>
        <v>0.013932</v>
      </c>
      <c r="Q50" s="6">
        <f t="shared" si="25"/>
        <v>0.23892001382122138</v>
      </c>
      <c r="S50" s="7">
        <f t="shared" si="26"/>
        <v>0.03998119078142294</v>
      </c>
      <c r="T50" s="7">
        <f t="shared" si="26"/>
        <v>0.010941607261307112</v>
      </c>
      <c r="U50" s="7">
        <f t="shared" si="26"/>
        <v>0.10566455755592398</v>
      </c>
      <c r="V50" s="7">
        <f t="shared" si="26"/>
        <v>0.000236844</v>
      </c>
      <c r="W50" s="7">
        <f t="shared" si="26"/>
        <v>0.0040616402349607636</v>
      </c>
    </row>
    <row r="51" spans="1:23" ht="12.75" hidden="1">
      <c r="A51" s="16" t="s">
        <v>162</v>
      </c>
      <c r="B51" s="17" t="s">
        <v>2</v>
      </c>
      <c r="C51" s="27">
        <v>400</v>
      </c>
      <c r="D51" s="28">
        <v>74</v>
      </c>
      <c r="E51" s="2">
        <f>(IF($C51&lt;50,LOOKUP($B$2,'VC OFFROAD_EFs'!$B$5:$B$5,'VC OFFROAD_EFs'!D$5:D$5),IF($C51&lt;120,LOOKUP($B$2,'VC OFFROAD_EFs'!$B$6:$B$6,'VC OFFROAD_EFs'!D$6:D$6),IF($C51&lt;175,LOOKUP($B$2,'VC OFFROAD_EFs'!$B$7:$B$7,'VC OFFROAD_EFs'!D$7:D$7),IF($C51&lt;250,LOOKUP($B$2,'VC OFFROAD_EFs'!$B$8:$B$8,'VC OFFROAD_EFs'!D$8:D$8),IF($C51&lt;500,LOOKUP($B$2,'VC OFFROAD_EFs'!$B$9:$B$9,'VC OFFROAD_EFs'!D$9:D$9),IF($C51&lt;750,LOOKUP($B$2,'VC OFFROAD_EFs'!$B$10:$B$11,'VC OFFROAD_EFs'!D$10:D$11),LOOKUP($B$2,'VC OFFROAD_EFs'!$B$12:$B$18,'VC OFFROAD_EFs'!D$12:D$18))))))))/453.59</f>
        <v>0.001823127714611169</v>
      </c>
      <c r="F51" s="2">
        <f>(IF($C51&lt;50,LOOKUP($B$2,'VC OFFROAD_EFs'!$B$5:$B$5,'VC OFFROAD_EFs'!C$5:C$5),IF($C51&lt;120,LOOKUP($B$2,'VC OFFROAD_EFs'!$B$6:$B$6,'VC OFFROAD_EFs'!C$6:C$6),IF($C51&lt;175,LOOKUP($B$2,'VC OFFROAD_EFs'!$B$7:$B$7,'VC OFFROAD_EFs'!C$7:C$7),IF($C51&lt;250,LOOKUP($B$2,'VC OFFROAD_EFs'!$B$8:$B$8,'VC OFFROAD_EFs'!C$8:C$8),IF($C51&lt;500,LOOKUP($B$2,'VC OFFROAD_EFs'!$B$9:$B$9,'VC OFFROAD_EFs'!C$9:C$9),IF($C51&lt;750,LOOKUP($B$2,'VC OFFROAD_EFs'!$B$10:$B$11,'VC OFFROAD_EFs'!C$10:C$11),LOOKUP($B$2,'VC OFFROAD_EFs'!$B$12:$B$18,'VC OFFROAD_EFs'!C$12:C$18))))))))/453.59</f>
        <v>0.0004989332996492072</v>
      </c>
      <c r="G51" s="2">
        <f>(IF($C51&lt;50,LOOKUP($B$2,'VC OFFROAD_EFs'!$B$5:$B$5,'VC OFFROAD_EFs'!E$5:E$5),IF($C51&lt;120,LOOKUP($B$2,'VC OFFROAD_EFs'!$B$6:$B$6,'VC OFFROAD_EFs'!E$6:E$6),IF($C51&lt;175,LOOKUP($B$2,'VC OFFROAD_EFs'!$B$7:$B$7,'VC OFFROAD_EFs'!E$7:E$7),IF($C51&lt;250,LOOKUP($B$2,'VC OFFROAD_EFs'!$B$8:$B$8,'VC OFFROAD_EFs'!E$8:E$8),IF($C51&lt;500,LOOKUP($B$2,'VC OFFROAD_EFs'!$B$9:$B$9,'VC OFFROAD_EFs'!E$9:E$9),IF($C51&lt;750,LOOKUP($B$2,'VC OFFROAD_EFs'!$B$10:$B$11,'VC OFFROAD_EFs'!E$10:E$11),LOOKUP($B$2,'VC OFFROAD_EFs'!$B$12:$B$18,'VC OFFROAD_EFs'!E$12:E$18))))))))/453.59</f>
        <v>0.004818265278427906</v>
      </c>
      <c r="H51" s="2">
        <v>1.08E-05</v>
      </c>
      <c r="I51" s="2">
        <f>(IF($C51&lt;50,LOOKUP($B$2,'VC OFFROAD_EFs'!$B$5:$B$5,'VC OFFROAD_EFs'!F$5:F$5),IF($C51&lt;120,LOOKUP($B$2,'VC OFFROAD_EFs'!$B$6:$B$6,'VC OFFROAD_EFs'!F$6:F$6),IF($C51&lt;175,LOOKUP($B$2,'VC OFFROAD_EFs'!$B$7:$B$7,'VC OFFROAD_EFs'!F$7:F$7),IF($C51&lt;250,LOOKUP($B$2,'VC OFFROAD_EFs'!$B$8:$B$8,'VC OFFROAD_EFs'!F$8:F$8),IF($C51&lt;500,LOOKUP($B$2,'VC OFFROAD_EFs'!$B$9:$B$9,'VC OFFROAD_EFs'!F$9:F$9),IF($C51&lt;750,LOOKUP($B$2,'VC OFFROAD_EFs'!$B$10:$B$11,'VC OFFROAD_EFs'!F$10:F$11),LOOKUP($B$2,'VC OFFROAD_EFs'!$B$12:$B$18,'VC OFFROAD_EFs'!F$12:F$18))))))))/453.59</f>
        <v>0.0001852093130397065</v>
      </c>
      <c r="J51" s="5">
        <v>2</v>
      </c>
      <c r="K51">
        <v>12</v>
      </c>
      <c r="L51">
        <v>34</v>
      </c>
      <c r="M51" s="6">
        <f t="shared" si="25"/>
        <v>12.951499284597745</v>
      </c>
      <c r="N51" s="6">
        <f t="shared" si="25"/>
        <v>3.5444221607079673</v>
      </c>
      <c r="O51" s="6">
        <f t="shared" si="25"/>
        <v>34.228956537951845</v>
      </c>
      <c r="P51" s="6">
        <f t="shared" si="25"/>
        <v>0.0767232</v>
      </c>
      <c r="Q51" s="6">
        <f t="shared" si="25"/>
        <v>1.315726959834075</v>
      </c>
      <c r="S51" s="7">
        <f t="shared" si="26"/>
        <v>0.22017548783816165</v>
      </c>
      <c r="T51" s="7">
        <f t="shared" si="26"/>
        <v>0.06025517673203545</v>
      </c>
      <c r="U51" s="7">
        <f t="shared" si="26"/>
        <v>0.5818922611451813</v>
      </c>
      <c r="V51" s="7">
        <f t="shared" si="26"/>
        <v>0.0013042944</v>
      </c>
      <c r="W51" s="7">
        <f t="shared" si="26"/>
        <v>0.022367358317179273</v>
      </c>
    </row>
    <row r="52" spans="1:23" ht="12.75" hidden="1">
      <c r="A52" s="16" t="s">
        <v>163</v>
      </c>
      <c r="B52" s="17" t="s">
        <v>2</v>
      </c>
      <c r="C52" s="27">
        <v>63</v>
      </c>
      <c r="D52" s="28">
        <v>45</v>
      </c>
      <c r="E52" s="2">
        <f>(IF($C52&lt;50,LOOKUP($B$2,'VC OFFROAD_EFs'!$B$5:$B$5,'VC OFFROAD_EFs'!D$5:D$5),IF($C52&lt;120,LOOKUP($B$2,'VC OFFROAD_EFs'!$B$6:$B$6,'VC OFFROAD_EFs'!D$6:D$6),IF($C52&lt;175,LOOKUP($B$2,'VC OFFROAD_EFs'!$B$7:$B$7,'VC OFFROAD_EFs'!D$7:D$7),IF($C52&lt;250,LOOKUP($B$2,'VC OFFROAD_EFs'!$B$8:$B$8,'VC OFFROAD_EFs'!D$8:D$8),IF($C52&lt;500,LOOKUP($B$2,'VC OFFROAD_EFs'!$B$9:$B$9,'VC OFFROAD_EFs'!D$9:D$9),IF($C52&lt;750,LOOKUP($B$2,'VC OFFROAD_EFs'!$B$10:$B$11,'VC OFFROAD_EFs'!D$10:D$11),LOOKUP($B$2,'VC OFFROAD_EFs'!$B$12:$B$18,'VC OFFROAD_EFs'!D$12:D$18))))))))/453.59</f>
        <v>0.003452448528126125</v>
      </c>
      <c r="F52" s="2">
        <f>(IF($C52&lt;50,LOOKUP($B$2,'VC OFFROAD_EFs'!$B$5:$B$5,'VC OFFROAD_EFs'!C$5:C$5),IF($C52&lt;120,LOOKUP($B$2,'VC OFFROAD_EFs'!$B$6:$B$6,'VC OFFROAD_EFs'!C$6:C$6),IF($C52&lt;175,LOOKUP($B$2,'VC OFFROAD_EFs'!$B$7:$B$7,'VC OFFROAD_EFs'!C$7:C$7),IF($C52&lt;250,LOOKUP($B$2,'VC OFFROAD_EFs'!$B$8:$B$8,'VC OFFROAD_EFs'!C$8:C$8),IF($C52&lt;500,LOOKUP($B$2,'VC OFFROAD_EFs'!$B$9:$B$9,'VC OFFROAD_EFs'!C$9:C$9),IF($C52&lt;750,LOOKUP($B$2,'VC OFFROAD_EFs'!$B$10:$B$11,'VC OFFROAD_EFs'!C$10:C$11),LOOKUP($B$2,'VC OFFROAD_EFs'!$B$12:$B$18,'VC OFFROAD_EFs'!C$12:C$18))))))))/453.59</f>
        <v>0.0009343783601452484</v>
      </c>
      <c r="G52" s="2">
        <f>(IF($C52&lt;50,LOOKUP($B$2,'VC OFFROAD_EFs'!$B$5:$B$5,'VC OFFROAD_EFs'!E$5:E$5),IF($C52&lt;120,LOOKUP($B$2,'VC OFFROAD_EFs'!$B$6:$B$6,'VC OFFROAD_EFs'!E$6:E$6),IF($C52&lt;175,LOOKUP($B$2,'VC OFFROAD_EFs'!$B$7:$B$7,'VC OFFROAD_EFs'!E$7:E$7),IF($C52&lt;250,LOOKUP($B$2,'VC OFFROAD_EFs'!$B$8:$B$8,'VC OFFROAD_EFs'!E$8:E$8),IF($C52&lt;500,LOOKUP($B$2,'VC OFFROAD_EFs'!$B$9:$B$9,'VC OFFROAD_EFs'!E$9:E$9),IF($C52&lt;750,LOOKUP($B$2,'VC OFFROAD_EFs'!$B$10:$B$11,'VC OFFROAD_EFs'!E$10:E$11),LOOKUP($B$2,'VC OFFROAD_EFs'!$B$12:$B$18,'VC OFFROAD_EFs'!E$12:E$18))))))))/453.59</f>
        <v>0.0056998452417516485</v>
      </c>
      <c r="H52" s="2">
        <v>1.08E-05</v>
      </c>
      <c r="I52" s="2">
        <f>(IF($C52&lt;50,LOOKUP($B$2,'VC OFFROAD_EFs'!$B$5:$B$5,'VC OFFROAD_EFs'!F$5:F$5),IF($C52&lt;120,LOOKUP($B$2,'VC OFFROAD_EFs'!$B$6:$B$6,'VC OFFROAD_EFs'!F$6:F$6),IF($C52&lt;175,LOOKUP($B$2,'VC OFFROAD_EFs'!$B$7:$B$7,'VC OFFROAD_EFs'!F$7:F$7),IF($C52&lt;250,LOOKUP($B$2,'VC OFFROAD_EFs'!$B$8:$B$8,'VC OFFROAD_EFs'!F$8:F$8),IF($C52&lt;500,LOOKUP($B$2,'VC OFFROAD_EFs'!$B$9:$B$9,'VC OFFROAD_EFs'!F$9:F$9),IF($C52&lt;750,LOOKUP($B$2,'VC OFFROAD_EFs'!$B$10:$B$11,'VC OFFROAD_EFs'!F$10:F$11),LOOKUP($B$2,'VC OFFROAD_EFs'!$B$12:$B$18,'VC OFFROAD_EFs'!F$12:F$18))))))))/453.59</f>
        <v>0.0005146399149575474</v>
      </c>
      <c r="J52" s="5">
        <v>1</v>
      </c>
      <c r="K52">
        <v>12</v>
      </c>
      <c r="L52">
        <v>34</v>
      </c>
      <c r="M52" s="6">
        <f t="shared" si="25"/>
        <v>1.1745229892685076</v>
      </c>
      <c r="N52" s="6">
        <f t="shared" si="25"/>
        <v>0.3178755181214135</v>
      </c>
      <c r="O52" s="6">
        <f t="shared" si="25"/>
        <v>1.9390873512439109</v>
      </c>
      <c r="P52" s="6">
        <f t="shared" si="25"/>
        <v>0.0036741599999999997</v>
      </c>
      <c r="Q52" s="6">
        <f t="shared" si="25"/>
        <v>0.17508049906855763</v>
      </c>
      <c r="S52" s="7">
        <f t="shared" si="26"/>
        <v>0.019966890817564628</v>
      </c>
      <c r="T52" s="7">
        <f t="shared" si="26"/>
        <v>0.00540388380806403</v>
      </c>
      <c r="U52" s="7">
        <f t="shared" si="26"/>
        <v>0.032964484971146485</v>
      </c>
      <c r="V52" s="7">
        <f t="shared" si="26"/>
        <v>6.246071999999999E-05</v>
      </c>
      <c r="W52" s="7">
        <f t="shared" si="26"/>
        <v>0.0029763684841654795</v>
      </c>
    </row>
    <row r="53" spans="1:23" ht="12.75" hidden="1">
      <c r="A53" s="16" t="s">
        <v>164</v>
      </c>
      <c r="B53" s="17" t="s">
        <v>2</v>
      </c>
      <c r="C53" s="29">
        <v>91</v>
      </c>
      <c r="D53" s="29">
        <v>48</v>
      </c>
      <c r="E53" s="21">
        <f>(IF($C53&lt;50,LOOKUP($B$2,'VC OFFROAD_EFs'!$B$5:$B$5,'VC OFFROAD_EFs'!D$5:D$5),IF($C53&lt;120,LOOKUP($B$2,'VC OFFROAD_EFs'!$B$6:$B$6,'VC OFFROAD_EFs'!D$6:D$6),IF($C53&lt;175,LOOKUP($B$2,'VC OFFROAD_EFs'!$B$7:$B$7,'VC OFFROAD_EFs'!D$7:D$7),IF($C53&lt;250,LOOKUP($B$2,'VC OFFROAD_EFs'!$B$8:$B$8,'VC OFFROAD_EFs'!D$8:D$8),IF($C53&lt;500,LOOKUP($B$2,'VC OFFROAD_EFs'!$B$9:$B$9,'VC OFFROAD_EFs'!D$9:D$9),IF($C53&lt;750,LOOKUP($B$2,'VC OFFROAD_EFs'!$B$10:$B$11,'VC OFFROAD_EFs'!D$10:D$11),LOOKUP($B$2,'VC OFFROAD_EFs'!$B$12:$B$18,'VC OFFROAD_EFs'!D$12:D$18))))))))/453.59</f>
        <v>0.003452448528126125</v>
      </c>
      <c r="F53" s="21">
        <f>(IF($C53&lt;50,LOOKUP($B$2,'VC OFFROAD_EFs'!$B$5:$B$5,'VC OFFROAD_EFs'!C$5:C$5),IF($C53&lt;120,LOOKUP($B$2,'VC OFFROAD_EFs'!$B$6:$B$6,'VC OFFROAD_EFs'!C$6:C$6),IF($C53&lt;175,LOOKUP($B$2,'VC OFFROAD_EFs'!$B$7:$B$7,'VC OFFROAD_EFs'!C$7:C$7),IF($C53&lt;250,LOOKUP($B$2,'VC OFFROAD_EFs'!$B$8:$B$8,'VC OFFROAD_EFs'!C$8:C$8),IF($C53&lt;500,LOOKUP($B$2,'VC OFFROAD_EFs'!$B$9:$B$9,'VC OFFROAD_EFs'!C$9:C$9),IF($C53&lt;750,LOOKUP($B$2,'VC OFFROAD_EFs'!$B$10:$B$11,'VC OFFROAD_EFs'!C$10:C$11),LOOKUP($B$2,'VC OFFROAD_EFs'!$B$12:$B$18,'VC OFFROAD_EFs'!C$12:C$18))))))))/453.59</f>
        <v>0.0009343783601452484</v>
      </c>
      <c r="G53" s="21">
        <f>(IF($C53&lt;50,LOOKUP($B$2,'VC OFFROAD_EFs'!$B$5:$B$5,'VC OFFROAD_EFs'!E$5:E$5),IF($C53&lt;120,LOOKUP($B$2,'VC OFFROAD_EFs'!$B$6:$B$6,'VC OFFROAD_EFs'!E$6:E$6),IF($C53&lt;175,LOOKUP($B$2,'VC OFFROAD_EFs'!$B$7:$B$7,'VC OFFROAD_EFs'!E$7:E$7),IF($C53&lt;250,LOOKUP($B$2,'VC OFFROAD_EFs'!$B$8:$B$8,'VC OFFROAD_EFs'!E$8:E$8),IF($C53&lt;500,LOOKUP($B$2,'VC OFFROAD_EFs'!$B$9:$B$9,'VC OFFROAD_EFs'!E$9:E$9),IF($C53&lt;750,LOOKUP($B$2,'VC OFFROAD_EFs'!$B$10:$B$11,'VC OFFROAD_EFs'!E$10:E$11),LOOKUP($B$2,'VC OFFROAD_EFs'!$B$12:$B$18,'VC OFFROAD_EFs'!E$12:E$18))))))))/453.59</f>
        <v>0.0056998452417516485</v>
      </c>
      <c r="H53" s="21">
        <v>1.08E-05</v>
      </c>
      <c r="I53" s="21">
        <f>(IF($C53&lt;50,LOOKUP($B$2,'VC OFFROAD_EFs'!$B$5:$B$5,'VC OFFROAD_EFs'!F$5:F$5),IF($C53&lt;120,LOOKUP($B$2,'VC OFFROAD_EFs'!$B$6:$B$6,'VC OFFROAD_EFs'!F$6:F$6),IF($C53&lt;175,LOOKUP($B$2,'VC OFFROAD_EFs'!$B$7:$B$7,'VC OFFROAD_EFs'!F$7:F$7),IF($C53&lt;250,LOOKUP($B$2,'VC OFFROAD_EFs'!$B$8:$B$8,'VC OFFROAD_EFs'!F$8:F$8),IF($C53&lt;500,LOOKUP($B$2,'VC OFFROAD_EFs'!$B$9:$B$9,'VC OFFROAD_EFs'!F$9:F$9),IF($C53&lt;750,LOOKUP($B$2,'VC OFFROAD_EFs'!$B$10:$B$11,'VC OFFROAD_EFs'!F$10:F$11),LOOKUP($B$2,'VC OFFROAD_EFs'!$B$12:$B$18,'VC OFFROAD_EFs'!F$12:F$18))))))))/453.59</f>
        <v>0.0005146399149575474</v>
      </c>
      <c r="J53" s="22">
        <v>1</v>
      </c>
      <c r="K53" s="23">
        <v>12</v>
      </c>
      <c r="L53" s="23">
        <v>34</v>
      </c>
      <c r="M53" s="38">
        <f t="shared" si="25"/>
        <v>1.8096354205025897</v>
      </c>
      <c r="N53" s="38">
        <f t="shared" si="25"/>
        <v>0.48976376125373344</v>
      </c>
      <c r="O53" s="38">
        <f t="shared" si="25"/>
        <v>2.9876308819165445</v>
      </c>
      <c r="P53" s="38">
        <f t="shared" si="25"/>
        <v>0.005660927999999999</v>
      </c>
      <c r="Q53" s="38">
        <f t="shared" si="25"/>
        <v>0.26975365782414806</v>
      </c>
      <c r="S53" s="39">
        <f t="shared" si="26"/>
        <v>0.030763802148544028</v>
      </c>
      <c r="T53" s="39">
        <f t="shared" si="26"/>
        <v>0.008325983941313468</v>
      </c>
      <c r="U53" s="39">
        <f t="shared" si="26"/>
        <v>0.050789724992581255</v>
      </c>
      <c r="V53" s="39">
        <f t="shared" si="26"/>
        <v>9.623577599999998E-05</v>
      </c>
      <c r="W53" s="39">
        <f t="shared" si="26"/>
        <v>0.004585812183010516</v>
      </c>
    </row>
    <row r="54" spans="1:23" ht="12.75" hidden="1">
      <c r="A54" s="37" t="s">
        <v>170</v>
      </c>
      <c r="B54" s="17"/>
      <c r="C54" s="29"/>
      <c r="D54" s="29"/>
      <c r="E54" s="21"/>
      <c r="F54" s="21"/>
      <c r="G54" s="21"/>
      <c r="H54" s="21"/>
      <c r="I54" s="21"/>
      <c r="J54" s="22"/>
      <c r="K54" s="23"/>
      <c r="L54" s="23"/>
      <c r="M54" s="32">
        <f>SUM(M42:M53)</f>
        <v>559.1263982409774</v>
      </c>
      <c r="N54" s="32">
        <f>SUM(N42:N53)</f>
        <v>142.27184021470404</v>
      </c>
      <c r="O54" s="32">
        <f>SUM(O42:O53)</f>
        <v>1684.7573919852725</v>
      </c>
      <c r="P54" s="32">
        <f>SUM(P42:P53)</f>
        <v>1.1378523600000003</v>
      </c>
      <c r="Q54" s="32">
        <f>SUM(Q42:Q53)</f>
        <v>32.98314027219407</v>
      </c>
      <c r="S54" s="32">
        <f>SUM(S42:S53)</f>
        <v>3.5764001014800924</v>
      </c>
      <c r="T54" s="32">
        <f>SUM(T42:T53)</f>
        <v>0.9159383148920865</v>
      </c>
      <c r="U54" s="32">
        <f>SUM(U42:U53)</f>
        <v>10.680705293467376</v>
      </c>
      <c r="V54" s="32">
        <f>SUM(V42:V53)</f>
        <v>0.00804593088</v>
      </c>
      <c r="W54" s="32">
        <f>SUM(W42:W53)</f>
        <v>0.2226459926017964</v>
      </c>
    </row>
    <row r="55" spans="1:23" ht="12.75" hidden="1">
      <c r="A55" s="37"/>
      <c r="B55" s="17"/>
      <c r="C55" s="29"/>
      <c r="D55" s="29"/>
      <c r="E55" s="21"/>
      <c r="F55" s="21"/>
      <c r="G55" s="21"/>
      <c r="H55" s="21"/>
      <c r="I55" s="21"/>
      <c r="J55" s="22"/>
      <c r="K55" s="23"/>
      <c r="L55" s="23"/>
      <c r="M55" s="32"/>
      <c r="N55" s="32"/>
      <c r="O55" s="32"/>
      <c r="P55" s="32"/>
      <c r="Q55" s="32"/>
      <c r="S55" s="32"/>
      <c r="T55" s="32"/>
      <c r="U55" s="32"/>
      <c r="V55" s="32"/>
      <c r="W55" s="32"/>
    </row>
    <row r="56" spans="1:23" ht="12.75" hidden="1">
      <c r="A56" s="5"/>
      <c r="B56" s="12"/>
      <c r="C56" s="25"/>
      <c r="D56" s="25"/>
      <c r="E56" s="13"/>
      <c r="F56" s="13"/>
      <c r="G56" s="13"/>
      <c r="H56" s="13"/>
      <c r="I56" s="13"/>
      <c r="K56" s="5"/>
      <c r="L56" s="5"/>
      <c r="M56" s="14"/>
      <c r="N56" s="14"/>
      <c r="O56" s="14"/>
      <c r="P56" s="14"/>
      <c r="Q56" s="14"/>
      <c r="R56" s="14"/>
      <c r="S56" s="15"/>
      <c r="T56" s="15"/>
      <c r="U56" s="15"/>
      <c r="V56" s="15"/>
      <c r="W56" s="15"/>
    </row>
    <row r="57" spans="1:23" ht="12.75" hidden="1">
      <c r="A57" s="5" t="s">
        <v>193</v>
      </c>
      <c r="B57" s="12"/>
      <c r="C57" s="25"/>
      <c r="D57" s="25"/>
      <c r="E57" s="13"/>
      <c r="F57" s="13"/>
      <c r="G57" s="13"/>
      <c r="H57" s="13"/>
      <c r="I57" s="13"/>
      <c r="K57" s="5"/>
      <c r="L57" s="5"/>
      <c r="M57" s="14"/>
      <c r="N57" s="14"/>
      <c r="O57" s="14"/>
      <c r="P57" s="14"/>
      <c r="Q57" s="14"/>
      <c r="R57" s="14"/>
      <c r="S57" s="15"/>
      <c r="T57" s="15"/>
      <c r="U57" s="15"/>
      <c r="V57" s="15"/>
      <c r="W57" s="15"/>
    </row>
    <row r="58" spans="1:4" ht="12.75" hidden="1">
      <c r="A58" s="18" t="s">
        <v>184</v>
      </c>
      <c r="C58" s="26"/>
      <c r="D58" s="26"/>
    </row>
    <row r="59" spans="1:23" ht="12.75" hidden="1">
      <c r="A59" s="16" t="s">
        <v>185</v>
      </c>
      <c r="B59" s="17" t="s">
        <v>2</v>
      </c>
      <c r="C59" s="28">
        <v>4200</v>
      </c>
      <c r="D59" s="28">
        <v>50</v>
      </c>
      <c r="E59" s="2">
        <f>(IF($C59&lt;50,LOOKUP($B$2,'VC OFFROAD_EFs'!$B$5:$B$5,'VC OFFROAD_EFs'!D$5:D$5),IF($C59&lt;120,LOOKUP($B$2,'VC OFFROAD_EFs'!$B$6:$B$6,'VC OFFROAD_EFs'!D$6:D$6),IF($C59&lt;175,LOOKUP($B$2,'VC OFFROAD_EFs'!$B$7:$B$7,'VC OFFROAD_EFs'!D$7:D$7),IF($C59&lt;250,LOOKUP($B$2,'VC OFFROAD_EFs'!$B$8:$B$8,'VC OFFROAD_EFs'!D$8:D$8),IF($C59&lt;500,LOOKUP($B$2,'VC OFFROAD_EFs'!$B$9:$B$9,'VC OFFROAD_EFs'!D$9:D$9),IF($C59&lt;750,LOOKUP($B$2,'VC OFFROAD_EFs'!$B$10:$B$11,'VC OFFROAD_EFs'!D$10:D$11),LOOKUP($B$2,'VC OFFROAD_EFs'!$B$12:$B$18,'VC OFFROAD_EFs'!D$12:D$18))))))))/453.59</f>
        <v>0.005952512180603629</v>
      </c>
      <c r="F59" s="2">
        <f>(IF($C59&lt;50,LOOKUP($B$2,'VC OFFROAD_EFs'!$B$5:$B$5,'VC OFFROAD_EFs'!C$5:C$5),IF($C59&lt;120,LOOKUP($B$2,'VC OFFROAD_EFs'!$B$6:$B$6,'VC OFFROAD_EFs'!C$6:C$6),IF($C59&lt;175,LOOKUP($B$2,'VC OFFROAD_EFs'!$B$7:$B$7,'VC OFFROAD_EFs'!C$7:C$7),IF($C59&lt;250,LOOKUP($B$2,'VC OFFROAD_EFs'!$B$8:$B$8,'VC OFFROAD_EFs'!C$8:C$8),IF($C59&lt;500,LOOKUP($B$2,'VC OFFROAD_EFs'!$B$9:$B$9,'VC OFFROAD_EFs'!C$9:C$9),IF($C59&lt;750,LOOKUP($B$2,'VC OFFROAD_EFs'!$B$10:$B$11,'VC OFFROAD_EFs'!C$10:C$11),LOOKUP($B$2,'VC OFFROAD_EFs'!$B$12:$B$18,'VC OFFROAD_EFs'!C$12:C$18))))))))/453.59</f>
        <v>0.001499151215855729</v>
      </c>
      <c r="G59" s="2">
        <f>(IF($C59&lt;50,LOOKUP($B$2,'VC OFFROAD_EFs'!$B$5:$B$5,'VC OFFROAD_EFs'!E$5:E$5),IF($C59&lt;120,LOOKUP($B$2,'VC OFFROAD_EFs'!$B$6:$B$6,'VC OFFROAD_EFs'!E$6:E$6),IF($C59&lt;175,LOOKUP($B$2,'VC OFFROAD_EFs'!$B$7:$B$7,'VC OFFROAD_EFs'!E$7:E$7),IF($C59&lt;250,LOOKUP($B$2,'VC OFFROAD_EFs'!$B$8:$B$8,'VC OFFROAD_EFs'!E$8:E$8),IF($C59&lt;500,LOOKUP($B$2,'VC OFFROAD_EFs'!$B$9:$B$9,'VC OFFROAD_EFs'!E$9:E$9),IF($C59&lt;750,LOOKUP($B$2,'VC OFFROAD_EFs'!$B$10:$B$11,'VC OFFROAD_EFs'!E$10:E$11),LOOKUP($B$2,'VC OFFROAD_EFs'!$B$12:$B$18,'VC OFFROAD_EFs'!E$12:E$18))))))))/453.59</f>
        <v>0.01801186093167839</v>
      </c>
      <c r="H59" s="2">
        <v>1.08E-05</v>
      </c>
      <c r="I59" s="2">
        <f>(IF($C59&lt;50,LOOKUP($B$2,'VC OFFROAD_EFs'!$B$5:$B$5,'VC OFFROAD_EFs'!F$5:F$5),IF($C59&lt;120,LOOKUP($B$2,'VC OFFROAD_EFs'!$B$6:$B$6,'VC OFFROAD_EFs'!F$6:F$6),IF($C59&lt;175,LOOKUP($B$2,'VC OFFROAD_EFs'!$B$7:$B$7,'VC OFFROAD_EFs'!F$7:F$7),IF($C59&lt;250,LOOKUP($B$2,'VC OFFROAD_EFs'!$B$8:$B$8,'VC OFFROAD_EFs'!F$8:F$8),IF($C59&lt;500,LOOKUP($B$2,'VC OFFROAD_EFs'!$B$9:$B$9,'VC OFFROAD_EFs'!F$9:F$9),IF($C59&lt;750,LOOKUP($B$2,'VC OFFROAD_EFs'!$B$10:$B$11,'VC OFFROAD_EFs'!F$10:F$11),LOOKUP($B$2,'VC OFFROAD_EFs'!$B$12:$B$18,'VC OFFROAD_EFs'!F$12:F$18))))))))/453.59</f>
        <v>0.00033069512114464606</v>
      </c>
      <c r="J59" s="5">
        <v>5</v>
      </c>
      <c r="K59">
        <v>12</v>
      </c>
      <c r="L59">
        <v>35</v>
      </c>
      <c r="M59" s="6">
        <f>($C59*$D59*E59*$J59*$K59/100)</f>
        <v>750.0165347560574</v>
      </c>
      <c r="N59" s="6">
        <f>($C59*$D59*F59*$J59*$K59/100)</f>
        <v>188.89305319782187</v>
      </c>
      <c r="O59" s="6">
        <f>($C59*$D59*G59*$J59*$K59/100)</f>
        <v>2269.494477391477</v>
      </c>
      <c r="P59" s="6">
        <f>($C59*$D59*H59*$J59*$K59/100)</f>
        <v>1.3607999999999998</v>
      </c>
      <c r="Q59" s="6">
        <f>($C59*$D59*I59*$J59*$K59/100)</f>
        <v>41.6675852642254</v>
      </c>
      <c r="S59" s="7">
        <f>(M59*$L59)/2000</f>
        <v>13.125289358231004</v>
      </c>
      <c r="T59" s="7">
        <f>(N59*$L59)/2000</f>
        <v>3.3056284309618826</v>
      </c>
      <c r="U59" s="7">
        <f>(O59*$L59)/2000</f>
        <v>39.71615335435085</v>
      </c>
      <c r="V59" s="7">
        <f>(P59*$L59)/2000</f>
        <v>0.023813999999999995</v>
      </c>
      <c r="W59" s="7">
        <f>(Q59*$L59)/2000</f>
        <v>0.7291827421239445</v>
      </c>
    </row>
    <row r="60" spans="1:4" ht="12.75" hidden="1">
      <c r="A60" s="19" t="s">
        <v>160</v>
      </c>
      <c r="B60" s="17"/>
      <c r="C60" s="27"/>
      <c r="D60" s="28"/>
    </row>
    <row r="61" spans="1:23" ht="12.75" hidden="1">
      <c r="A61" s="16" t="s">
        <v>162</v>
      </c>
      <c r="B61" s="17" t="s">
        <v>2</v>
      </c>
      <c r="C61" s="27">
        <v>400</v>
      </c>
      <c r="D61" s="28">
        <v>74</v>
      </c>
      <c r="E61" s="2">
        <f>(IF($C61&lt;50,LOOKUP($B$2,'VC OFFROAD_EFs'!$B$5:$B$5,'VC OFFROAD_EFs'!D$5:D$5),IF($C61&lt;120,LOOKUP($B$2,'VC OFFROAD_EFs'!$B$6:$B$6,'VC OFFROAD_EFs'!D$6:D$6),IF($C61&lt;175,LOOKUP($B$2,'VC OFFROAD_EFs'!$B$7:$B$7,'VC OFFROAD_EFs'!D$7:D$7),IF($C61&lt;250,LOOKUP($B$2,'VC OFFROAD_EFs'!$B$8:$B$8,'VC OFFROAD_EFs'!D$8:D$8),IF($C61&lt;500,LOOKUP($B$2,'VC OFFROAD_EFs'!$B$9:$B$9,'VC OFFROAD_EFs'!D$9:D$9),IF($C61&lt;750,LOOKUP($B$2,'VC OFFROAD_EFs'!$B$10:$B$11,'VC OFFROAD_EFs'!D$10:D$11),LOOKUP($B$2,'VC OFFROAD_EFs'!$B$12:$B$18,'VC OFFROAD_EFs'!D$12:D$18))))))))/453.59</f>
        <v>0.001823127714611169</v>
      </c>
      <c r="F61" s="2">
        <f>(IF($C61&lt;50,LOOKUP($B$2,'VC OFFROAD_EFs'!$B$5:$B$5,'VC OFFROAD_EFs'!C$5:C$5),IF($C61&lt;120,LOOKUP($B$2,'VC OFFROAD_EFs'!$B$6:$B$6,'VC OFFROAD_EFs'!C$6:C$6),IF($C61&lt;175,LOOKUP($B$2,'VC OFFROAD_EFs'!$B$7:$B$7,'VC OFFROAD_EFs'!C$7:C$7),IF($C61&lt;250,LOOKUP($B$2,'VC OFFROAD_EFs'!$B$8:$B$8,'VC OFFROAD_EFs'!C$8:C$8),IF($C61&lt;500,LOOKUP($B$2,'VC OFFROAD_EFs'!$B$9:$B$9,'VC OFFROAD_EFs'!C$9:C$9),IF($C61&lt;750,LOOKUP($B$2,'VC OFFROAD_EFs'!$B$10:$B$11,'VC OFFROAD_EFs'!C$10:C$11),LOOKUP($B$2,'VC OFFROAD_EFs'!$B$12:$B$18,'VC OFFROAD_EFs'!C$12:C$18))))))))/453.59</f>
        <v>0.0004989332996492072</v>
      </c>
      <c r="G61" s="2">
        <f>(IF($C61&lt;50,LOOKUP($B$2,'VC OFFROAD_EFs'!$B$5:$B$5,'VC OFFROAD_EFs'!E$5:E$5),IF($C61&lt;120,LOOKUP($B$2,'VC OFFROAD_EFs'!$B$6:$B$6,'VC OFFROAD_EFs'!E$6:E$6),IF($C61&lt;175,LOOKUP($B$2,'VC OFFROAD_EFs'!$B$7:$B$7,'VC OFFROAD_EFs'!E$7:E$7),IF($C61&lt;250,LOOKUP($B$2,'VC OFFROAD_EFs'!$B$8:$B$8,'VC OFFROAD_EFs'!E$8:E$8),IF($C61&lt;500,LOOKUP($B$2,'VC OFFROAD_EFs'!$B$9:$B$9,'VC OFFROAD_EFs'!E$9:E$9),IF($C61&lt;750,LOOKUP($B$2,'VC OFFROAD_EFs'!$B$10:$B$11,'VC OFFROAD_EFs'!E$10:E$11),LOOKUP($B$2,'VC OFFROAD_EFs'!$B$12:$B$18,'VC OFFROAD_EFs'!E$12:E$18))))))))/453.59</f>
        <v>0.004818265278427906</v>
      </c>
      <c r="H61" s="2">
        <v>1.08E-05</v>
      </c>
      <c r="I61" s="2">
        <f>(IF($C61&lt;50,LOOKUP($B$2,'VC OFFROAD_EFs'!$B$5:$B$5,'VC OFFROAD_EFs'!F$5:F$5),IF($C61&lt;120,LOOKUP($B$2,'VC OFFROAD_EFs'!$B$6:$B$6,'VC OFFROAD_EFs'!F$6:F$6),IF($C61&lt;175,LOOKUP($B$2,'VC OFFROAD_EFs'!$B$7:$B$7,'VC OFFROAD_EFs'!F$7:F$7),IF($C61&lt;250,LOOKUP($B$2,'VC OFFROAD_EFs'!$B$8:$B$8,'VC OFFROAD_EFs'!F$8:F$8),IF($C61&lt;500,LOOKUP($B$2,'VC OFFROAD_EFs'!$B$9:$B$9,'VC OFFROAD_EFs'!F$9:F$9),IF($C61&lt;750,LOOKUP($B$2,'VC OFFROAD_EFs'!$B$10:$B$11,'VC OFFROAD_EFs'!F$10:F$11),LOOKUP($B$2,'VC OFFROAD_EFs'!$B$12:$B$18,'VC OFFROAD_EFs'!F$12:F$18))))))))/453.59</f>
        <v>0.0001852093130397065</v>
      </c>
      <c r="J61" s="5">
        <v>2</v>
      </c>
      <c r="K61">
        <v>12</v>
      </c>
      <c r="L61">
        <v>35</v>
      </c>
      <c r="M61" s="6">
        <f aca="true" t="shared" si="27" ref="M61:Q64">($C61*$D61*E61*$J61*$K61/100)</f>
        <v>12.951499284597745</v>
      </c>
      <c r="N61" s="6">
        <f t="shared" si="27"/>
        <v>3.5444221607079673</v>
      </c>
      <c r="O61" s="6">
        <f t="shared" si="27"/>
        <v>34.228956537951845</v>
      </c>
      <c r="P61" s="6">
        <f t="shared" si="27"/>
        <v>0.0767232</v>
      </c>
      <c r="Q61" s="6">
        <f t="shared" si="27"/>
        <v>1.315726959834075</v>
      </c>
      <c r="S61" s="7">
        <f aca="true" t="shared" si="28" ref="S61:W64">(M61*$L61)/2000</f>
        <v>0.22665123748046054</v>
      </c>
      <c r="T61" s="7">
        <f t="shared" si="28"/>
        <v>0.06202738781238943</v>
      </c>
      <c r="U61" s="7">
        <f t="shared" si="28"/>
        <v>0.5990067394141573</v>
      </c>
      <c r="V61" s="7">
        <f t="shared" si="28"/>
        <v>0.001342656</v>
      </c>
      <c r="W61" s="7">
        <f t="shared" si="28"/>
        <v>0.023025221797096315</v>
      </c>
    </row>
    <row r="62" spans="1:23" ht="12.75" hidden="1">
      <c r="A62" s="16" t="s">
        <v>163</v>
      </c>
      <c r="B62" s="17" t="s">
        <v>2</v>
      </c>
      <c r="C62" s="27">
        <v>63</v>
      </c>
      <c r="D62" s="28">
        <v>45</v>
      </c>
      <c r="E62" s="2">
        <f>(IF($C62&lt;50,LOOKUP($B$2,'VC OFFROAD_EFs'!$B$5:$B$5,'VC OFFROAD_EFs'!D$5:D$5),IF($C62&lt;120,LOOKUP($B$2,'VC OFFROAD_EFs'!$B$6:$B$6,'VC OFFROAD_EFs'!D$6:D$6),IF($C62&lt;175,LOOKUP($B$2,'VC OFFROAD_EFs'!$B$7:$B$7,'VC OFFROAD_EFs'!D$7:D$7),IF($C62&lt;250,LOOKUP($B$2,'VC OFFROAD_EFs'!$B$8:$B$8,'VC OFFROAD_EFs'!D$8:D$8),IF($C62&lt;500,LOOKUP($B$2,'VC OFFROAD_EFs'!$B$9:$B$9,'VC OFFROAD_EFs'!D$9:D$9),IF($C62&lt;750,LOOKUP($B$2,'VC OFFROAD_EFs'!$B$10:$B$11,'VC OFFROAD_EFs'!D$10:D$11),LOOKUP($B$2,'VC OFFROAD_EFs'!$B$12:$B$18,'VC OFFROAD_EFs'!D$12:D$18))))))))/453.59</f>
        <v>0.003452448528126125</v>
      </c>
      <c r="F62" s="2">
        <f>(IF($C62&lt;50,LOOKUP($B$2,'VC OFFROAD_EFs'!$B$5:$B$5,'VC OFFROAD_EFs'!C$5:C$5),IF($C62&lt;120,LOOKUP($B$2,'VC OFFROAD_EFs'!$B$6:$B$6,'VC OFFROAD_EFs'!C$6:C$6),IF($C62&lt;175,LOOKUP($B$2,'VC OFFROAD_EFs'!$B$7:$B$7,'VC OFFROAD_EFs'!C$7:C$7),IF($C62&lt;250,LOOKUP($B$2,'VC OFFROAD_EFs'!$B$8:$B$8,'VC OFFROAD_EFs'!C$8:C$8),IF($C62&lt;500,LOOKUP($B$2,'VC OFFROAD_EFs'!$B$9:$B$9,'VC OFFROAD_EFs'!C$9:C$9),IF($C62&lt;750,LOOKUP($B$2,'VC OFFROAD_EFs'!$B$10:$B$11,'VC OFFROAD_EFs'!C$10:C$11),LOOKUP($B$2,'VC OFFROAD_EFs'!$B$12:$B$18,'VC OFFROAD_EFs'!C$12:C$18))))))))/453.59</f>
        <v>0.0009343783601452484</v>
      </c>
      <c r="G62" s="2">
        <f>(IF($C62&lt;50,LOOKUP($B$2,'VC OFFROAD_EFs'!$B$5:$B$5,'VC OFFROAD_EFs'!E$5:E$5),IF($C62&lt;120,LOOKUP($B$2,'VC OFFROAD_EFs'!$B$6:$B$6,'VC OFFROAD_EFs'!E$6:E$6),IF($C62&lt;175,LOOKUP($B$2,'VC OFFROAD_EFs'!$B$7:$B$7,'VC OFFROAD_EFs'!E$7:E$7),IF($C62&lt;250,LOOKUP($B$2,'VC OFFROAD_EFs'!$B$8:$B$8,'VC OFFROAD_EFs'!E$8:E$8),IF($C62&lt;500,LOOKUP($B$2,'VC OFFROAD_EFs'!$B$9:$B$9,'VC OFFROAD_EFs'!E$9:E$9),IF($C62&lt;750,LOOKUP($B$2,'VC OFFROAD_EFs'!$B$10:$B$11,'VC OFFROAD_EFs'!E$10:E$11),LOOKUP($B$2,'VC OFFROAD_EFs'!$B$12:$B$18,'VC OFFROAD_EFs'!E$12:E$18))))))))/453.59</f>
        <v>0.0056998452417516485</v>
      </c>
      <c r="H62" s="2">
        <v>1.08E-05</v>
      </c>
      <c r="I62" s="2">
        <f>(IF($C62&lt;50,LOOKUP($B$2,'VC OFFROAD_EFs'!$B$5:$B$5,'VC OFFROAD_EFs'!F$5:F$5),IF($C62&lt;120,LOOKUP($B$2,'VC OFFROAD_EFs'!$B$6:$B$6,'VC OFFROAD_EFs'!F$6:F$6),IF($C62&lt;175,LOOKUP($B$2,'VC OFFROAD_EFs'!$B$7:$B$7,'VC OFFROAD_EFs'!F$7:F$7),IF($C62&lt;250,LOOKUP($B$2,'VC OFFROAD_EFs'!$B$8:$B$8,'VC OFFROAD_EFs'!F$8:F$8),IF($C62&lt;500,LOOKUP($B$2,'VC OFFROAD_EFs'!$B$9:$B$9,'VC OFFROAD_EFs'!F$9:F$9),IF($C62&lt;750,LOOKUP($B$2,'VC OFFROAD_EFs'!$B$10:$B$11,'VC OFFROAD_EFs'!F$10:F$11),LOOKUP($B$2,'VC OFFROAD_EFs'!$B$12:$B$18,'VC OFFROAD_EFs'!F$12:F$18))))))))/453.59</f>
        <v>0.0005146399149575474</v>
      </c>
      <c r="J62" s="5">
        <v>8</v>
      </c>
      <c r="K62">
        <v>12</v>
      </c>
      <c r="L62">
        <v>35</v>
      </c>
      <c r="M62" s="6">
        <f t="shared" si="27"/>
        <v>9.396183914148061</v>
      </c>
      <c r="N62" s="6">
        <f t="shared" si="27"/>
        <v>2.543004144971308</v>
      </c>
      <c r="O62" s="6">
        <f t="shared" si="27"/>
        <v>15.512698809951287</v>
      </c>
      <c r="P62" s="6">
        <f t="shared" si="27"/>
        <v>0.029393279999999997</v>
      </c>
      <c r="Q62" s="6">
        <f t="shared" si="27"/>
        <v>1.400643992548461</v>
      </c>
      <c r="S62" s="7">
        <f t="shared" si="28"/>
        <v>0.16443321849759107</v>
      </c>
      <c r="T62" s="7">
        <f t="shared" si="28"/>
        <v>0.04450257253699789</v>
      </c>
      <c r="U62" s="7">
        <f t="shared" si="28"/>
        <v>0.27147222917414754</v>
      </c>
      <c r="V62" s="7">
        <f t="shared" si="28"/>
        <v>0.0005143823999999999</v>
      </c>
      <c r="W62" s="7">
        <f t="shared" si="28"/>
        <v>0.024511269869598066</v>
      </c>
    </row>
    <row r="63" spans="1:23" ht="12.75" hidden="1">
      <c r="A63" s="16" t="s">
        <v>164</v>
      </c>
      <c r="B63" s="17" t="s">
        <v>2</v>
      </c>
      <c r="C63" s="29">
        <v>91</v>
      </c>
      <c r="D63" s="29">
        <v>48</v>
      </c>
      <c r="E63" s="21">
        <f>(IF($C63&lt;50,LOOKUP($B$2,'VC OFFROAD_EFs'!$B$5:$B$5,'VC OFFROAD_EFs'!D$5:D$5),IF($C63&lt;120,LOOKUP($B$2,'VC OFFROAD_EFs'!$B$6:$B$6,'VC OFFROAD_EFs'!D$6:D$6),IF($C63&lt;175,LOOKUP($B$2,'VC OFFROAD_EFs'!$B$7:$B$7,'VC OFFROAD_EFs'!D$7:D$7),IF($C63&lt;250,LOOKUP($B$2,'VC OFFROAD_EFs'!$B$8:$B$8,'VC OFFROAD_EFs'!D$8:D$8),IF($C63&lt;500,LOOKUP($B$2,'VC OFFROAD_EFs'!$B$9:$B$9,'VC OFFROAD_EFs'!D$9:D$9),IF($C63&lt;750,LOOKUP($B$2,'VC OFFROAD_EFs'!$B$10:$B$11,'VC OFFROAD_EFs'!D$10:D$11),LOOKUP($B$2,'VC OFFROAD_EFs'!$B$12:$B$18,'VC OFFROAD_EFs'!D$12:D$18))))))))/453.59</f>
        <v>0.003452448528126125</v>
      </c>
      <c r="F63" s="21">
        <f>(IF($C63&lt;50,LOOKUP($B$2,'VC OFFROAD_EFs'!$B$5:$B$5,'VC OFFROAD_EFs'!C$5:C$5),IF($C63&lt;120,LOOKUP($B$2,'VC OFFROAD_EFs'!$B$6:$B$6,'VC OFFROAD_EFs'!C$6:C$6),IF($C63&lt;175,LOOKUP($B$2,'VC OFFROAD_EFs'!$B$7:$B$7,'VC OFFROAD_EFs'!C$7:C$7),IF($C63&lt;250,LOOKUP($B$2,'VC OFFROAD_EFs'!$B$8:$B$8,'VC OFFROAD_EFs'!C$8:C$8),IF($C63&lt;500,LOOKUP($B$2,'VC OFFROAD_EFs'!$B$9:$B$9,'VC OFFROAD_EFs'!C$9:C$9),IF($C63&lt;750,LOOKUP($B$2,'VC OFFROAD_EFs'!$B$10:$B$11,'VC OFFROAD_EFs'!C$10:C$11),LOOKUP($B$2,'VC OFFROAD_EFs'!$B$12:$B$18,'VC OFFROAD_EFs'!C$12:C$18))))))))/453.59</f>
        <v>0.0009343783601452484</v>
      </c>
      <c r="G63" s="21">
        <f>(IF($C63&lt;50,LOOKUP($B$2,'VC OFFROAD_EFs'!$B$5:$B$5,'VC OFFROAD_EFs'!E$5:E$5),IF($C63&lt;120,LOOKUP($B$2,'VC OFFROAD_EFs'!$B$6:$B$6,'VC OFFROAD_EFs'!E$6:E$6),IF($C63&lt;175,LOOKUP($B$2,'VC OFFROAD_EFs'!$B$7:$B$7,'VC OFFROAD_EFs'!E$7:E$7),IF($C63&lt;250,LOOKUP($B$2,'VC OFFROAD_EFs'!$B$8:$B$8,'VC OFFROAD_EFs'!E$8:E$8),IF($C63&lt;500,LOOKUP($B$2,'VC OFFROAD_EFs'!$B$9:$B$9,'VC OFFROAD_EFs'!E$9:E$9),IF($C63&lt;750,LOOKUP($B$2,'VC OFFROAD_EFs'!$B$10:$B$11,'VC OFFROAD_EFs'!E$10:E$11),LOOKUP($B$2,'VC OFFROAD_EFs'!$B$12:$B$18,'VC OFFROAD_EFs'!E$12:E$18))))))))/453.59</f>
        <v>0.0056998452417516485</v>
      </c>
      <c r="H63" s="21">
        <v>1.08E-05</v>
      </c>
      <c r="I63" s="21">
        <f>(IF($C63&lt;50,LOOKUP($B$2,'VC OFFROAD_EFs'!$B$5:$B$5,'VC OFFROAD_EFs'!F$5:F$5),IF($C63&lt;120,LOOKUP($B$2,'VC OFFROAD_EFs'!$B$6:$B$6,'VC OFFROAD_EFs'!F$6:F$6),IF($C63&lt;175,LOOKUP($B$2,'VC OFFROAD_EFs'!$B$7:$B$7,'VC OFFROAD_EFs'!F$7:F$7),IF($C63&lt;250,LOOKUP($B$2,'VC OFFROAD_EFs'!$B$8:$B$8,'VC OFFROAD_EFs'!F$8:F$8),IF($C63&lt;500,LOOKUP($B$2,'VC OFFROAD_EFs'!$B$9:$B$9,'VC OFFROAD_EFs'!F$9:F$9),IF($C63&lt;750,LOOKUP($B$2,'VC OFFROAD_EFs'!$B$10:$B$11,'VC OFFROAD_EFs'!F$10:F$11),LOOKUP($B$2,'VC OFFROAD_EFs'!$B$12:$B$18,'VC OFFROAD_EFs'!F$12:F$18))))))))/453.59</f>
        <v>0.0005146399149575474</v>
      </c>
      <c r="J63" s="22">
        <v>2</v>
      </c>
      <c r="K63" s="23">
        <v>12</v>
      </c>
      <c r="L63" s="23">
        <v>35</v>
      </c>
      <c r="M63" s="45">
        <f t="shared" si="27"/>
        <v>3.6192708410051795</v>
      </c>
      <c r="N63" s="45">
        <f t="shared" si="27"/>
        <v>0.9795275225074669</v>
      </c>
      <c r="O63" s="45">
        <f t="shared" si="27"/>
        <v>5.975261763833089</v>
      </c>
      <c r="P63" s="45">
        <f t="shared" si="27"/>
        <v>0.011321855999999998</v>
      </c>
      <c r="Q63" s="45">
        <f t="shared" si="27"/>
        <v>0.5395073156482961</v>
      </c>
      <c r="R63" s="46"/>
      <c r="S63" s="47">
        <f t="shared" si="28"/>
        <v>0.06333723971759064</v>
      </c>
      <c r="T63" s="47">
        <f t="shared" si="28"/>
        <v>0.01714173164388067</v>
      </c>
      <c r="U63" s="47">
        <f t="shared" si="28"/>
        <v>0.10456708086707905</v>
      </c>
      <c r="V63" s="47">
        <f t="shared" si="28"/>
        <v>0.00019813247999999996</v>
      </c>
      <c r="W63" s="47">
        <f t="shared" si="28"/>
        <v>0.009441378023845181</v>
      </c>
    </row>
    <row r="64" spans="1:23" ht="12.75" hidden="1">
      <c r="A64" s="34" t="s">
        <v>192</v>
      </c>
      <c r="B64" s="17" t="s">
        <v>2</v>
      </c>
      <c r="C64" s="29">
        <v>91</v>
      </c>
      <c r="D64" s="29">
        <v>48</v>
      </c>
      <c r="E64" s="21">
        <f>(IF($C64&lt;50,LOOKUP($B$2,'VC OFFROAD_EFs'!$B$5:$B$5,'VC OFFROAD_EFs'!D$5:D$5),IF($C64&lt;120,LOOKUP($B$2,'VC OFFROAD_EFs'!$B$6:$B$6,'VC OFFROAD_EFs'!D$6:D$6),IF($C64&lt;175,LOOKUP($B$2,'VC OFFROAD_EFs'!$B$7:$B$7,'VC OFFROAD_EFs'!D$7:D$7),IF($C64&lt;250,LOOKUP($B$2,'VC OFFROAD_EFs'!$B$8:$B$8,'VC OFFROAD_EFs'!D$8:D$8),IF($C64&lt;500,LOOKUP($B$2,'VC OFFROAD_EFs'!$B$9:$B$9,'VC OFFROAD_EFs'!D$9:D$9),IF($C64&lt;750,LOOKUP($B$2,'VC OFFROAD_EFs'!$B$10:$B$11,'VC OFFROAD_EFs'!D$10:D$11),LOOKUP($B$2,'VC OFFROAD_EFs'!$B$12:$B$18,'VC OFFROAD_EFs'!D$12:D$18))))))))/453.59</f>
        <v>0.003452448528126125</v>
      </c>
      <c r="F64" s="21">
        <f>(IF($C64&lt;50,LOOKUP($B$2,'VC OFFROAD_EFs'!$B$5:$B$5,'VC OFFROAD_EFs'!C$5:C$5),IF($C64&lt;120,LOOKUP($B$2,'VC OFFROAD_EFs'!$B$6:$B$6,'VC OFFROAD_EFs'!C$6:C$6),IF($C64&lt;175,LOOKUP($B$2,'VC OFFROAD_EFs'!$B$7:$B$7,'VC OFFROAD_EFs'!C$7:C$7),IF($C64&lt;250,LOOKUP($B$2,'VC OFFROAD_EFs'!$B$8:$B$8,'VC OFFROAD_EFs'!C$8:C$8),IF($C64&lt;500,LOOKUP($B$2,'VC OFFROAD_EFs'!$B$9:$B$9,'VC OFFROAD_EFs'!C$9:C$9),IF($C64&lt;750,LOOKUP($B$2,'VC OFFROAD_EFs'!$B$10:$B$11,'VC OFFROAD_EFs'!C$10:C$11),LOOKUP($B$2,'VC OFFROAD_EFs'!$B$12:$B$18,'VC OFFROAD_EFs'!C$12:C$18))))))))/453.59</f>
        <v>0.0009343783601452484</v>
      </c>
      <c r="G64" s="21">
        <f>(IF($C64&lt;50,LOOKUP($B$2,'VC OFFROAD_EFs'!$B$5:$B$5,'VC OFFROAD_EFs'!E$5:E$5),IF($C64&lt;120,LOOKUP($B$2,'VC OFFROAD_EFs'!$B$6:$B$6,'VC OFFROAD_EFs'!E$6:E$6),IF($C64&lt;175,LOOKUP($B$2,'VC OFFROAD_EFs'!$B$7:$B$7,'VC OFFROAD_EFs'!E$7:E$7),IF($C64&lt;250,LOOKUP($B$2,'VC OFFROAD_EFs'!$B$8:$B$8,'VC OFFROAD_EFs'!E$8:E$8),IF($C64&lt;500,LOOKUP($B$2,'VC OFFROAD_EFs'!$B$9:$B$9,'VC OFFROAD_EFs'!E$9:E$9),IF($C64&lt;750,LOOKUP($B$2,'VC OFFROAD_EFs'!$B$10:$B$11,'VC OFFROAD_EFs'!E$10:E$11),LOOKUP($B$2,'VC OFFROAD_EFs'!$B$12:$B$18,'VC OFFROAD_EFs'!E$12:E$18))))))))/453.59</f>
        <v>0.0056998452417516485</v>
      </c>
      <c r="H64" s="21">
        <v>1.08E-05</v>
      </c>
      <c r="I64" s="21">
        <f>(IF($C64&lt;50,LOOKUP($B$2,'VC OFFROAD_EFs'!$B$5:$B$5,'VC OFFROAD_EFs'!F$5:F$5),IF($C64&lt;120,LOOKUP($B$2,'VC OFFROAD_EFs'!$B$6:$B$6,'VC OFFROAD_EFs'!F$6:F$6),IF($C64&lt;175,LOOKUP($B$2,'VC OFFROAD_EFs'!$B$7:$B$7,'VC OFFROAD_EFs'!F$7:F$7),IF($C64&lt;250,LOOKUP($B$2,'VC OFFROAD_EFs'!$B$8:$B$8,'VC OFFROAD_EFs'!F$8:F$8),IF($C64&lt;500,LOOKUP($B$2,'VC OFFROAD_EFs'!$B$9:$B$9,'VC OFFROAD_EFs'!F$9:F$9),IF($C64&lt;750,LOOKUP($B$2,'VC OFFROAD_EFs'!$B$10:$B$11,'VC OFFROAD_EFs'!F$10:F$11),LOOKUP($B$2,'VC OFFROAD_EFs'!$B$12:$B$18,'VC OFFROAD_EFs'!F$12:F$18))))))))/453.59</f>
        <v>0.0005146399149575474</v>
      </c>
      <c r="J64" s="22">
        <v>12</v>
      </c>
      <c r="K64" s="23">
        <v>12</v>
      </c>
      <c r="L64" s="23">
        <v>35</v>
      </c>
      <c r="M64" s="38">
        <f t="shared" si="27"/>
        <v>21.71562504603108</v>
      </c>
      <c r="N64" s="38">
        <f t="shared" si="27"/>
        <v>5.877165135044801</v>
      </c>
      <c r="O64" s="38">
        <f t="shared" si="27"/>
        <v>35.851570582998534</v>
      </c>
      <c r="P64" s="38">
        <f t="shared" si="27"/>
        <v>0.067931136</v>
      </c>
      <c r="Q64" s="38">
        <f t="shared" si="27"/>
        <v>3.2370438938897768</v>
      </c>
      <c r="R64" s="46"/>
      <c r="S64" s="39">
        <f t="shared" si="28"/>
        <v>0.3800234383055439</v>
      </c>
      <c r="T64" s="39">
        <f t="shared" si="28"/>
        <v>0.10285038986328403</v>
      </c>
      <c r="U64" s="39">
        <f t="shared" si="28"/>
        <v>0.6274024852024743</v>
      </c>
      <c r="V64" s="39">
        <f t="shared" si="28"/>
        <v>0.0011887948800000001</v>
      </c>
      <c r="W64" s="39">
        <f t="shared" si="28"/>
        <v>0.05664826814307109</v>
      </c>
    </row>
    <row r="65" spans="1:23" ht="12.75" hidden="1">
      <c r="A65" s="37" t="s">
        <v>170</v>
      </c>
      <c r="B65" s="17"/>
      <c r="C65" s="29"/>
      <c r="D65" s="29"/>
      <c r="E65" s="21"/>
      <c r="F65" s="21"/>
      <c r="G65" s="21"/>
      <c r="H65" s="21"/>
      <c r="I65" s="21"/>
      <c r="J65" s="22"/>
      <c r="K65" s="23"/>
      <c r="L65" s="23"/>
      <c r="M65" s="32">
        <f>SUM(M59:M63)</f>
        <v>775.9834887958084</v>
      </c>
      <c r="N65" s="32">
        <f>SUM(N59:N63)</f>
        <v>195.9600070260086</v>
      </c>
      <c r="O65" s="32">
        <f>SUM(O59:O63)</f>
        <v>2325.211394503214</v>
      </c>
      <c r="P65" s="32">
        <f>SUM(P59:P63)</f>
        <v>1.4782383359999998</v>
      </c>
      <c r="Q65" s="32">
        <f>SUM(Q59:Q63)</f>
        <v>44.92346353225623</v>
      </c>
      <c r="S65" s="32">
        <f>SUM(S59:S63)</f>
        <v>13.579711053926646</v>
      </c>
      <c r="T65" s="32">
        <f>SUM(T59:T63)</f>
        <v>3.4293001229551505</v>
      </c>
      <c r="U65" s="32">
        <f>SUM(U59:U63)</f>
        <v>40.69119940380624</v>
      </c>
      <c r="V65" s="32">
        <f>SUM(V59:V63)</f>
        <v>0.025869170879999993</v>
      </c>
      <c r="W65" s="32">
        <f>SUM(W59:W63)</f>
        <v>0.786160611814484</v>
      </c>
    </row>
    <row r="66" spans="1:23" ht="12.75">
      <c r="A66" s="5" t="s">
        <v>194</v>
      </c>
      <c r="B66" s="12"/>
      <c r="C66" s="25"/>
      <c r="D66" s="25"/>
      <c r="E66" s="13"/>
      <c r="F66" s="13"/>
      <c r="G66" s="13"/>
      <c r="H66" s="13"/>
      <c r="I66" s="13"/>
      <c r="K66" s="5"/>
      <c r="L66" s="5"/>
      <c r="M66" s="14"/>
      <c r="N66" s="14"/>
      <c r="O66" s="14"/>
      <c r="P66" s="14"/>
      <c r="Q66" s="14"/>
      <c r="R66" s="14"/>
      <c r="S66" s="15"/>
      <c r="T66" s="15"/>
      <c r="U66" s="15"/>
      <c r="V66" s="15"/>
      <c r="W66" s="15"/>
    </row>
    <row r="67" spans="1:23" ht="12.75">
      <c r="A67" s="16" t="s">
        <v>162</v>
      </c>
      <c r="B67" s="17" t="s">
        <v>2</v>
      </c>
      <c r="C67" s="27">
        <v>400</v>
      </c>
      <c r="D67" s="28">
        <v>74</v>
      </c>
      <c r="E67" s="2">
        <f>(IF($C67&lt;50,LOOKUP($B$2,'VC OFFROAD_EFs'!$B$5:$B$5,'VC OFFROAD_EFs'!D$5:D$5),IF($C67&lt;120,LOOKUP($B$2,'VC OFFROAD_EFs'!$B$6:$B$6,'VC OFFROAD_EFs'!D$6:D$6),IF($C67&lt;175,LOOKUP($B$2,'VC OFFROAD_EFs'!$B$7:$B$7,'VC OFFROAD_EFs'!D$7:D$7),IF($C67&lt;250,LOOKUP($B$2,'VC OFFROAD_EFs'!$B$8:$B$8,'VC OFFROAD_EFs'!D$8:D$8),IF($C67&lt;500,LOOKUP($B$2,'VC OFFROAD_EFs'!$B$9:$B$9,'VC OFFROAD_EFs'!D$9:D$9),IF($C67&lt;750,LOOKUP($B$2,'VC OFFROAD_EFs'!$B$10:$B$11,'VC OFFROAD_EFs'!D$10:D$11),LOOKUP($B$2,'VC OFFROAD_EFs'!$B$12:$B$18,'VC OFFROAD_EFs'!D$12:D$18))))))))/453.59</f>
        <v>0.001823127714611169</v>
      </c>
      <c r="F67" s="2">
        <f>(IF($C67&lt;50,LOOKUP($B$2,'VC OFFROAD_EFs'!$B$5:$B$5,'VC OFFROAD_EFs'!C$5:C$5),IF($C67&lt;120,LOOKUP($B$2,'VC OFFROAD_EFs'!$B$6:$B$6,'VC OFFROAD_EFs'!C$6:C$6),IF($C67&lt;175,LOOKUP($B$2,'VC OFFROAD_EFs'!$B$7:$B$7,'VC OFFROAD_EFs'!C$7:C$7),IF($C67&lt;250,LOOKUP($B$2,'VC OFFROAD_EFs'!$B$8:$B$8,'VC OFFROAD_EFs'!C$8:C$8),IF($C67&lt;500,LOOKUP($B$2,'VC OFFROAD_EFs'!$B$9:$B$9,'VC OFFROAD_EFs'!C$9:C$9),IF($C67&lt;750,LOOKUP($B$2,'VC OFFROAD_EFs'!$B$10:$B$11,'VC OFFROAD_EFs'!C$10:C$11),LOOKUP($B$2,'VC OFFROAD_EFs'!$B$12:$B$18,'VC OFFROAD_EFs'!C$12:C$18))))))))/453.59</f>
        <v>0.0004989332996492072</v>
      </c>
      <c r="G67" s="2">
        <f>(IF($C67&lt;50,LOOKUP($B$2,'VC OFFROAD_EFs'!$B$5:$B$5,'VC OFFROAD_EFs'!E$5:E$5),IF($C67&lt;120,LOOKUP($B$2,'VC OFFROAD_EFs'!$B$6:$B$6,'VC OFFROAD_EFs'!E$6:E$6),IF($C67&lt;175,LOOKUP($B$2,'VC OFFROAD_EFs'!$B$7:$B$7,'VC OFFROAD_EFs'!E$7:E$7),IF($C67&lt;250,LOOKUP($B$2,'VC OFFROAD_EFs'!$B$8:$B$8,'VC OFFROAD_EFs'!E$8:E$8),IF($C67&lt;500,LOOKUP($B$2,'VC OFFROAD_EFs'!$B$9:$B$9,'VC OFFROAD_EFs'!E$9:E$9),IF($C67&lt;750,LOOKUP($B$2,'VC OFFROAD_EFs'!$B$10:$B$11,'VC OFFROAD_EFs'!E$10:E$11),LOOKUP($B$2,'VC OFFROAD_EFs'!$B$12:$B$18,'VC OFFROAD_EFs'!E$12:E$18))))))))/453.59</f>
        <v>0.004818265278427906</v>
      </c>
      <c r="H67" s="2">
        <v>1.08E-05</v>
      </c>
      <c r="I67" s="2">
        <f>(IF($C67&lt;50,LOOKUP($B$2,'VC OFFROAD_EFs'!$B$5:$B$5,'VC OFFROAD_EFs'!F$5:F$5),IF($C67&lt;120,LOOKUP($B$2,'VC OFFROAD_EFs'!$B$6:$B$6,'VC OFFROAD_EFs'!F$6:F$6),IF($C67&lt;175,LOOKUP($B$2,'VC OFFROAD_EFs'!$B$7:$B$7,'VC OFFROAD_EFs'!F$7:F$7),IF($C67&lt;250,LOOKUP($B$2,'VC OFFROAD_EFs'!$B$8:$B$8,'VC OFFROAD_EFs'!F$8:F$8),IF($C67&lt;500,LOOKUP($B$2,'VC OFFROAD_EFs'!$B$9:$B$9,'VC OFFROAD_EFs'!F$9:F$9),IF($C67&lt;750,LOOKUP($B$2,'VC OFFROAD_EFs'!$B$10:$B$11,'VC OFFROAD_EFs'!F$10:F$11),LOOKUP($B$2,'VC OFFROAD_EFs'!$B$12:$B$18,'VC OFFROAD_EFs'!F$12:F$18))))))))/453.59</f>
        <v>0.0001852093130397065</v>
      </c>
      <c r="J67" s="5">
        <v>2</v>
      </c>
      <c r="K67">
        <v>12</v>
      </c>
      <c r="L67">
        <v>90</v>
      </c>
      <c r="M67" s="6">
        <f aca="true" t="shared" si="29" ref="M67:Q70">($C67*$D67*E67*$J67*$K67/100)</f>
        <v>12.951499284597745</v>
      </c>
      <c r="N67" s="6">
        <f t="shared" si="29"/>
        <v>3.5444221607079673</v>
      </c>
      <c r="O67" s="6">
        <f t="shared" si="29"/>
        <v>34.228956537951845</v>
      </c>
      <c r="P67" s="6">
        <f t="shared" si="29"/>
        <v>0.0767232</v>
      </c>
      <c r="Q67" s="6">
        <f t="shared" si="29"/>
        <v>1.315726959834075</v>
      </c>
      <c r="S67" s="7">
        <f aca="true" t="shared" si="30" ref="S67:W70">(M67*$L67)/2000</f>
        <v>0.5828174678068986</v>
      </c>
      <c r="T67" s="7">
        <f t="shared" si="30"/>
        <v>0.15949899723185854</v>
      </c>
      <c r="U67" s="7">
        <f t="shared" si="30"/>
        <v>1.540303044207833</v>
      </c>
      <c r="V67" s="7">
        <f t="shared" si="30"/>
        <v>0.003452544</v>
      </c>
      <c r="W67" s="7">
        <f t="shared" si="30"/>
        <v>0.05920771319253337</v>
      </c>
    </row>
    <row r="68" spans="1:23" ht="12.75">
      <c r="A68" s="16" t="s">
        <v>163</v>
      </c>
      <c r="B68" s="17" t="s">
        <v>2</v>
      </c>
      <c r="C68" s="27">
        <v>63</v>
      </c>
      <c r="D68" s="28">
        <v>45</v>
      </c>
      <c r="E68" s="2">
        <f>(IF($C68&lt;50,LOOKUP($B$2,'VC OFFROAD_EFs'!$B$5:$B$5,'VC OFFROAD_EFs'!D$5:D$5),IF($C68&lt;120,LOOKUP($B$2,'VC OFFROAD_EFs'!$B$6:$B$6,'VC OFFROAD_EFs'!D$6:D$6),IF($C68&lt;175,LOOKUP($B$2,'VC OFFROAD_EFs'!$B$7:$B$7,'VC OFFROAD_EFs'!D$7:D$7),IF($C68&lt;250,LOOKUP($B$2,'VC OFFROAD_EFs'!$B$8:$B$8,'VC OFFROAD_EFs'!D$8:D$8),IF($C68&lt;500,LOOKUP($B$2,'VC OFFROAD_EFs'!$B$9:$B$9,'VC OFFROAD_EFs'!D$9:D$9),IF($C68&lt;750,LOOKUP($B$2,'VC OFFROAD_EFs'!$B$10:$B$11,'VC OFFROAD_EFs'!D$10:D$11),LOOKUP($B$2,'VC OFFROAD_EFs'!$B$12:$B$18,'VC OFFROAD_EFs'!D$12:D$18))))))))/453.59</f>
        <v>0.003452448528126125</v>
      </c>
      <c r="F68" s="2">
        <f>(IF($C68&lt;50,LOOKUP($B$2,'VC OFFROAD_EFs'!$B$5:$B$5,'VC OFFROAD_EFs'!C$5:C$5),IF($C68&lt;120,LOOKUP($B$2,'VC OFFROAD_EFs'!$B$6:$B$6,'VC OFFROAD_EFs'!C$6:C$6),IF($C68&lt;175,LOOKUP($B$2,'VC OFFROAD_EFs'!$B$7:$B$7,'VC OFFROAD_EFs'!C$7:C$7),IF($C68&lt;250,LOOKUP($B$2,'VC OFFROAD_EFs'!$B$8:$B$8,'VC OFFROAD_EFs'!C$8:C$8),IF($C68&lt;500,LOOKUP($B$2,'VC OFFROAD_EFs'!$B$9:$B$9,'VC OFFROAD_EFs'!C$9:C$9),IF($C68&lt;750,LOOKUP($B$2,'VC OFFROAD_EFs'!$B$10:$B$11,'VC OFFROAD_EFs'!C$10:C$11),LOOKUP($B$2,'VC OFFROAD_EFs'!$B$12:$B$18,'VC OFFROAD_EFs'!C$12:C$18))))))))/453.59</f>
        <v>0.0009343783601452484</v>
      </c>
      <c r="G68" s="2">
        <f>(IF($C68&lt;50,LOOKUP($B$2,'VC OFFROAD_EFs'!$B$5:$B$5,'VC OFFROAD_EFs'!E$5:E$5),IF($C68&lt;120,LOOKUP($B$2,'VC OFFROAD_EFs'!$B$6:$B$6,'VC OFFROAD_EFs'!E$6:E$6),IF($C68&lt;175,LOOKUP($B$2,'VC OFFROAD_EFs'!$B$7:$B$7,'VC OFFROAD_EFs'!E$7:E$7),IF($C68&lt;250,LOOKUP($B$2,'VC OFFROAD_EFs'!$B$8:$B$8,'VC OFFROAD_EFs'!E$8:E$8),IF($C68&lt;500,LOOKUP($B$2,'VC OFFROAD_EFs'!$B$9:$B$9,'VC OFFROAD_EFs'!E$9:E$9),IF($C68&lt;750,LOOKUP($B$2,'VC OFFROAD_EFs'!$B$10:$B$11,'VC OFFROAD_EFs'!E$10:E$11),LOOKUP($B$2,'VC OFFROAD_EFs'!$B$12:$B$18,'VC OFFROAD_EFs'!E$12:E$18))))))))/453.59</f>
        <v>0.0056998452417516485</v>
      </c>
      <c r="H68" s="2">
        <v>1.08E-05</v>
      </c>
      <c r="I68" s="2">
        <f>(IF($C68&lt;50,LOOKUP($B$2,'VC OFFROAD_EFs'!$B$5:$B$5,'VC OFFROAD_EFs'!F$5:F$5),IF($C68&lt;120,LOOKUP($B$2,'VC OFFROAD_EFs'!$B$6:$B$6,'VC OFFROAD_EFs'!F$6:F$6),IF($C68&lt;175,LOOKUP($B$2,'VC OFFROAD_EFs'!$B$7:$B$7,'VC OFFROAD_EFs'!F$7:F$7),IF($C68&lt;250,LOOKUP($B$2,'VC OFFROAD_EFs'!$B$8:$B$8,'VC OFFROAD_EFs'!F$8:F$8),IF($C68&lt;500,LOOKUP($B$2,'VC OFFROAD_EFs'!$B$9:$B$9,'VC OFFROAD_EFs'!F$9:F$9),IF($C68&lt;750,LOOKUP($B$2,'VC OFFROAD_EFs'!$B$10:$B$11,'VC OFFROAD_EFs'!F$10:F$11),LOOKUP($B$2,'VC OFFROAD_EFs'!$B$12:$B$18,'VC OFFROAD_EFs'!F$12:F$18))))))))/453.59</f>
        <v>0.0005146399149575474</v>
      </c>
      <c r="J68" s="5">
        <v>8</v>
      </c>
      <c r="K68">
        <v>12</v>
      </c>
      <c r="L68">
        <v>90</v>
      </c>
      <c r="M68" s="6">
        <f t="shared" si="29"/>
        <v>9.396183914148061</v>
      </c>
      <c r="N68" s="6">
        <f t="shared" si="29"/>
        <v>2.543004144971308</v>
      </c>
      <c r="O68" s="6">
        <f t="shared" si="29"/>
        <v>15.512698809951287</v>
      </c>
      <c r="P68" s="6">
        <f t="shared" si="29"/>
        <v>0.029393279999999997</v>
      </c>
      <c r="Q68" s="6">
        <f t="shared" si="29"/>
        <v>1.400643992548461</v>
      </c>
      <c r="S68" s="7">
        <f t="shared" si="30"/>
        <v>0.42282827613666274</v>
      </c>
      <c r="T68" s="7">
        <f t="shared" si="30"/>
        <v>0.11443518652370886</v>
      </c>
      <c r="U68" s="7">
        <f t="shared" si="30"/>
        <v>0.6980714464478079</v>
      </c>
      <c r="V68" s="7">
        <f t="shared" si="30"/>
        <v>0.0013226975999999998</v>
      </c>
      <c r="W68" s="7">
        <f t="shared" si="30"/>
        <v>0.06302897966468075</v>
      </c>
    </row>
    <row r="69" spans="1:24" ht="12.75">
      <c r="A69" s="16" t="s">
        <v>164</v>
      </c>
      <c r="B69" s="17" t="s">
        <v>2</v>
      </c>
      <c r="C69" s="29">
        <v>91</v>
      </c>
      <c r="D69" s="29">
        <v>48</v>
      </c>
      <c r="E69" s="21">
        <f>(IF($C69&lt;50,LOOKUP($B$2,'VC OFFROAD_EFs'!$B$5:$B$5,'VC OFFROAD_EFs'!D$5:D$5),IF($C69&lt;120,LOOKUP($B$2,'VC OFFROAD_EFs'!$B$6:$B$6,'VC OFFROAD_EFs'!D$6:D$6),IF($C69&lt;175,LOOKUP($B$2,'VC OFFROAD_EFs'!$B$7:$B$7,'VC OFFROAD_EFs'!D$7:D$7),IF($C69&lt;250,LOOKUP($B$2,'VC OFFROAD_EFs'!$B$8:$B$8,'VC OFFROAD_EFs'!D$8:D$8),IF($C69&lt;500,LOOKUP($B$2,'VC OFFROAD_EFs'!$B$9:$B$9,'VC OFFROAD_EFs'!D$9:D$9),IF($C69&lt;750,LOOKUP($B$2,'VC OFFROAD_EFs'!$B$10:$B$11,'VC OFFROAD_EFs'!D$10:D$11),LOOKUP($B$2,'VC OFFROAD_EFs'!$B$12:$B$18,'VC OFFROAD_EFs'!D$12:D$18))))))))/453.59</f>
        <v>0.003452448528126125</v>
      </c>
      <c r="F69" s="21">
        <f>(IF($C69&lt;50,LOOKUP($B$2,'VC OFFROAD_EFs'!$B$5:$B$5,'VC OFFROAD_EFs'!C$5:C$5),IF($C69&lt;120,LOOKUP($B$2,'VC OFFROAD_EFs'!$B$6:$B$6,'VC OFFROAD_EFs'!C$6:C$6),IF($C69&lt;175,LOOKUP($B$2,'VC OFFROAD_EFs'!$B$7:$B$7,'VC OFFROAD_EFs'!C$7:C$7),IF($C69&lt;250,LOOKUP($B$2,'VC OFFROAD_EFs'!$B$8:$B$8,'VC OFFROAD_EFs'!C$8:C$8),IF($C69&lt;500,LOOKUP($B$2,'VC OFFROAD_EFs'!$B$9:$B$9,'VC OFFROAD_EFs'!C$9:C$9),IF($C69&lt;750,LOOKUP($B$2,'VC OFFROAD_EFs'!$B$10:$B$11,'VC OFFROAD_EFs'!C$10:C$11),LOOKUP($B$2,'VC OFFROAD_EFs'!$B$12:$B$18,'VC OFFROAD_EFs'!C$12:C$18))))))))/453.59</f>
        <v>0.0009343783601452484</v>
      </c>
      <c r="G69" s="21">
        <f>(IF($C69&lt;50,LOOKUP($B$2,'VC OFFROAD_EFs'!$B$5:$B$5,'VC OFFROAD_EFs'!E$5:E$5),IF($C69&lt;120,LOOKUP($B$2,'VC OFFROAD_EFs'!$B$6:$B$6,'VC OFFROAD_EFs'!E$6:E$6),IF($C69&lt;175,LOOKUP($B$2,'VC OFFROAD_EFs'!$B$7:$B$7,'VC OFFROAD_EFs'!E$7:E$7),IF($C69&lt;250,LOOKUP($B$2,'VC OFFROAD_EFs'!$B$8:$B$8,'VC OFFROAD_EFs'!E$8:E$8),IF($C69&lt;500,LOOKUP($B$2,'VC OFFROAD_EFs'!$B$9:$B$9,'VC OFFROAD_EFs'!E$9:E$9),IF($C69&lt;750,LOOKUP($B$2,'VC OFFROAD_EFs'!$B$10:$B$11,'VC OFFROAD_EFs'!E$10:E$11),LOOKUP($B$2,'VC OFFROAD_EFs'!$B$12:$B$18,'VC OFFROAD_EFs'!E$12:E$18))))))))/453.59</f>
        <v>0.0056998452417516485</v>
      </c>
      <c r="H69" s="21">
        <v>1.08E-05</v>
      </c>
      <c r="I69" s="21">
        <f>(IF($C69&lt;50,LOOKUP($B$2,'VC OFFROAD_EFs'!$B$5:$B$5,'VC OFFROAD_EFs'!F$5:F$5),IF($C69&lt;120,LOOKUP($B$2,'VC OFFROAD_EFs'!$B$6:$B$6,'VC OFFROAD_EFs'!F$6:F$6),IF($C69&lt;175,LOOKUP($B$2,'VC OFFROAD_EFs'!$B$7:$B$7,'VC OFFROAD_EFs'!F$7:F$7),IF($C69&lt;250,LOOKUP($B$2,'VC OFFROAD_EFs'!$B$8:$B$8,'VC OFFROAD_EFs'!F$8:F$8),IF($C69&lt;500,LOOKUP($B$2,'VC OFFROAD_EFs'!$B$9:$B$9,'VC OFFROAD_EFs'!F$9:F$9),IF($C69&lt;750,LOOKUP($B$2,'VC OFFROAD_EFs'!$B$10:$B$11,'VC OFFROAD_EFs'!F$10:F$11),LOOKUP($B$2,'VC OFFROAD_EFs'!$B$12:$B$18,'VC OFFROAD_EFs'!F$12:F$18))))))))/453.59</f>
        <v>0.0005146399149575474</v>
      </c>
      <c r="J69" s="22">
        <v>2</v>
      </c>
      <c r="K69" s="23">
        <v>12</v>
      </c>
      <c r="L69" s="23">
        <v>90</v>
      </c>
      <c r="M69" s="45">
        <f t="shared" si="29"/>
        <v>3.6192708410051795</v>
      </c>
      <c r="N69" s="45">
        <f t="shared" si="29"/>
        <v>0.9795275225074669</v>
      </c>
      <c r="O69" s="45">
        <f t="shared" si="29"/>
        <v>5.975261763833089</v>
      </c>
      <c r="P69" s="45">
        <f t="shared" si="29"/>
        <v>0.011321855999999998</v>
      </c>
      <c r="Q69" s="45">
        <f t="shared" si="29"/>
        <v>0.5395073156482961</v>
      </c>
      <c r="R69" s="46"/>
      <c r="S69" s="47">
        <f t="shared" si="30"/>
        <v>0.16286718784523307</v>
      </c>
      <c r="T69" s="47">
        <f t="shared" si="30"/>
        <v>0.04407873851283601</v>
      </c>
      <c r="U69" s="47">
        <f t="shared" si="30"/>
        <v>0.268886779372489</v>
      </c>
      <c r="V69" s="47">
        <f t="shared" si="30"/>
        <v>0.00050948352</v>
      </c>
      <c r="W69" s="47">
        <f t="shared" si="30"/>
        <v>0.024277829204173325</v>
      </c>
      <c r="X69" s="48"/>
    </row>
    <row r="70" spans="1:23" ht="12.75">
      <c r="A70" s="34" t="s">
        <v>192</v>
      </c>
      <c r="B70" s="17" t="s">
        <v>2</v>
      </c>
      <c r="C70" s="29">
        <v>91</v>
      </c>
      <c r="D70" s="29">
        <v>48</v>
      </c>
      <c r="E70" s="21">
        <f>(IF($C70&lt;50,LOOKUP($B$2,'VC OFFROAD_EFs'!$B$5:$B$5,'VC OFFROAD_EFs'!D$5:D$5),IF($C70&lt;120,LOOKUP($B$2,'VC OFFROAD_EFs'!$B$6:$B$6,'VC OFFROAD_EFs'!D$6:D$6),IF($C70&lt;175,LOOKUP($B$2,'VC OFFROAD_EFs'!$B$7:$B$7,'VC OFFROAD_EFs'!D$7:D$7),IF($C70&lt;250,LOOKUP($B$2,'VC OFFROAD_EFs'!$B$8:$B$8,'VC OFFROAD_EFs'!D$8:D$8),IF($C70&lt;500,LOOKUP($B$2,'VC OFFROAD_EFs'!$B$9:$B$9,'VC OFFROAD_EFs'!D$9:D$9),IF($C70&lt;750,LOOKUP($B$2,'VC OFFROAD_EFs'!$B$10:$B$11,'VC OFFROAD_EFs'!D$10:D$11),LOOKUP($B$2,'VC OFFROAD_EFs'!$B$12:$B$18,'VC OFFROAD_EFs'!D$12:D$18))))))))/453.59</f>
        <v>0.003452448528126125</v>
      </c>
      <c r="F70" s="21">
        <f>(IF($C70&lt;50,LOOKUP($B$2,'VC OFFROAD_EFs'!$B$5:$B$5,'VC OFFROAD_EFs'!C$5:C$5),IF($C70&lt;120,LOOKUP($B$2,'VC OFFROAD_EFs'!$B$6:$B$6,'VC OFFROAD_EFs'!C$6:C$6),IF($C70&lt;175,LOOKUP($B$2,'VC OFFROAD_EFs'!$B$7:$B$7,'VC OFFROAD_EFs'!C$7:C$7),IF($C70&lt;250,LOOKUP($B$2,'VC OFFROAD_EFs'!$B$8:$B$8,'VC OFFROAD_EFs'!C$8:C$8),IF($C70&lt;500,LOOKUP($B$2,'VC OFFROAD_EFs'!$B$9:$B$9,'VC OFFROAD_EFs'!C$9:C$9),IF($C70&lt;750,LOOKUP($B$2,'VC OFFROAD_EFs'!$B$10:$B$11,'VC OFFROAD_EFs'!C$10:C$11),LOOKUP($B$2,'VC OFFROAD_EFs'!$B$12:$B$18,'VC OFFROAD_EFs'!C$12:C$18))))))))/453.59</f>
        <v>0.0009343783601452484</v>
      </c>
      <c r="G70" s="21">
        <f>(IF($C70&lt;50,LOOKUP($B$2,'VC OFFROAD_EFs'!$B$5:$B$5,'VC OFFROAD_EFs'!E$5:E$5),IF($C70&lt;120,LOOKUP($B$2,'VC OFFROAD_EFs'!$B$6:$B$6,'VC OFFROAD_EFs'!E$6:E$6),IF($C70&lt;175,LOOKUP($B$2,'VC OFFROAD_EFs'!$B$7:$B$7,'VC OFFROAD_EFs'!E$7:E$7),IF($C70&lt;250,LOOKUP($B$2,'VC OFFROAD_EFs'!$B$8:$B$8,'VC OFFROAD_EFs'!E$8:E$8),IF($C70&lt;500,LOOKUP($B$2,'VC OFFROAD_EFs'!$B$9:$B$9,'VC OFFROAD_EFs'!E$9:E$9),IF($C70&lt;750,LOOKUP($B$2,'VC OFFROAD_EFs'!$B$10:$B$11,'VC OFFROAD_EFs'!E$10:E$11),LOOKUP($B$2,'VC OFFROAD_EFs'!$B$12:$B$18,'VC OFFROAD_EFs'!E$12:E$18))))))))/453.59</f>
        <v>0.0056998452417516485</v>
      </c>
      <c r="H70" s="21">
        <v>1.08E-05</v>
      </c>
      <c r="I70" s="21">
        <f>(IF($C70&lt;50,LOOKUP($B$2,'VC OFFROAD_EFs'!$B$5:$B$5,'VC OFFROAD_EFs'!F$5:F$5),IF($C70&lt;120,LOOKUP($B$2,'VC OFFROAD_EFs'!$B$6:$B$6,'VC OFFROAD_EFs'!F$6:F$6),IF($C70&lt;175,LOOKUP($B$2,'VC OFFROAD_EFs'!$B$7:$B$7,'VC OFFROAD_EFs'!F$7:F$7),IF($C70&lt;250,LOOKUP($B$2,'VC OFFROAD_EFs'!$B$8:$B$8,'VC OFFROAD_EFs'!F$8:F$8),IF($C70&lt;500,LOOKUP($B$2,'VC OFFROAD_EFs'!$B$9:$B$9,'VC OFFROAD_EFs'!F$9:F$9),IF($C70&lt;750,LOOKUP($B$2,'VC OFFROAD_EFs'!$B$10:$B$11,'VC OFFROAD_EFs'!F$10:F$11),LOOKUP($B$2,'VC OFFROAD_EFs'!$B$12:$B$18,'VC OFFROAD_EFs'!F$12:F$18))))))))/453.59</f>
        <v>0.0005146399149575474</v>
      </c>
      <c r="J70" s="22">
        <v>12</v>
      </c>
      <c r="K70" s="23">
        <v>12</v>
      </c>
      <c r="L70" s="23">
        <v>90</v>
      </c>
      <c r="M70" s="38">
        <f t="shared" si="29"/>
        <v>21.71562504603108</v>
      </c>
      <c r="N70" s="38">
        <f t="shared" si="29"/>
        <v>5.877165135044801</v>
      </c>
      <c r="O70" s="38">
        <f t="shared" si="29"/>
        <v>35.851570582998534</v>
      </c>
      <c r="P70" s="38">
        <f t="shared" si="29"/>
        <v>0.067931136</v>
      </c>
      <c r="Q70" s="38">
        <f t="shared" si="29"/>
        <v>3.2370438938897768</v>
      </c>
      <c r="R70" s="46"/>
      <c r="S70" s="39">
        <f t="shared" si="30"/>
        <v>0.9772031270713986</v>
      </c>
      <c r="T70" s="39">
        <f t="shared" si="30"/>
        <v>0.264472431077016</v>
      </c>
      <c r="U70" s="39">
        <f t="shared" si="30"/>
        <v>1.6133206762349341</v>
      </c>
      <c r="V70" s="39">
        <f t="shared" si="30"/>
        <v>0.00305690112</v>
      </c>
      <c r="W70" s="39">
        <f t="shared" si="30"/>
        <v>0.14566697522503994</v>
      </c>
    </row>
    <row r="71" spans="1:23" ht="12.75">
      <c r="A71" s="37" t="s">
        <v>170</v>
      </c>
      <c r="B71" s="17"/>
      <c r="C71" s="29"/>
      <c r="D71" s="29"/>
      <c r="E71" s="21"/>
      <c r="F71" s="21"/>
      <c r="G71" s="21"/>
      <c r="H71" s="21"/>
      <c r="I71" s="21"/>
      <c r="J71" s="22"/>
      <c r="K71" s="23"/>
      <c r="L71" s="23"/>
      <c r="M71" s="32">
        <f>SUM(M67:M70)</f>
        <v>47.682579085782066</v>
      </c>
      <c r="N71" s="32">
        <f>SUM(N67:N70)</f>
        <v>12.944118963231542</v>
      </c>
      <c r="O71" s="32">
        <f>SUM(O67:O70)</f>
        <v>91.56848769473476</v>
      </c>
      <c r="P71" s="32">
        <f>SUM(P67:P70)</f>
        <v>0.185369472</v>
      </c>
      <c r="Q71" s="32">
        <f>SUM(Q67:Q70)</f>
        <v>6.492922161920609</v>
      </c>
      <c r="S71" s="32">
        <f>SUM(S67:S70)</f>
        <v>2.145716058860193</v>
      </c>
      <c r="T71" s="32">
        <f>SUM(T67:T70)</f>
        <v>0.5824853533454194</v>
      </c>
      <c r="U71" s="32">
        <f>SUM(U67:U70)</f>
        <v>4.120581946263064</v>
      </c>
      <c r="V71" s="32">
        <f>SUM(V67:V70)</f>
        <v>0.00834162624</v>
      </c>
      <c r="W71" s="32">
        <f>SUM(W67:W70)</f>
        <v>0.2921814972864274</v>
      </c>
    </row>
    <row r="72" spans="1:23" ht="12.75">
      <c r="A72" s="37"/>
      <c r="B72" s="17"/>
      <c r="C72" s="29"/>
      <c r="D72" s="29"/>
      <c r="E72" s="21"/>
      <c r="F72" s="21"/>
      <c r="G72" s="21"/>
      <c r="H72" s="21"/>
      <c r="I72" s="21"/>
      <c r="J72" s="22"/>
      <c r="K72" s="23"/>
      <c r="L72" s="23"/>
      <c r="M72" s="32"/>
      <c r="N72" s="32"/>
      <c r="O72" s="32"/>
      <c r="P72" s="32"/>
      <c r="Q72" s="32"/>
      <c r="S72" s="32"/>
      <c r="T72" s="32"/>
      <c r="U72" s="32"/>
      <c r="V72" s="32"/>
      <c r="W72" s="32"/>
    </row>
    <row r="73" spans="1:24" ht="12.75">
      <c r="A73" s="22" t="s">
        <v>202</v>
      </c>
      <c r="B73" s="12"/>
      <c r="C73" s="25"/>
      <c r="D73" s="25"/>
      <c r="E73" s="13"/>
      <c r="F73" s="13"/>
      <c r="G73" s="13"/>
      <c r="H73" s="13"/>
      <c r="I73" s="13"/>
      <c r="K73" s="5"/>
      <c r="L73" s="5"/>
      <c r="M73" s="14"/>
      <c r="N73" s="14"/>
      <c r="O73" s="14"/>
      <c r="P73" s="14"/>
      <c r="Q73" s="14"/>
      <c r="R73" s="14"/>
      <c r="S73" s="15"/>
      <c r="T73" s="15"/>
      <c r="U73" s="15"/>
      <c r="V73" s="15"/>
      <c r="W73" s="15"/>
      <c r="X73" s="5"/>
    </row>
    <row r="74" spans="1:4" ht="12.75">
      <c r="A74" s="53" t="s">
        <v>159</v>
      </c>
      <c r="C74" s="26"/>
      <c r="D74" s="26"/>
    </row>
    <row r="75" spans="1:23" ht="12.75">
      <c r="A75" s="54" t="s">
        <v>171</v>
      </c>
      <c r="B75" s="17" t="s">
        <v>2</v>
      </c>
      <c r="C75" s="27">
        <v>1650</v>
      </c>
      <c r="D75" s="28">
        <v>43</v>
      </c>
      <c r="E75" s="2">
        <f>(IF($C75&lt;50,LOOKUP($B$2,'VC OFFROAD_EFs'!$B$5:$B$5,'VC OFFROAD_EFs'!D$5:D$5),IF($C75&lt;120,LOOKUP($B$2,'VC OFFROAD_EFs'!$B$6:$B$6,'VC OFFROAD_EFs'!D$6:D$6),IF($C75&lt;175,LOOKUP($B$2,'VC OFFROAD_EFs'!$B$7:$B$7,'VC OFFROAD_EFs'!D$7:D$7),IF($C75&lt;250,LOOKUP($B$2,'VC OFFROAD_EFs'!$B$8:$B$8,'VC OFFROAD_EFs'!D$8:D$8),IF($C75&lt;500,LOOKUP($B$2,'VC OFFROAD_EFs'!$B$9:$B$9,'VC OFFROAD_EFs'!D$9:D$9),IF($C75&lt;750,LOOKUP($B$2,'VC OFFROAD_EFs'!$B$10:$B$11,'VC OFFROAD_EFs'!D$10:D$11),LOOKUP($B$2,'VC OFFROAD_EFs'!$B$12:$B$18,'VC OFFROAD_EFs'!D$12:D$18))))))))/453.59</f>
        <v>0.005952512180603629</v>
      </c>
      <c r="F75" s="2">
        <f>(IF($C75&lt;50,LOOKUP($B$2,'VC OFFROAD_EFs'!$B$5:$B$5,'VC OFFROAD_EFs'!C$5:C$5),IF($C75&lt;120,LOOKUP($B$2,'VC OFFROAD_EFs'!$B$6:$B$6,'VC OFFROAD_EFs'!C$6:C$6),IF($C75&lt;175,LOOKUP($B$2,'VC OFFROAD_EFs'!$B$7:$B$7,'VC OFFROAD_EFs'!C$7:C$7),IF($C75&lt;250,LOOKUP($B$2,'VC OFFROAD_EFs'!$B$8:$B$8,'VC OFFROAD_EFs'!C$8:C$8),IF($C75&lt;500,LOOKUP($B$2,'VC OFFROAD_EFs'!$B$9:$B$9,'VC OFFROAD_EFs'!C$9:C$9),IF($C75&lt;750,LOOKUP($B$2,'VC OFFROAD_EFs'!$B$10:$B$11,'VC OFFROAD_EFs'!C$10:C$11),LOOKUP($B$2,'VC OFFROAD_EFs'!$B$12:$B$18,'VC OFFROAD_EFs'!C$12:C$18))))))))/453.59</f>
        <v>0.001499151215855729</v>
      </c>
      <c r="G75" s="2">
        <f>(IF($C75&lt;50,LOOKUP($B$2,'VC OFFROAD_EFs'!$B$5:$B$5,'VC OFFROAD_EFs'!E$5:E$5),IF($C75&lt;120,LOOKUP($B$2,'VC OFFROAD_EFs'!$B$6:$B$6,'VC OFFROAD_EFs'!E$6:E$6),IF($C75&lt;175,LOOKUP($B$2,'VC OFFROAD_EFs'!$B$7:$B$7,'VC OFFROAD_EFs'!E$7:E$7),IF($C75&lt;250,LOOKUP($B$2,'VC OFFROAD_EFs'!$B$8:$B$8,'VC OFFROAD_EFs'!E$8:E$8),IF($C75&lt;500,LOOKUP($B$2,'VC OFFROAD_EFs'!$B$9:$B$9,'VC OFFROAD_EFs'!E$9:E$9),IF($C75&lt;750,LOOKUP($B$2,'VC OFFROAD_EFs'!$B$10:$B$11,'VC OFFROAD_EFs'!E$10:E$11),LOOKUP($B$2,'VC OFFROAD_EFs'!$B$12:$B$18,'VC OFFROAD_EFs'!E$12:E$18))))))))/453.59</f>
        <v>0.01801186093167839</v>
      </c>
      <c r="H75" s="2">
        <v>1.08E-05</v>
      </c>
      <c r="I75" s="2">
        <f>(IF($C75&lt;50,LOOKUP($B$2,'VC OFFROAD_EFs'!$B$5:$B$5,'VC OFFROAD_EFs'!F$5:F$5),IF($C75&lt;120,LOOKUP($B$2,'VC OFFROAD_EFs'!$B$6:$B$6,'VC OFFROAD_EFs'!F$6:F$6),IF($C75&lt;175,LOOKUP($B$2,'VC OFFROAD_EFs'!$B$7:$B$7,'VC OFFROAD_EFs'!F$7:F$7),IF($C75&lt;250,LOOKUP($B$2,'VC OFFROAD_EFs'!$B$8:$B$8,'VC OFFROAD_EFs'!F$8:F$8),IF($C75&lt;500,LOOKUP($B$2,'VC OFFROAD_EFs'!$B$9:$B$9,'VC OFFROAD_EFs'!F$9:F$9),IF($C75&lt;750,LOOKUP($B$2,'VC OFFROAD_EFs'!$B$10:$B$11,'VC OFFROAD_EFs'!F$10:F$11),LOOKUP($B$2,'VC OFFROAD_EFs'!$B$12:$B$18,'VC OFFROAD_EFs'!F$12:F$18))))))))/453.59</f>
        <v>0.00033069512114464606</v>
      </c>
      <c r="J75" s="5">
        <v>1</v>
      </c>
      <c r="K75">
        <v>12</v>
      </c>
      <c r="L75">
        <v>90</v>
      </c>
      <c r="M75" s="6">
        <f aca="true" t="shared" si="31" ref="M75:M80">($C75*$D75*E75*$J75*$K75/100)</f>
        <v>50.6796887056593</v>
      </c>
      <c r="N75" s="6">
        <f aca="true" t="shared" si="32" ref="N75:N80">($C75*$D75*F75*$J75*$K75/100)</f>
        <v>12.763773451795679</v>
      </c>
      <c r="O75" s="6">
        <f aca="true" t="shared" si="33" ref="O75:O80">($C75*$D75*G75*$J75*$K75/100)</f>
        <v>153.3529839723098</v>
      </c>
      <c r="P75" s="6">
        <f aca="true" t="shared" si="34" ref="P75:P80">($C75*$D75*H75*$J75*$K75/100)</f>
        <v>0.0919512</v>
      </c>
      <c r="Q75" s="6">
        <f aca="true" t="shared" si="35" ref="Q75:Q80">($C75*$D75*I75*$J75*$K75/100)</f>
        <v>2.8155382614255164</v>
      </c>
      <c r="S75" s="7">
        <f aca="true" t="shared" si="36" ref="S75:S80">(M75*$L75)/2000</f>
        <v>2.2805859917546685</v>
      </c>
      <c r="T75" s="7">
        <f aca="true" t="shared" si="37" ref="T75:T80">(N75*$L75)/2000</f>
        <v>0.5743698053308055</v>
      </c>
      <c r="U75" s="7">
        <f aca="true" t="shared" si="38" ref="U75:U80">(O75*$L75)/2000</f>
        <v>6.90088427875394</v>
      </c>
      <c r="V75" s="7">
        <f aca="true" t="shared" si="39" ref="V75:V80">(P75*$L75)/2000</f>
        <v>0.004137804</v>
      </c>
      <c r="W75" s="7">
        <f aca="true" t="shared" si="40" ref="W75:W80">(Q75*$L75)/2000</f>
        <v>0.12669922176414825</v>
      </c>
    </row>
    <row r="76" spans="1:23" ht="12.75">
      <c r="A76" s="54" t="s">
        <v>173</v>
      </c>
      <c r="B76" s="17" t="s">
        <v>2</v>
      </c>
      <c r="C76" s="27">
        <v>500</v>
      </c>
      <c r="D76" s="28">
        <v>50</v>
      </c>
      <c r="E76" s="2">
        <f>(IF($C76&lt;50,LOOKUP($B$2,'VC OFFROAD_EFs'!$B$5:$B$5,'VC OFFROAD_EFs'!D$5:D$5),IF($C76&lt;120,LOOKUP($B$2,'VC OFFROAD_EFs'!$B$6:$B$6,'VC OFFROAD_EFs'!D$6:D$6),IF($C76&lt;175,LOOKUP($B$2,'VC OFFROAD_EFs'!$B$7:$B$7,'VC OFFROAD_EFs'!D$7:D$7),IF($C76&lt;250,LOOKUP($B$2,'VC OFFROAD_EFs'!$B$8:$B$8,'VC OFFROAD_EFs'!D$8:D$8),IF($C76&lt;500,LOOKUP($B$2,'VC OFFROAD_EFs'!$B$9:$B$9,'VC OFFROAD_EFs'!D$9:D$9),IF($C76&lt;750,LOOKUP($B$2,'VC OFFROAD_EFs'!$B$10:$B$11,'VC OFFROAD_EFs'!D$10:D$11),LOOKUP($B$2,'VC OFFROAD_EFs'!$B$12:$B$18,'VC OFFROAD_EFs'!D$12:D$18))))))))/453.59</f>
        <v>0.0020282634096871624</v>
      </c>
      <c r="F76" s="2">
        <f>(IF($C76&lt;50,LOOKUP($B$2,'VC OFFROAD_EFs'!$B$5:$B$5,'VC OFFROAD_EFs'!C$5:C$5),IF($C76&lt;120,LOOKUP($B$2,'VC OFFROAD_EFs'!$B$6:$B$6,'VC OFFROAD_EFs'!C$6:C$6),IF($C76&lt;175,LOOKUP($B$2,'VC OFFROAD_EFs'!$B$7:$B$7,'VC OFFROAD_EFs'!C$7:C$7),IF($C76&lt;250,LOOKUP($B$2,'VC OFFROAD_EFs'!$B$8:$B$8,'VC OFFROAD_EFs'!C$8:C$8),IF($C76&lt;500,LOOKUP($B$2,'VC OFFROAD_EFs'!$B$9:$B$9,'VC OFFROAD_EFs'!C$9:C$9),IF($C76&lt;750,LOOKUP($B$2,'VC OFFROAD_EFs'!$B$10:$B$11,'VC OFFROAD_EFs'!C$10:C$11),LOOKUP($B$2,'VC OFFROAD_EFs'!$B$12:$B$18,'VC OFFROAD_EFs'!C$12:C$18))))))))/453.59</f>
        <v>0.0007054829251085783</v>
      </c>
      <c r="G76" s="2">
        <f>(IF($C76&lt;50,LOOKUP($B$2,'VC OFFROAD_EFs'!$B$5:$B$5,'VC OFFROAD_EFs'!E$5:E$5),IF($C76&lt;120,LOOKUP($B$2,'VC OFFROAD_EFs'!$B$6:$B$6,'VC OFFROAD_EFs'!E$6:E$6),IF($C76&lt;175,LOOKUP($B$2,'VC OFFROAD_EFs'!$B$7:$B$7,'VC OFFROAD_EFs'!E$7:E$7),IF($C76&lt;250,LOOKUP($B$2,'VC OFFROAD_EFs'!$B$8:$B$8,'VC OFFROAD_EFs'!E$8:E$8),IF($C76&lt;500,LOOKUP($B$2,'VC OFFROAD_EFs'!$B$9:$B$9,'VC OFFROAD_EFs'!E$9:E$9),IF($C76&lt;750,LOOKUP($B$2,'VC OFFROAD_EFs'!$B$10:$B$11,'VC OFFROAD_EFs'!E$10:E$11),LOOKUP($B$2,'VC OFFROAD_EFs'!$B$12:$B$18,'VC OFFROAD_EFs'!E$12:E$18))))))))/453.59</f>
        <v>0.011596375581472255</v>
      </c>
      <c r="H76" s="2">
        <v>1.08E-05</v>
      </c>
      <c r="I76" s="2">
        <f>(IF($C76&lt;50,LOOKUP($B$2,'VC OFFROAD_EFs'!$B$5:$B$5,'VC OFFROAD_EFs'!F$5:F$5),IF($C76&lt;120,LOOKUP($B$2,'VC OFFROAD_EFs'!$B$6:$B$6,'VC OFFROAD_EFs'!F$6:F$6),IF($C76&lt;175,LOOKUP($B$2,'VC OFFROAD_EFs'!$B$7:$B$7,'VC OFFROAD_EFs'!F$7:F$7),IF($C76&lt;250,LOOKUP($B$2,'VC OFFROAD_EFs'!$B$8:$B$8,'VC OFFROAD_EFs'!F$8:F$8),IF($C76&lt;500,LOOKUP($B$2,'VC OFFROAD_EFs'!$B$9:$B$9,'VC OFFROAD_EFs'!F$9:F$9),IF($C76&lt;750,LOOKUP($B$2,'VC OFFROAD_EFs'!$B$10:$B$11,'VC OFFROAD_EFs'!F$10:F$11),LOOKUP($B$2,'VC OFFROAD_EFs'!$B$12:$B$18,'VC OFFROAD_EFs'!F$12:F$18))))))))/453.59</f>
        <v>0.00033069512114464606</v>
      </c>
      <c r="J76" s="5">
        <v>1</v>
      </c>
      <c r="K76">
        <v>12</v>
      </c>
      <c r="L76">
        <v>90</v>
      </c>
      <c r="M76" s="6">
        <f t="shared" si="31"/>
        <v>6.084790229061486</v>
      </c>
      <c r="N76" s="6">
        <f t="shared" si="32"/>
        <v>2.116448775325735</v>
      </c>
      <c r="O76" s="6">
        <f t="shared" si="33"/>
        <v>34.78912674441676</v>
      </c>
      <c r="P76" s="6">
        <f t="shared" si="34"/>
        <v>0.032400000000000005</v>
      </c>
      <c r="Q76" s="6">
        <f t="shared" si="35"/>
        <v>0.9920853634339383</v>
      </c>
      <c r="S76" s="7">
        <f t="shared" si="36"/>
        <v>0.2738155603077669</v>
      </c>
      <c r="T76" s="7">
        <f t="shared" si="37"/>
        <v>0.09524019488965807</v>
      </c>
      <c r="U76" s="7">
        <f t="shared" si="38"/>
        <v>1.5655107034987543</v>
      </c>
      <c r="V76" s="7">
        <f t="shared" si="39"/>
        <v>0.001458</v>
      </c>
      <c r="W76" s="7">
        <f t="shared" si="40"/>
        <v>0.044643841354527224</v>
      </c>
    </row>
    <row r="77" spans="1:23" ht="12.75">
      <c r="A77" s="54" t="s">
        <v>174</v>
      </c>
      <c r="B77" s="17" t="s">
        <v>2</v>
      </c>
      <c r="C77" s="27">
        <v>245</v>
      </c>
      <c r="D77" s="28">
        <v>50</v>
      </c>
      <c r="E77" s="2">
        <f>(IF($C77&lt;50,LOOKUP($B$2,'VC OFFROAD_EFs'!$B$5:$B$5,'VC OFFROAD_EFs'!D$5:D$5),IF($C77&lt;120,LOOKUP($B$2,'VC OFFROAD_EFs'!$B$6:$B$6,'VC OFFROAD_EFs'!D$6:D$6),IF($C77&lt;175,LOOKUP($B$2,'VC OFFROAD_EFs'!$B$7:$B$7,'VC OFFROAD_EFs'!D$7:D$7),IF($C77&lt;250,LOOKUP($B$2,'VC OFFROAD_EFs'!$B$8:$B$8,'VC OFFROAD_EFs'!D$8:D$8),IF($C77&lt;500,LOOKUP($B$2,'VC OFFROAD_EFs'!$B$9:$B$9,'VC OFFROAD_EFs'!D$9:D$9),IF($C77&lt;750,LOOKUP($B$2,'VC OFFROAD_EFs'!$B$10:$B$11,'VC OFFROAD_EFs'!D$10:D$11),LOOKUP($B$2,'VC OFFROAD_EFs'!$B$12:$B$18,'VC OFFROAD_EFs'!D$12:D$18))))))))/453.59</f>
        <v>0.0018598198896636465</v>
      </c>
      <c r="F77" s="2">
        <f>(IF($C77&lt;50,LOOKUP($B$2,'VC OFFROAD_EFs'!$B$5:$B$5,'VC OFFROAD_EFs'!C$5:C$5),IF($C77&lt;120,LOOKUP($B$2,'VC OFFROAD_EFs'!$B$6:$B$6,'VC OFFROAD_EFs'!C$6:C$6),IF($C77&lt;175,LOOKUP($B$2,'VC OFFROAD_EFs'!$B$7:$B$7,'VC OFFROAD_EFs'!C$7:C$7),IF($C77&lt;250,LOOKUP($B$2,'VC OFFROAD_EFs'!$B$8:$B$8,'VC OFFROAD_EFs'!C$8:C$8),IF($C77&lt;500,LOOKUP($B$2,'VC OFFROAD_EFs'!$B$9:$B$9,'VC OFFROAD_EFs'!C$9:C$9),IF($C77&lt;750,LOOKUP($B$2,'VC OFFROAD_EFs'!$B$10:$B$11,'VC OFFROAD_EFs'!C$10:C$11),LOOKUP($B$2,'VC OFFROAD_EFs'!$B$12:$B$18,'VC OFFROAD_EFs'!C$12:C$18))))))))/453.59</f>
        <v>0.0006679175694482897</v>
      </c>
      <c r="G77" s="2">
        <f>(IF($C77&lt;50,LOOKUP($B$2,'VC OFFROAD_EFs'!$B$5:$B$5,'VC OFFROAD_EFs'!E$5:E$5),IF($C77&lt;120,LOOKUP($B$2,'VC OFFROAD_EFs'!$B$6:$B$6,'VC OFFROAD_EFs'!E$6:E$6),IF($C77&lt;175,LOOKUP($B$2,'VC OFFROAD_EFs'!$B$7:$B$7,'VC OFFROAD_EFs'!E$7:E$7),IF($C77&lt;250,LOOKUP($B$2,'VC OFFROAD_EFs'!$B$8:$B$8,'VC OFFROAD_EFs'!E$8:E$8),IF($C77&lt;500,LOOKUP($B$2,'VC OFFROAD_EFs'!$B$9:$B$9,'VC OFFROAD_EFs'!E$9:E$9),IF($C77&lt;750,LOOKUP($B$2,'VC OFFROAD_EFs'!$B$10:$B$11,'VC OFFROAD_EFs'!E$10:E$11),LOOKUP($B$2,'VC OFFROAD_EFs'!$B$12:$B$18,'VC OFFROAD_EFs'!E$12:E$18))))))))/453.59</f>
        <v>0.00663649211843445</v>
      </c>
      <c r="H77" s="2">
        <v>1.08E-05</v>
      </c>
      <c r="I77" s="2">
        <f>(IF($C77&lt;50,LOOKUP($B$2,'VC OFFROAD_EFs'!$B$5:$B$5,'VC OFFROAD_EFs'!F$5:F$5),IF($C77&lt;120,LOOKUP($B$2,'VC OFFROAD_EFs'!$B$6:$B$6,'VC OFFROAD_EFs'!F$6:F$6),IF($C77&lt;175,LOOKUP($B$2,'VC OFFROAD_EFs'!$B$7:$B$7,'VC OFFROAD_EFs'!F$7:F$7),IF($C77&lt;250,LOOKUP($B$2,'VC OFFROAD_EFs'!$B$8:$B$8,'VC OFFROAD_EFs'!F$8:F$8),IF($C77&lt;500,LOOKUP($B$2,'VC OFFROAD_EFs'!$B$9:$B$9,'VC OFFROAD_EFs'!F$9:F$9),IF($C77&lt;750,LOOKUP($B$2,'VC OFFROAD_EFs'!$B$10:$B$11,'VC OFFROAD_EFs'!F$10:F$11),LOOKUP($B$2,'VC OFFROAD_EFs'!$B$12:$B$18,'VC OFFROAD_EFs'!F$12:F$18))))))))/453.59</f>
        <v>0.00024999986673894796</v>
      </c>
      <c r="J77" s="5">
        <v>1</v>
      </c>
      <c r="K77">
        <v>12</v>
      </c>
      <c r="L77">
        <v>90</v>
      </c>
      <c r="M77" s="6">
        <f t="shared" si="31"/>
        <v>2.7339352378055604</v>
      </c>
      <c r="N77" s="6">
        <f t="shared" si="32"/>
        <v>0.9818388270889858</v>
      </c>
      <c r="O77" s="6">
        <f t="shared" si="33"/>
        <v>9.75564341409864</v>
      </c>
      <c r="P77" s="6">
        <f t="shared" si="34"/>
        <v>0.015876</v>
      </c>
      <c r="Q77" s="6">
        <f t="shared" si="35"/>
        <v>0.3674998041062535</v>
      </c>
      <c r="S77" s="7">
        <f t="shared" si="36"/>
        <v>0.12302708570125022</v>
      </c>
      <c r="T77" s="7">
        <f t="shared" si="37"/>
        <v>0.044182747219004365</v>
      </c>
      <c r="U77" s="7">
        <f t="shared" si="38"/>
        <v>0.43900395363443884</v>
      </c>
      <c r="V77" s="7">
        <f t="shared" si="39"/>
        <v>0.00071442</v>
      </c>
      <c r="W77" s="7">
        <f t="shared" si="40"/>
        <v>0.016537491184781407</v>
      </c>
    </row>
    <row r="78" spans="1:23" ht="12.75">
      <c r="A78" s="54" t="s">
        <v>175</v>
      </c>
      <c r="B78" s="17" t="s">
        <v>2</v>
      </c>
      <c r="C78" s="27">
        <v>362</v>
      </c>
      <c r="D78" s="28">
        <v>74</v>
      </c>
      <c r="E78" s="2">
        <f>(IF($C78&lt;50,LOOKUP($B$2,'VC OFFROAD_EFs'!$B$5:$B$5,'VC OFFROAD_EFs'!D$5:D$5),IF($C78&lt;120,LOOKUP($B$2,'VC OFFROAD_EFs'!$B$6:$B$6,'VC OFFROAD_EFs'!D$6:D$6),IF($C78&lt;175,LOOKUP($B$2,'VC OFFROAD_EFs'!$B$7:$B$7,'VC OFFROAD_EFs'!D$7:D$7),IF($C78&lt;250,LOOKUP($B$2,'VC OFFROAD_EFs'!$B$8:$B$8,'VC OFFROAD_EFs'!D$8:D$8),IF($C78&lt;500,LOOKUP($B$2,'VC OFFROAD_EFs'!$B$9:$B$9,'VC OFFROAD_EFs'!D$9:D$9),IF($C78&lt;750,LOOKUP($B$2,'VC OFFROAD_EFs'!$B$10:$B$11,'VC OFFROAD_EFs'!D$10:D$11),LOOKUP($B$2,'VC OFFROAD_EFs'!$B$12:$B$18,'VC OFFROAD_EFs'!D$12:D$18))))))))/453.59</f>
        <v>0.001823127714611169</v>
      </c>
      <c r="F78" s="2">
        <f>(IF($C78&lt;50,LOOKUP($B$2,'VC OFFROAD_EFs'!$B$5:$B$5,'VC OFFROAD_EFs'!C$5:C$5),IF($C78&lt;120,LOOKUP($B$2,'VC OFFROAD_EFs'!$B$6:$B$6,'VC OFFROAD_EFs'!C$6:C$6),IF($C78&lt;175,LOOKUP($B$2,'VC OFFROAD_EFs'!$B$7:$B$7,'VC OFFROAD_EFs'!C$7:C$7),IF($C78&lt;250,LOOKUP($B$2,'VC OFFROAD_EFs'!$B$8:$B$8,'VC OFFROAD_EFs'!C$8:C$8),IF($C78&lt;500,LOOKUP($B$2,'VC OFFROAD_EFs'!$B$9:$B$9,'VC OFFROAD_EFs'!C$9:C$9),IF($C78&lt;750,LOOKUP($B$2,'VC OFFROAD_EFs'!$B$10:$B$11,'VC OFFROAD_EFs'!C$10:C$11),LOOKUP($B$2,'VC OFFROAD_EFs'!$B$12:$B$18,'VC OFFROAD_EFs'!C$12:C$18))))))))/453.59</f>
        <v>0.0004989332996492072</v>
      </c>
      <c r="G78" s="2">
        <f>(IF($C78&lt;50,LOOKUP($B$2,'VC OFFROAD_EFs'!$B$5:$B$5,'VC OFFROAD_EFs'!E$5:E$5),IF($C78&lt;120,LOOKUP($B$2,'VC OFFROAD_EFs'!$B$6:$B$6,'VC OFFROAD_EFs'!E$6:E$6),IF($C78&lt;175,LOOKUP($B$2,'VC OFFROAD_EFs'!$B$7:$B$7,'VC OFFROAD_EFs'!E$7:E$7),IF($C78&lt;250,LOOKUP($B$2,'VC OFFROAD_EFs'!$B$8:$B$8,'VC OFFROAD_EFs'!E$8:E$8),IF($C78&lt;500,LOOKUP($B$2,'VC OFFROAD_EFs'!$B$9:$B$9,'VC OFFROAD_EFs'!E$9:E$9),IF($C78&lt;750,LOOKUP($B$2,'VC OFFROAD_EFs'!$B$10:$B$11,'VC OFFROAD_EFs'!E$10:E$11),LOOKUP($B$2,'VC OFFROAD_EFs'!$B$12:$B$18,'VC OFFROAD_EFs'!E$12:E$18))))))))/453.59</f>
        <v>0.004818265278427906</v>
      </c>
      <c r="H78" s="2">
        <v>1.08E-05</v>
      </c>
      <c r="I78" s="2">
        <f>(IF($C78&lt;50,LOOKUP($B$2,'VC OFFROAD_EFs'!$B$5:$B$5,'VC OFFROAD_EFs'!F$5:F$5),IF($C78&lt;120,LOOKUP($B$2,'VC OFFROAD_EFs'!$B$6:$B$6,'VC OFFROAD_EFs'!F$6:F$6),IF($C78&lt;175,LOOKUP($B$2,'VC OFFROAD_EFs'!$B$7:$B$7,'VC OFFROAD_EFs'!F$7:F$7),IF($C78&lt;250,LOOKUP($B$2,'VC OFFROAD_EFs'!$B$8:$B$8,'VC OFFROAD_EFs'!F$8:F$8),IF($C78&lt;500,LOOKUP($B$2,'VC OFFROAD_EFs'!$B$9:$B$9,'VC OFFROAD_EFs'!F$9:F$9),IF($C78&lt;750,LOOKUP($B$2,'VC OFFROAD_EFs'!$B$10:$B$11,'VC OFFROAD_EFs'!F$10:F$11),LOOKUP($B$2,'VC OFFROAD_EFs'!$B$12:$B$18,'VC OFFROAD_EFs'!F$12:F$18))))))))/453.59</f>
        <v>0.0001852093130397065</v>
      </c>
      <c r="J78" s="5">
        <v>1</v>
      </c>
      <c r="K78">
        <v>12</v>
      </c>
      <c r="L78">
        <v>90</v>
      </c>
      <c r="M78" s="6">
        <f t="shared" si="31"/>
        <v>5.860553426280479</v>
      </c>
      <c r="N78" s="6">
        <f t="shared" si="32"/>
        <v>1.6038510277203555</v>
      </c>
      <c r="O78" s="6">
        <f t="shared" si="33"/>
        <v>15.48860283342321</v>
      </c>
      <c r="P78" s="6">
        <f t="shared" si="34"/>
        <v>0.034717248000000006</v>
      </c>
      <c r="Q78" s="6">
        <f t="shared" si="35"/>
        <v>0.5953664493249189</v>
      </c>
      <c r="S78" s="7">
        <f t="shared" si="36"/>
        <v>0.26372490418262157</v>
      </c>
      <c r="T78" s="7">
        <f t="shared" si="37"/>
        <v>0.07217329624741599</v>
      </c>
      <c r="U78" s="7">
        <f t="shared" si="38"/>
        <v>0.6969871275040445</v>
      </c>
      <c r="V78" s="7">
        <f t="shared" si="39"/>
        <v>0.0015622761600000003</v>
      </c>
      <c r="W78" s="7">
        <f t="shared" si="40"/>
        <v>0.026791490219621353</v>
      </c>
    </row>
    <row r="79" spans="1:23" ht="12.75">
      <c r="A79" s="54" t="s">
        <v>176</v>
      </c>
      <c r="B79" s="17" t="s">
        <v>2</v>
      </c>
      <c r="C79" s="27">
        <v>243</v>
      </c>
      <c r="D79" s="28">
        <v>74</v>
      </c>
      <c r="E79" s="2">
        <f>(IF($C79&lt;50,LOOKUP($B$2,'VC OFFROAD_EFs'!$B$5:$B$5,'VC OFFROAD_EFs'!D$5:D$5),IF($C79&lt;120,LOOKUP($B$2,'VC OFFROAD_EFs'!$B$6:$B$6,'VC OFFROAD_EFs'!D$6:D$6),IF($C79&lt;175,LOOKUP($B$2,'VC OFFROAD_EFs'!$B$7:$B$7,'VC OFFROAD_EFs'!D$7:D$7),IF($C79&lt;250,LOOKUP($B$2,'VC OFFROAD_EFs'!$B$8:$B$8,'VC OFFROAD_EFs'!D$8:D$8),IF($C79&lt;500,LOOKUP($B$2,'VC OFFROAD_EFs'!$B$9:$B$9,'VC OFFROAD_EFs'!D$9:D$9),IF($C79&lt;750,LOOKUP($B$2,'VC OFFROAD_EFs'!$B$10:$B$11,'VC OFFROAD_EFs'!D$10:D$11),LOOKUP($B$2,'VC OFFROAD_EFs'!$B$12:$B$18,'VC OFFROAD_EFs'!D$12:D$18))))))))/453.59</f>
        <v>0.0018598198896636465</v>
      </c>
      <c r="F79" s="2">
        <f>(IF($C79&lt;50,LOOKUP($B$2,'VC OFFROAD_EFs'!$B$5:$B$5,'VC OFFROAD_EFs'!C$5:C$5),IF($C79&lt;120,LOOKUP($B$2,'VC OFFROAD_EFs'!$B$6:$B$6,'VC OFFROAD_EFs'!C$6:C$6),IF($C79&lt;175,LOOKUP($B$2,'VC OFFROAD_EFs'!$B$7:$B$7,'VC OFFROAD_EFs'!C$7:C$7),IF($C79&lt;250,LOOKUP($B$2,'VC OFFROAD_EFs'!$B$8:$B$8,'VC OFFROAD_EFs'!C$8:C$8),IF($C79&lt;500,LOOKUP($B$2,'VC OFFROAD_EFs'!$B$9:$B$9,'VC OFFROAD_EFs'!C$9:C$9),IF($C79&lt;750,LOOKUP($B$2,'VC OFFROAD_EFs'!$B$10:$B$11,'VC OFFROAD_EFs'!C$10:C$11),LOOKUP($B$2,'VC OFFROAD_EFs'!$B$12:$B$18,'VC OFFROAD_EFs'!C$12:C$18))))))))/453.59</f>
        <v>0.0006679175694482897</v>
      </c>
      <c r="G79" s="2">
        <f>(IF($C79&lt;50,LOOKUP($B$2,'VC OFFROAD_EFs'!$B$5:$B$5,'VC OFFROAD_EFs'!E$5:E$5),IF($C79&lt;120,LOOKUP($B$2,'VC OFFROAD_EFs'!$B$6:$B$6,'VC OFFROAD_EFs'!E$6:E$6),IF($C79&lt;175,LOOKUP($B$2,'VC OFFROAD_EFs'!$B$7:$B$7,'VC OFFROAD_EFs'!E$7:E$7),IF($C79&lt;250,LOOKUP($B$2,'VC OFFROAD_EFs'!$B$8:$B$8,'VC OFFROAD_EFs'!E$8:E$8),IF($C79&lt;500,LOOKUP($B$2,'VC OFFROAD_EFs'!$B$9:$B$9,'VC OFFROAD_EFs'!E$9:E$9),IF($C79&lt;750,LOOKUP($B$2,'VC OFFROAD_EFs'!$B$10:$B$11,'VC OFFROAD_EFs'!E$10:E$11),LOOKUP($B$2,'VC OFFROAD_EFs'!$B$12:$B$18,'VC OFFROAD_EFs'!E$12:E$18))))))))/453.59</f>
        <v>0.00663649211843445</v>
      </c>
      <c r="H79" s="2">
        <v>1.08E-05</v>
      </c>
      <c r="I79" s="2">
        <f>(IF($C79&lt;50,LOOKUP($B$2,'VC OFFROAD_EFs'!$B$5:$B$5,'VC OFFROAD_EFs'!F$5:F$5),IF($C79&lt;120,LOOKUP($B$2,'VC OFFROAD_EFs'!$B$6:$B$6,'VC OFFROAD_EFs'!F$6:F$6),IF($C79&lt;175,LOOKUP($B$2,'VC OFFROAD_EFs'!$B$7:$B$7,'VC OFFROAD_EFs'!F$7:F$7),IF($C79&lt;250,LOOKUP($B$2,'VC OFFROAD_EFs'!$B$8:$B$8,'VC OFFROAD_EFs'!F$8:F$8),IF($C79&lt;500,LOOKUP($B$2,'VC OFFROAD_EFs'!$B$9:$B$9,'VC OFFROAD_EFs'!F$9:F$9),IF($C79&lt;750,LOOKUP($B$2,'VC OFFROAD_EFs'!$B$10:$B$11,'VC OFFROAD_EFs'!F$10:F$11),LOOKUP($B$2,'VC OFFROAD_EFs'!$B$12:$B$18,'VC OFFROAD_EFs'!F$12:F$18))))))))/453.59</f>
        <v>0.00024999986673894796</v>
      </c>
      <c r="J79" s="5">
        <v>1</v>
      </c>
      <c r="K79">
        <v>12</v>
      </c>
      <c r="L79">
        <v>90</v>
      </c>
      <c r="M79" s="6">
        <f t="shared" si="31"/>
        <v>4.013193750711803</v>
      </c>
      <c r="N79" s="6">
        <f t="shared" si="32"/>
        <v>1.4412592480582975</v>
      </c>
      <c r="O79" s="6">
        <f t="shared" si="33"/>
        <v>14.320488152842593</v>
      </c>
      <c r="P79" s="6">
        <f t="shared" si="34"/>
        <v>0.023304672000000002</v>
      </c>
      <c r="Q79" s="6">
        <f t="shared" si="35"/>
        <v>0.5394597124439715</v>
      </c>
      <c r="S79" s="7">
        <f t="shared" si="36"/>
        <v>0.18059371878203115</v>
      </c>
      <c r="T79" s="7">
        <f t="shared" si="37"/>
        <v>0.06485666616262338</v>
      </c>
      <c r="U79" s="7">
        <f t="shared" si="38"/>
        <v>0.6444219668779168</v>
      </c>
      <c r="V79" s="7">
        <f t="shared" si="39"/>
        <v>0.0010487102400000001</v>
      </c>
      <c r="W79" s="7">
        <f t="shared" si="40"/>
        <v>0.024275687059978717</v>
      </c>
    </row>
    <row r="80" spans="1:23" ht="12.75">
      <c r="A80" s="54" t="s">
        <v>176</v>
      </c>
      <c r="B80" s="17" t="s">
        <v>2</v>
      </c>
      <c r="C80" s="27">
        <v>182</v>
      </c>
      <c r="D80" s="28">
        <v>74</v>
      </c>
      <c r="E80" s="2">
        <f>(IF($C80&lt;50,LOOKUP($B$2,'VC OFFROAD_EFs'!$B$5:$B$5,'VC OFFROAD_EFs'!D$5:D$5),IF($C80&lt;120,LOOKUP($B$2,'VC OFFROAD_EFs'!$B$6:$B$6,'VC OFFROAD_EFs'!D$6:D$6),IF($C80&lt;175,LOOKUP($B$2,'VC OFFROAD_EFs'!$B$7:$B$7,'VC OFFROAD_EFs'!D$7:D$7),IF($C80&lt;250,LOOKUP($B$2,'VC OFFROAD_EFs'!$B$8:$B$8,'VC OFFROAD_EFs'!D$8:D$8),IF($C80&lt;500,LOOKUP($B$2,'VC OFFROAD_EFs'!$B$9:$B$9,'VC OFFROAD_EFs'!D$9:D$9),IF($C80&lt;750,LOOKUP($B$2,'VC OFFROAD_EFs'!$B$10:$B$11,'VC OFFROAD_EFs'!D$10:D$11),LOOKUP($B$2,'VC OFFROAD_EFs'!$B$12:$B$18,'VC OFFROAD_EFs'!D$12:D$18))))))))/453.59</f>
        <v>0.0018598198896636465</v>
      </c>
      <c r="F80" s="2">
        <f>(IF($C80&lt;50,LOOKUP($B$2,'VC OFFROAD_EFs'!$B$5:$B$5,'VC OFFROAD_EFs'!C$5:C$5),IF($C80&lt;120,LOOKUP($B$2,'VC OFFROAD_EFs'!$B$6:$B$6,'VC OFFROAD_EFs'!C$6:C$6),IF($C80&lt;175,LOOKUP($B$2,'VC OFFROAD_EFs'!$B$7:$B$7,'VC OFFROAD_EFs'!C$7:C$7),IF($C80&lt;250,LOOKUP($B$2,'VC OFFROAD_EFs'!$B$8:$B$8,'VC OFFROAD_EFs'!C$8:C$8),IF($C80&lt;500,LOOKUP($B$2,'VC OFFROAD_EFs'!$B$9:$B$9,'VC OFFROAD_EFs'!C$9:C$9),IF($C80&lt;750,LOOKUP($B$2,'VC OFFROAD_EFs'!$B$10:$B$11,'VC OFFROAD_EFs'!C$10:C$11),LOOKUP($B$2,'VC OFFROAD_EFs'!$B$12:$B$18,'VC OFFROAD_EFs'!C$12:C$18))))))))/453.59</f>
        <v>0.0006679175694482897</v>
      </c>
      <c r="G80" s="2">
        <f>(IF($C80&lt;50,LOOKUP($B$2,'VC OFFROAD_EFs'!$B$5:$B$5,'VC OFFROAD_EFs'!E$5:E$5),IF($C80&lt;120,LOOKUP($B$2,'VC OFFROAD_EFs'!$B$6:$B$6,'VC OFFROAD_EFs'!E$6:E$6),IF($C80&lt;175,LOOKUP($B$2,'VC OFFROAD_EFs'!$B$7:$B$7,'VC OFFROAD_EFs'!E$7:E$7),IF($C80&lt;250,LOOKUP($B$2,'VC OFFROAD_EFs'!$B$8:$B$8,'VC OFFROAD_EFs'!E$8:E$8),IF($C80&lt;500,LOOKUP($B$2,'VC OFFROAD_EFs'!$B$9:$B$9,'VC OFFROAD_EFs'!E$9:E$9),IF($C80&lt;750,LOOKUP($B$2,'VC OFFROAD_EFs'!$B$10:$B$11,'VC OFFROAD_EFs'!E$10:E$11),LOOKUP($B$2,'VC OFFROAD_EFs'!$B$12:$B$18,'VC OFFROAD_EFs'!E$12:E$18))))))))/453.59</f>
        <v>0.00663649211843445</v>
      </c>
      <c r="H80" s="2">
        <v>1.08E-05</v>
      </c>
      <c r="I80" s="2">
        <f>(IF($C80&lt;50,LOOKUP($B$2,'VC OFFROAD_EFs'!$B$5:$B$5,'VC OFFROAD_EFs'!F$5:F$5),IF($C80&lt;120,LOOKUP($B$2,'VC OFFROAD_EFs'!$B$6:$B$6,'VC OFFROAD_EFs'!F$6:F$6),IF($C80&lt;175,LOOKUP($B$2,'VC OFFROAD_EFs'!$B$7:$B$7,'VC OFFROAD_EFs'!F$7:F$7),IF($C80&lt;250,LOOKUP($B$2,'VC OFFROAD_EFs'!$B$8:$B$8,'VC OFFROAD_EFs'!F$8:F$8),IF($C80&lt;500,LOOKUP($B$2,'VC OFFROAD_EFs'!$B$9:$B$9,'VC OFFROAD_EFs'!F$9:F$9),IF($C80&lt;750,LOOKUP($B$2,'VC OFFROAD_EFs'!$B$10:$B$11,'VC OFFROAD_EFs'!F$10:F$11),LOOKUP($B$2,'VC OFFROAD_EFs'!$B$12:$B$18,'VC OFFROAD_EFs'!F$12:F$18))))))))/453.59</f>
        <v>0.00024999986673894796</v>
      </c>
      <c r="J80" s="5">
        <v>1</v>
      </c>
      <c r="K80">
        <v>12</v>
      </c>
      <c r="L80">
        <v>90</v>
      </c>
      <c r="M80" s="40">
        <f t="shared" si="31"/>
        <v>3.005766512878799</v>
      </c>
      <c r="N80" s="40">
        <f t="shared" si="32"/>
        <v>1.0794616590395478</v>
      </c>
      <c r="O80" s="40">
        <f t="shared" si="33"/>
        <v>10.72563310212902</v>
      </c>
      <c r="P80" s="40">
        <f t="shared" si="34"/>
        <v>0.017454528000000004</v>
      </c>
      <c r="Q80" s="40">
        <f t="shared" si="35"/>
        <v>0.4040397846288182</v>
      </c>
      <c r="S80" s="39">
        <f t="shared" si="36"/>
        <v>0.13525949307954596</v>
      </c>
      <c r="T80" s="39">
        <f t="shared" si="37"/>
        <v>0.048575774656779654</v>
      </c>
      <c r="U80" s="39">
        <f t="shared" si="38"/>
        <v>0.4826534895958059</v>
      </c>
      <c r="V80" s="39">
        <f t="shared" si="39"/>
        <v>0.0007854537600000002</v>
      </c>
      <c r="W80" s="39">
        <f t="shared" si="40"/>
        <v>0.01818179030829682</v>
      </c>
    </row>
    <row r="81" spans="1:24" s="11" customFormat="1" ht="12.75">
      <c r="A81" s="55" t="s">
        <v>170</v>
      </c>
      <c r="B81" s="17"/>
      <c r="C81" s="27"/>
      <c r="D81" s="28"/>
      <c r="E81" s="2"/>
      <c r="F81" s="2"/>
      <c r="G81" s="2"/>
      <c r="H81" s="2"/>
      <c r="I81" s="2"/>
      <c r="J81" s="5"/>
      <c r="K81"/>
      <c r="L81"/>
      <c r="M81" s="14">
        <f>SUM(M75:M80)</f>
        <v>72.37792786239743</v>
      </c>
      <c r="N81" s="14">
        <f>SUM(N75:N80)</f>
        <v>19.9866329890286</v>
      </c>
      <c r="O81" s="14">
        <f>SUM(O75:O80)</f>
        <v>238.43247821922003</v>
      </c>
      <c r="P81" s="14">
        <f>SUM(P75:P80)</f>
        <v>0.215703648</v>
      </c>
      <c r="Q81" s="14">
        <f>SUM(Q75:Q80)</f>
        <v>5.713989375363417</v>
      </c>
      <c r="R81" s="6"/>
      <c r="S81" s="14">
        <f>SUM(S75:S80)</f>
        <v>3.257006753807884</v>
      </c>
      <c r="T81" s="14">
        <f>SUM(T75:T80)</f>
        <v>0.899398484506287</v>
      </c>
      <c r="U81" s="14">
        <f>SUM(U75:U80)</f>
        <v>10.7294615198649</v>
      </c>
      <c r="V81" s="14">
        <f>SUM(V75:V80)</f>
        <v>0.009706664160000001</v>
      </c>
      <c r="W81" s="14">
        <f>SUM(W75:W80)</f>
        <v>0.25712952189135374</v>
      </c>
      <c r="X81"/>
    </row>
    <row r="82" spans="1:24" s="11" customFormat="1" ht="12.75">
      <c r="A82" s="16"/>
      <c r="B82" s="17"/>
      <c r="C82" s="27"/>
      <c r="D82" s="28"/>
      <c r="E82" s="2"/>
      <c r="F82" s="2"/>
      <c r="G82" s="2"/>
      <c r="H82" s="2"/>
      <c r="I82" s="2"/>
      <c r="J82" s="5"/>
      <c r="K82"/>
      <c r="L82"/>
      <c r="M82" s="6"/>
      <c r="N82" s="6"/>
      <c r="O82" s="6"/>
      <c r="P82" s="6"/>
      <c r="Q82" s="6"/>
      <c r="R82" s="6"/>
      <c r="S82" s="7"/>
      <c r="T82" s="7"/>
      <c r="U82" s="7"/>
      <c r="V82" s="7"/>
      <c r="W82" s="7"/>
      <c r="X82"/>
    </row>
    <row r="83" spans="1:24" s="11" customFormat="1" ht="12.75">
      <c r="A83" s="5" t="s">
        <v>203</v>
      </c>
      <c r="B83" s="12"/>
      <c r="C83" s="25"/>
      <c r="D83" s="25"/>
      <c r="E83" s="13"/>
      <c r="F83" s="13"/>
      <c r="G83" s="13"/>
      <c r="H83" s="13"/>
      <c r="I83" s="13"/>
      <c r="J83" s="5"/>
      <c r="K83" s="5"/>
      <c r="L83" s="5"/>
      <c r="M83" s="14"/>
      <c r="N83" s="14"/>
      <c r="O83" s="14"/>
      <c r="P83" s="14"/>
      <c r="Q83" s="14"/>
      <c r="R83" s="14"/>
      <c r="S83" s="15"/>
      <c r="T83" s="15"/>
      <c r="U83" s="15"/>
      <c r="V83" s="15"/>
      <c r="W83" s="15"/>
      <c r="X83" s="5"/>
    </row>
    <row r="84" spans="1:24" s="11" customFormat="1" ht="12.75">
      <c r="A84" s="53" t="s">
        <v>166</v>
      </c>
      <c r="B84" s="1"/>
      <c r="C84" s="26"/>
      <c r="D84" s="26"/>
      <c r="E84" s="2"/>
      <c r="F84" s="2"/>
      <c r="G84" s="2"/>
      <c r="H84" s="2"/>
      <c r="I84" s="2"/>
      <c r="J84" s="5"/>
      <c r="K84"/>
      <c r="L84"/>
      <c r="M84" s="6"/>
      <c r="N84" s="6"/>
      <c r="O84" s="6"/>
      <c r="P84" s="6"/>
      <c r="Q84" s="6"/>
      <c r="R84" s="6"/>
      <c r="S84" s="7"/>
      <c r="T84" s="7"/>
      <c r="U84" s="7"/>
      <c r="V84" s="7"/>
      <c r="W84" s="7"/>
      <c r="X84"/>
    </row>
    <row r="85" spans="1:24" s="11" customFormat="1" ht="12.75">
      <c r="A85" s="54" t="s">
        <v>167</v>
      </c>
      <c r="B85" s="17" t="s">
        <v>2</v>
      </c>
      <c r="C85" s="27">
        <v>800</v>
      </c>
      <c r="D85" s="28">
        <v>43</v>
      </c>
      <c r="E85" s="2">
        <f>(IF($C85&lt;50,LOOKUP($B$2,'VC OFFROAD_EFs'!$B$5:$B$5,'VC OFFROAD_EFs'!D$5:D$5),IF($C85&lt;120,LOOKUP($B$2,'VC OFFROAD_EFs'!$B$6:$B$6,'VC OFFROAD_EFs'!D$6:D$6),IF($C85&lt;175,LOOKUP($B$2,'VC OFFROAD_EFs'!$B$7:$B$7,'VC OFFROAD_EFs'!D$7:D$7),IF($C85&lt;250,LOOKUP($B$2,'VC OFFROAD_EFs'!$B$8:$B$8,'VC OFFROAD_EFs'!D$8:D$8),IF($C85&lt;500,LOOKUP($B$2,'VC OFFROAD_EFs'!$B$9:$B$9,'VC OFFROAD_EFs'!D$9:D$9),IF($C85&lt;750,LOOKUP($B$2,'VC OFFROAD_EFs'!$B$10:$B$11,'VC OFFROAD_EFs'!D$10:D$11),LOOKUP($B$2,'VC OFFROAD_EFs'!$B$12:$B$18,'VC OFFROAD_EFs'!D$12:D$18))))))))/453.59</f>
        <v>0.005952512180603629</v>
      </c>
      <c r="F85" s="2">
        <f>(IF($C85&lt;50,LOOKUP($B$2,'VC OFFROAD_EFs'!$B$5:$B$5,'VC OFFROAD_EFs'!C$5:C$5),IF($C85&lt;120,LOOKUP($B$2,'VC OFFROAD_EFs'!$B$6:$B$6,'VC OFFROAD_EFs'!C$6:C$6),IF($C85&lt;175,LOOKUP($B$2,'VC OFFROAD_EFs'!$B$7:$B$7,'VC OFFROAD_EFs'!C$7:C$7),IF($C85&lt;250,LOOKUP($B$2,'VC OFFROAD_EFs'!$B$8:$B$8,'VC OFFROAD_EFs'!C$8:C$8),IF($C85&lt;500,LOOKUP($B$2,'VC OFFROAD_EFs'!$B$9:$B$9,'VC OFFROAD_EFs'!C$9:C$9),IF($C85&lt;750,LOOKUP($B$2,'VC OFFROAD_EFs'!$B$10:$B$11,'VC OFFROAD_EFs'!C$10:C$11),LOOKUP($B$2,'VC OFFROAD_EFs'!$B$12:$B$18,'VC OFFROAD_EFs'!C$12:C$18))))))))/453.59</f>
        <v>0.001499151215855729</v>
      </c>
      <c r="G85" s="2">
        <f>(IF($C85&lt;50,LOOKUP($B$2,'VC OFFROAD_EFs'!$B$5:$B$5,'VC OFFROAD_EFs'!E$5:E$5),IF($C85&lt;120,LOOKUP($B$2,'VC OFFROAD_EFs'!$B$6:$B$6,'VC OFFROAD_EFs'!E$6:E$6),IF($C85&lt;175,LOOKUP($B$2,'VC OFFROAD_EFs'!$B$7:$B$7,'VC OFFROAD_EFs'!E$7:E$7),IF($C85&lt;250,LOOKUP($B$2,'VC OFFROAD_EFs'!$B$8:$B$8,'VC OFFROAD_EFs'!E$8:E$8),IF($C85&lt;500,LOOKUP($B$2,'VC OFFROAD_EFs'!$B$9:$B$9,'VC OFFROAD_EFs'!E$9:E$9),IF($C85&lt;750,LOOKUP($B$2,'VC OFFROAD_EFs'!$B$10:$B$11,'VC OFFROAD_EFs'!E$10:E$11),LOOKUP($B$2,'VC OFFROAD_EFs'!$B$12:$B$18,'VC OFFROAD_EFs'!E$12:E$18))))))))/453.59</f>
        <v>0.01801186093167839</v>
      </c>
      <c r="H85" s="2">
        <v>1.08E-05</v>
      </c>
      <c r="I85" s="2">
        <f>(IF($C85&lt;50,LOOKUP($B$2,'VC OFFROAD_EFs'!$B$5:$B$5,'VC OFFROAD_EFs'!F$5:F$5),IF($C85&lt;120,LOOKUP($B$2,'VC OFFROAD_EFs'!$B$6:$B$6,'VC OFFROAD_EFs'!F$6:F$6),IF($C85&lt;175,LOOKUP($B$2,'VC OFFROAD_EFs'!$B$7:$B$7,'VC OFFROAD_EFs'!F$7:F$7),IF($C85&lt;250,LOOKUP($B$2,'VC OFFROAD_EFs'!$B$8:$B$8,'VC OFFROAD_EFs'!F$8:F$8),IF($C85&lt;500,LOOKUP($B$2,'VC OFFROAD_EFs'!$B$9:$B$9,'VC OFFROAD_EFs'!F$9:F$9),IF($C85&lt;750,LOOKUP($B$2,'VC OFFROAD_EFs'!$B$10:$B$11,'VC OFFROAD_EFs'!F$10:F$11),LOOKUP($B$2,'VC OFFROAD_EFs'!$B$12:$B$18,'VC OFFROAD_EFs'!F$12:F$18))))))))/453.59</f>
        <v>0.00033069512114464606</v>
      </c>
      <c r="J85" s="5">
        <v>1</v>
      </c>
      <c r="K85">
        <v>12</v>
      </c>
      <c r="L85">
        <v>25</v>
      </c>
      <c r="M85" s="6">
        <f aca="true" t="shared" si="41" ref="M85:Q88">($C85*$D85*E85*$J85*$K85/100)</f>
        <v>24.571970281531787</v>
      </c>
      <c r="N85" s="6">
        <f t="shared" si="41"/>
        <v>6.18849621905245</v>
      </c>
      <c r="O85" s="6">
        <f t="shared" si="41"/>
        <v>74.35296192596839</v>
      </c>
      <c r="P85" s="6">
        <f t="shared" si="41"/>
        <v>0.0445824</v>
      </c>
      <c r="Q85" s="6">
        <f t="shared" si="41"/>
        <v>1.365109460085099</v>
      </c>
      <c r="R85" s="6"/>
      <c r="S85" s="7">
        <f aca="true" t="shared" si="42" ref="S85:W88">(M85*$L85)/2000</f>
        <v>0.3071496285191473</v>
      </c>
      <c r="T85" s="7">
        <f t="shared" si="42"/>
        <v>0.07735620273815562</v>
      </c>
      <c r="U85" s="7">
        <f t="shared" si="42"/>
        <v>0.9294120240746048</v>
      </c>
      <c r="V85" s="7">
        <f t="shared" si="42"/>
        <v>0.00055728</v>
      </c>
      <c r="W85" s="7">
        <f t="shared" si="42"/>
        <v>0.01706386825106374</v>
      </c>
      <c r="X85"/>
    </row>
    <row r="86" spans="1:24" s="11" customFormat="1" ht="12.75">
      <c r="A86" s="54" t="s">
        <v>168</v>
      </c>
      <c r="B86" s="17" t="s">
        <v>2</v>
      </c>
      <c r="C86" s="27">
        <v>800</v>
      </c>
      <c r="D86" s="28">
        <v>43</v>
      </c>
      <c r="E86" s="2">
        <f>(IF($C86&lt;50,LOOKUP($B$2,'VC OFFROAD_EFs'!$B$5:$B$5,'VC OFFROAD_EFs'!D$5:D$5),IF($C86&lt;120,LOOKUP($B$2,'VC OFFROAD_EFs'!$B$6:$B$6,'VC OFFROAD_EFs'!D$6:D$6),IF($C86&lt;175,LOOKUP($B$2,'VC OFFROAD_EFs'!$B$7:$B$7,'VC OFFROAD_EFs'!D$7:D$7),IF($C86&lt;250,LOOKUP($B$2,'VC OFFROAD_EFs'!$B$8:$B$8,'VC OFFROAD_EFs'!D$8:D$8),IF($C86&lt;500,LOOKUP($B$2,'VC OFFROAD_EFs'!$B$9:$B$9,'VC OFFROAD_EFs'!D$9:D$9),IF($C86&lt;750,LOOKUP($B$2,'VC OFFROAD_EFs'!$B$10:$B$11,'VC OFFROAD_EFs'!D$10:D$11),LOOKUP($B$2,'VC OFFROAD_EFs'!$B$12:$B$18,'VC OFFROAD_EFs'!D$12:D$18))))))))/453.59</f>
        <v>0.005952512180603629</v>
      </c>
      <c r="F86" s="2">
        <f>(IF($C86&lt;50,LOOKUP($B$2,'VC OFFROAD_EFs'!$B$5:$B$5,'VC OFFROAD_EFs'!C$5:C$5),IF($C86&lt;120,LOOKUP($B$2,'VC OFFROAD_EFs'!$B$6:$B$6,'VC OFFROAD_EFs'!C$6:C$6),IF($C86&lt;175,LOOKUP($B$2,'VC OFFROAD_EFs'!$B$7:$B$7,'VC OFFROAD_EFs'!C$7:C$7),IF($C86&lt;250,LOOKUP($B$2,'VC OFFROAD_EFs'!$B$8:$B$8,'VC OFFROAD_EFs'!C$8:C$8),IF($C86&lt;500,LOOKUP($B$2,'VC OFFROAD_EFs'!$B$9:$B$9,'VC OFFROAD_EFs'!C$9:C$9),IF($C86&lt;750,LOOKUP($B$2,'VC OFFROAD_EFs'!$B$10:$B$11,'VC OFFROAD_EFs'!C$10:C$11),LOOKUP($B$2,'VC OFFROAD_EFs'!$B$12:$B$18,'VC OFFROAD_EFs'!C$12:C$18))))))))/453.59</f>
        <v>0.001499151215855729</v>
      </c>
      <c r="G86" s="2">
        <f>(IF($C86&lt;50,LOOKUP($B$2,'VC OFFROAD_EFs'!$B$5:$B$5,'VC OFFROAD_EFs'!E$5:E$5),IF($C86&lt;120,LOOKUP($B$2,'VC OFFROAD_EFs'!$B$6:$B$6,'VC OFFROAD_EFs'!E$6:E$6),IF($C86&lt;175,LOOKUP($B$2,'VC OFFROAD_EFs'!$B$7:$B$7,'VC OFFROAD_EFs'!E$7:E$7),IF($C86&lt;250,LOOKUP($B$2,'VC OFFROAD_EFs'!$B$8:$B$8,'VC OFFROAD_EFs'!E$8:E$8),IF($C86&lt;500,LOOKUP($B$2,'VC OFFROAD_EFs'!$B$9:$B$9,'VC OFFROAD_EFs'!E$9:E$9),IF($C86&lt;750,LOOKUP($B$2,'VC OFFROAD_EFs'!$B$10:$B$11,'VC OFFROAD_EFs'!E$10:E$11),LOOKUP($B$2,'VC OFFROAD_EFs'!$B$12:$B$18,'VC OFFROAD_EFs'!E$12:E$18))))))))/453.59</f>
        <v>0.01801186093167839</v>
      </c>
      <c r="H86" s="2">
        <v>1.08E-05</v>
      </c>
      <c r="I86" s="2">
        <f>(IF($C86&lt;50,LOOKUP($B$2,'VC OFFROAD_EFs'!$B$5:$B$5,'VC OFFROAD_EFs'!F$5:F$5),IF($C86&lt;120,LOOKUP($B$2,'VC OFFROAD_EFs'!$B$6:$B$6,'VC OFFROAD_EFs'!F$6:F$6),IF($C86&lt;175,LOOKUP($B$2,'VC OFFROAD_EFs'!$B$7:$B$7,'VC OFFROAD_EFs'!F$7:F$7),IF($C86&lt;250,LOOKUP($B$2,'VC OFFROAD_EFs'!$B$8:$B$8,'VC OFFROAD_EFs'!F$8:F$8),IF($C86&lt;500,LOOKUP($B$2,'VC OFFROAD_EFs'!$B$9:$B$9,'VC OFFROAD_EFs'!F$9:F$9),IF($C86&lt;750,LOOKUP($B$2,'VC OFFROAD_EFs'!$B$10:$B$11,'VC OFFROAD_EFs'!F$10:F$11),LOOKUP($B$2,'VC OFFROAD_EFs'!$B$12:$B$18,'VC OFFROAD_EFs'!F$12:F$18))))))))/453.59</f>
        <v>0.00033069512114464606</v>
      </c>
      <c r="J86" s="5">
        <v>1</v>
      </c>
      <c r="K86">
        <v>12</v>
      </c>
      <c r="L86">
        <v>25</v>
      </c>
      <c r="M86" s="6">
        <f t="shared" si="41"/>
        <v>24.571970281531787</v>
      </c>
      <c r="N86" s="6">
        <f t="shared" si="41"/>
        <v>6.18849621905245</v>
      </c>
      <c r="O86" s="6">
        <f t="shared" si="41"/>
        <v>74.35296192596839</v>
      </c>
      <c r="P86" s="6">
        <f t="shared" si="41"/>
        <v>0.0445824</v>
      </c>
      <c r="Q86" s="6">
        <f t="shared" si="41"/>
        <v>1.365109460085099</v>
      </c>
      <c r="R86" s="6"/>
      <c r="S86" s="7">
        <f t="shared" si="42"/>
        <v>0.3071496285191473</v>
      </c>
      <c r="T86" s="7">
        <f t="shared" si="42"/>
        <v>0.07735620273815562</v>
      </c>
      <c r="U86" s="7">
        <f t="shared" si="42"/>
        <v>0.9294120240746048</v>
      </c>
      <c r="V86" s="7">
        <f t="shared" si="42"/>
        <v>0.00055728</v>
      </c>
      <c r="W86" s="7">
        <f t="shared" si="42"/>
        <v>0.01706386825106374</v>
      </c>
      <c r="X86"/>
    </row>
    <row r="87" spans="1:24" s="11" customFormat="1" ht="12.75">
      <c r="A87" s="54" t="s">
        <v>219</v>
      </c>
      <c r="B87" s="17" t="s">
        <v>2</v>
      </c>
      <c r="C87" s="27">
        <v>170</v>
      </c>
      <c r="D87" s="28">
        <v>48</v>
      </c>
      <c r="E87" s="2">
        <f>(IF($C87&lt;50,LOOKUP($B$2,'VC OFFROAD_EFs'!$B$5:$B$5,'VC OFFROAD_EFs'!D$5:D$5),IF($C87&lt;120,LOOKUP($B$2,'VC OFFROAD_EFs'!$B$6:$B$6,'VC OFFROAD_EFs'!D$6:D$6),IF($C87&lt;175,LOOKUP($B$2,'VC OFFROAD_EFs'!$B$7:$B$7,'VC OFFROAD_EFs'!D$7:D$7),IF($C87&lt;250,LOOKUP($B$2,'VC OFFROAD_EFs'!$B$8:$B$8,'VC OFFROAD_EFs'!D$8:D$8),IF($C87&lt;500,LOOKUP($B$2,'VC OFFROAD_EFs'!$B$9:$B$9,'VC OFFROAD_EFs'!D$9:D$9),IF($C87&lt;750,LOOKUP($B$2,'VC OFFROAD_EFs'!$B$10:$B$11,'VC OFFROAD_EFs'!D$10:D$11),LOOKUP($B$2,'VC OFFROAD_EFs'!$B$12:$B$18,'VC OFFROAD_EFs'!D$12:D$18))))))))/453.59</f>
        <v>0.0039629395898370685</v>
      </c>
      <c r="F87" s="2">
        <f>(IF($C87&lt;50,LOOKUP($B$2,'VC OFFROAD_EFs'!$B$5:$B$5,'VC OFFROAD_EFs'!C$5:C$5),IF($C87&lt;120,LOOKUP($B$2,'VC OFFROAD_EFs'!$B$6:$B$6,'VC OFFROAD_EFs'!C$6:C$6),IF($C87&lt;175,LOOKUP($B$2,'VC OFFROAD_EFs'!$B$7:$B$7,'VC OFFROAD_EFs'!C$7:C$7),IF($C87&lt;250,LOOKUP($B$2,'VC OFFROAD_EFs'!$B$8:$B$8,'VC OFFROAD_EFs'!C$8:C$8),IF($C87&lt;500,LOOKUP($B$2,'VC OFFROAD_EFs'!$B$9:$B$9,'VC OFFROAD_EFs'!C$9:C$9),IF($C87&lt;750,LOOKUP($B$2,'VC OFFROAD_EFs'!$B$10:$B$11,'VC OFFROAD_EFs'!C$10:C$11),LOOKUP($B$2,'VC OFFROAD_EFs'!$B$12:$B$18,'VC OFFROAD_EFs'!C$12:C$18))))))))/453.59</f>
        <v>0.000922253948579941</v>
      </c>
      <c r="G87" s="2">
        <f>(IF($C87&lt;50,LOOKUP($B$2,'VC OFFROAD_EFs'!$B$5:$B$5,'VC OFFROAD_EFs'!E$5:E$5),IF($C87&lt;120,LOOKUP($B$2,'VC OFFROAD_EFs'!$B$6:$B$6,'VC OFFROAD_EFs'!E$6:E$6),IF($C87&lt;175,LOOKUP($B$2,'VC OFFROAD_EFs'!$B$7:$B$7,'VC OFFROAD_EFs'!E$7:E$7),IF($C87&lt;250,LOOKUP($B$2,'VC OFFROAD_EFs'!$B$8:$B$8,'VC OFFROAD_EFs'!E$8:E$8),IF($C87&lt;500,LOOKUP($B$2,'VC OFFROAD_EFs'!$B$9:$B$9,'VC OFFROAD_EFs'!E$9:E$9),IF($C87&lt;750,LOOKUP($B$2,'VC OFFROAD_EFs'!$B$10:$B$11,'VC OFFROAD_EFs'!E$10:E$11),LOOKUP($B$2,'VC OFFROAD_EFs'!$B$12:$B$18,'VC OFFROAD_EFs'!E$12:E$18))))))))/453.59</f>
        <v>0.0071176920986351245</v>
      </c>
      <c r="H87" s="2">
        <v>1.08E-05</v>
      </c>
      <c r="I87" s="2">
        <f>(IF($C87&lt;50,LOOKUP($B$2,'VC OFFROAD_EFs'!$B$5:$B$5,'VC OFFROAD_EFs'!F$5:F$5),IF($C87&lt;120,LOOKUP($B$2,'VC OFFROAD_EFs'!$B$6:$B$6,'VC OFFROAD_EFs'!F$6:F$6),IF($C87&lt;175,LOOKUP($B$2,'VC OFFROAD_EFs'!$B$7:$B$7,'VC OFFROAD_EFs'!F$7:F$7),IF($C87&lt;250,LOOKUP($B$2,'VC OFFROAD_EFs'!$B$8:$B$8,'VC OFFROAD_EFs'!F$8:F$8),IF($C87&lt;500,LOOKUP($B$2,'VC OFFROAD_EFs'!$B$9:$B$9,'VC OFFROAD_EFs'!F$9:F$9),IF($C87&lt;750,LOOKUP($B$2,'VC OFFROAD_EFs'!$B$10:$B$11,'VC OFFROAD_EFs'!F$10:F$11),LOOKUP($B$2,'VC OFFROAD_EFs'!$B$12:$B$18,'VC OFFROAD_EFs'!F$12:F$18))))))))/453.59</f>
        <v>0.00041371522479654986</v>
      </c>
      <c r="J87" s="5">
        <v>1</v>
      </c>
      <c r="K87">
        <v>12</v>
      </c>
      <c r="L87">
        <v>25</v>
      </c>
      <c r="M87" s="6">
        <f>($C87*$D87*E87*$J87*$K87/100)</f>
        <v>3.8805104463684574</v>
      </c>
      <c r="N87" s="6">
        <f>($C87*$D87*F87*$J87*$K87/100)</f>
        <v>0.9030710664494782</v>
      </c>
      <c r="O87" s="6">
        <f>($C87*$D87*G87*$J87*$K87/100)</f>
        <v>6.969644102983514</v>
      </c>
      <c r="P87" s="6">
        <f>($C87*$D87*H87*$J87*$K87/100)</f>
        <v>0.01057536</v>
      </c>
      <c r="Q87" s="6">
        <f>($C87*$D87*I87*$J87*$K87/100)</f>
        <v>0.4051099481207816</v>
      </c>
      <c r="R87" s="6"/>
      <c r="S87" s="7">
        <f>(M87*$L87)/2000</f>
        <v>0.04850638057960572</v>
      </c>
      <c r="T87" s="7">
        <f>(N87*$L87)/2000</f>
        <v>0.011288388330618477</v>
      </c>
      <c r="U87" s="7">
        <f>(O87*$L87)/2000</f>
        <v>0.08712055128729392</v>
      </c>
      <c r="V87" s="7">
        <f>(P87*$L87)/2000</f>
        <v>0.000132192</v>
      </c>
      <c r="W87" s="7">
        <f>(Q87*$L87)/2000</f>
        <v>0.0050638743515097695</v>
      </c>
      <c r="X87"/>
    </row>
    <row r="88" spans="1:24" s="11" customFormat="1" ht="12.75">
      <c r="A88" s="54" t="s">
        <v>163</v>
      </c>
      <c r="B88" s="17" t="s">
        <v>2</v>
      </c>
      <c r="C88" s="27">
        <v>63</v>
      </c>
      <c r="D88" s="28">
        <v>45</v>
      </c>
      <c r="E88" s="2">
        <f>(IF($C88&lt;50,LOOKUP($B$2,'VC OFFROAD_EFs'!$B$5:$B$5,'VC OFFROAD_EFs'!D$5:D$5),IF($C88&lt;120,LOOKUP($B$2,'VC OFFROAD_EFs'!$B$6:$B$6,'VC OFFROAD_EFs'!D$6:D$6),IF($C88&lt;175,LOOKUP($B$2,'VC OFFROAD_EFs'!$B$7:$B$7,'VC OFFROAD_EFs'!D$7:D$7),IF($C88&lt;250,LOOKUP($B$2,'VC OFFROAD_EFs'!$B$8:$B$8,'VC OFFROAD_EFs'!D$8:D$8),IF($C88&lt;500,LOOKUP($B$2,'VC OFFROAD_EFs'!$B$9:$B$9,'VC OFFROAD_EFs'!D$9:D$9),IF($C88&lt;750,LOOKUP($B$2,'VC OFFROAD_EFs'!$B$10:$B$11,'VC OFFROAD_EFs'!D$10:D$11),LOOKUP($B$2,'VC OFFROAD_EFs'!$B$12:$B$18,'VC OFFROAD_EFs'!D$12:D$18))))))))/453.59</f>
        <v>0.003452448528126125</v>
      </c>
      <c r="F88" s="2">
        <f>(IF($C88&lt;50,LOOKUP($B$2,'VC OFFROAD_EFs'!$B$5:$B$5,'VC OFFROAD_EFs'!C$5:C$5),IF($C88&lt;120,LOOKUP($B$2,'VC OFFROAD_EFs'!$B$6:$B$6,'VC OFFROAD_EFs'!C$6:C$6),IF($C88&lt;175,LOOKUP($B$2,'VC OFFROAD_EFs'!$B$7:$B$7,'VC OFFROAD_EFs'!C$7:C$7),IF($C88&lt;250,LOOKUP($B$2,'VC OFFROAD_EFs'!$B$8:$B$8,'VC OFFROAD_EFs'!C$8:C$8),IF($C88&lt;500,LOOKUP($B$2,'VC OFFROAD_EFs'!$B$9:$B$9,'VC OFFROAD_EFs'!C$9:C$9),IF($C88&lt;750,LOOKUP($B$2,'VC OFFROAD_EFs'!$B$10:$B$11,'VC OFFROAD_EFs'!C$10:C$11),LOOKUP($B$2,'VC OFFROAD_EFs'!$B$12:$B$18,'VC OFFROAD_EFs'!C$12:C$18))))))))/453.59</f>
        <v>0.0009343783601452484</v>
      </c>
      <c r="G88" s="2">
        <f>(IF($C88&lt;50,LOOKUP($B$2,'VC OFFROAD_EFs'!$B$5:$B$5,'VC OFFROAD_EFs'!E$5:E$5),IF($C88&lt;120,LOOKUP($B$2,'VC OFFROAD_EFs'!$B$6:$B$6,'VC OFFROAD_EFs'!E$6:E$6),IF($C88&lt;175,LOOKUP($B$2,'VC OFFROAD_EFs'!$B$7:$B$7,'VC OFFROAD_EFs'!E$7:E$7),IF($C88&lt;250,LOOKUP($B$2,'VC OFFROAD_EFs'!$B$8:$B$8,'VC OFFROAD_EFs'!E$8:E$8),IF($C88&lt;500,LOOKUP($B$2,'VC OFFROAD_EFs'!$B$9:$B$9,'VC OFFROAD_EFs'!E$9:E$9),IF($C88&lt;750,LOOKUP($B$2,'VC OFFROAD_EFs'!$B$10:$B$11,'VC OFFROAD_EFs'!E$10:E$11),LOOKUP($B$2,'VC OFFROAD_EFs'!$B$12:$B$18,'VC OFFROAD_EFs'!E$12:E$18))))))))/453.59</f>
        <v>0.0056998452417516485</v>
      </c>
      <c r="H88" s="2">
        <v>1.08E-05</v>
      </c>
      <c r="I88" s="2">
        <f>(IF($C88&lt;50,LOOKUP($B$2,'VC OFFROAD_EFs'!$B$5:$B$5,'VC OFFROAD_EFs'!F$5:F$5),IF($C88&lt;120,LOOKUP($B$2,'VC OFFROAD_EFs'!$B$6:$B$6,'VC OFFROAD_EFs'!F$6:F$6),IF($C88&lt;175,LOOKUP($B$2,'VC OFFROAD_EFs'!$B$7:$B$7,'VC OFFROAD_EFs'!F$7:F$7),IF($C88&lt;250,LOOKUP($B$2,'VC OFFROAD_EFs'!$B$8:$B$8,'VC OFFROAD_EFs'!F$8:F$8),IF($C88&lt;500,LOOKUP($B$2,'VC OFFROAD_EFs'!$B$9:$B$9,'VC OFFROAD_EFs'!F$9:F$9),IF($C88&lt;750,LOOKUP($B$2,'VC OFFROAD_EFs'!$B$10:$B$11,'VC OFFROAD_EFs'!F$10:F$11),LOOKUP($B$2,'VC OFFROAD_EFs'!$B$12:$B$18,'VC OFFROAD_EFs'!F$12:F$18))))))))/453.59</f>
        <v>0.0005146399149575474</v>
      </c>
      <c r="J88" s="5">
        <v>7</v>
      </c>
      <c r="K88">
        <v>12</v>
      </c>
      <c r="L88">
        <v>25</v>
      </c>
      <c r="M88" s="40">
        <f t="shared" si="41"/>
        <v>8.221660924879554</v>
      </c>
      <c r="N88" s="40">
        <f t="shared" si="41"/>
        <v>2.2251286268498944</v>
      </c>
      <c r="O88" s="40">
        <f t="shared" si="41"/>
        <v>13.573611458707378</v>
      </c>
      <c r="P88" s="40">
        <f t="shared" si="41"/>
        <v>0.025719119999999998</v>
      </c>
      <c r="Q88" s="40">
        <f t="shared" si="41"/>
        <v>1.2255634934799033</v>
      </c>
      <c r="R88" s="6"/>
      <c r="S88" s="39">
        <f t="shared" si="42"/>
        <v>0.10277076156099443</v>
      </c>
      <c r="T88" s="39">
        <f t="shared" si="42"/>
        <v>0.02781410783562368</v>
      </c>
      <c r="U88" s="39">
        <f t="shared" si="42"/>
        <v>0.16967014323384222</v>
      </c>
      <c r="V88" s="39">
        <f t="shared" si="42"/>
        <v>0.00032148899999999994</v>
      </c>
      <c r="W88" s="39">
        <f t="shared" si="42"/>
        <v>0.015319543668498792</v>
      </c>
      <c r="X88"/>
    </row>
    <row r="89" spans="1:24" s="11" customFormat="1" ht="12.75">
      <c r="A89" s="55" t="s">
        <v>170</v>
      </c>
      <c r="B89" s="17"/>
      <c r="C89" s="27"/>
      <c r="D89" s="28"/>
      <c r="E89" s="2"/>
      <c r="F89" s="2"/>
      <c r="G89" s="2"/>
      <c r="H89" s="2"/>
      <c r="I89" s="2"/>
      <c r="J89" s="5"/>
      <c r="K89"/>
      <c r="L89"/>
      <c r="M89" s="14">
        <f>SUM(M85:M88)</f>
        <v>61.246111934311585</v>
      </c>
      <c r="N89" s="14">
        <f>SUM(N85:N88)</f>
        <v>15.505192131404272</v>
      </c>
      <c r="O89" s="14">
        <f>SUM(O85:O88)</f>
        <v>169.24917941362767</v>
      </c>
      <c r="P89" s="14">
        <f>SUM(P85:P88)</f>
        <v>0.12545928</v>
      </c>
      <c r="Q89" s="14">
        <f>SUM(Q85:Q88)</f>
        <v>4.360892361770883</v>
      </c>
      <c r="R89" s="14"/>
      <c r="S89" s="14">
        <f>SUM(S85:S88)</f>
        <v>0.7655763991788948</v>
      </c>
      <c r="T89" s="14">
        <f>SUM(T85:T88)</f>
        <v>0.1938149016425534</v>
      </c>
      <c r="U89" s="14">
        <f>SUM(U85:U88)</f>
        <v>2.1156147426703455</v>
      </c>
      <c r="V89" s="14">
        <f>SUM(V85:V88)</f>
        <v>0.0015682409999999997</v>
      </c>
      <c r="W89" s="14">
        <f>SUM(W85:W88)</f>
        <v>0.054511154522136035</v>
      </c>
      <c r="X89"/>
    </row>
    <row r="90" spans="1:24" s="11" customFormat="1" ht="12.75">
      <c r="A90" s="16"/>
      <c r="B90" s="17"/>
      <c r="C90" s="27"/>
      <c r="D90" s="28"/>
      <c r="E90" s="2"/>
      <c r="F90" s="2"/>
      <c r="G90" s="2"/>
      <c r="H90" s="2"/>
      <c r="I90" s="2"/>
      <c r="J90" s="5"/>
      <c r="K90"/>
      <c r="L90"/>
      <c r="M90" s="6"/>
      <c r="N90" s="6"/>
      <c r="O90" s="6"/>
      <c r="P90" s="6"/>
      <c r="Q90" s="6"/>
      <c r="R90" s="6"/>
      <c r="S90" s="7"/>
      <c r="T90" s="7"/>
      <c r="U90" s="7"/>
      <c r="V90" s="7"/>
      <c r="W90" s="7"/>
      <c r="X90"/>
    </row>
    <row r="91" spans="3:23" ht="12.75">
      <c r="C91" s="26"/>
      <c r="D91" s="26"/>
      <c r="M91" s="6" t="s">
        <v>226</v>
      </c>
      <c r="S91" s="7">
        <f>S89*3/12.6</f>
        <v>0.18228009504259401</v>
      </c>
      <c r="T91" s="7">
        <f>T89*3/12.6</f>
        <v>0.04614640515298891</v>
      </c>
      <c r="U91" s="7">
        <f>U89*3/12.6</f>
        <v>0.5037177958738918</v>
      </c>
      <c r="V91" s="7">
        <f>V89*3/12.6</f>
        <v>0.0003733907142857142</v>
      </c>
      <c r="W91" s="7">
        <f>W89*3/12.6</f>
        <v>0.012978846314794294</v>
      </c>
    </row>
    <row r="92" spans="3:4" ht="12.75">
      <c r="C92" s="26"/>
      <c r="D92" s="26"/>
    </row>
    <row r="93" spans="3:4" ht="12.75">
      <c r="C93" s="26"/>
      <c r="D93" s="26"/>
    </row>
    <row r="94" spans="3:4" ht="12.75">
      <c r="C94" s="26"/>
      <c r="D94" s="26"/>
    </row>
    <row r="95" spans="3:4" ht="12.75">
      <c r="C95" s="26"/>
      <c r="D95" s="26"/>
    </row>
    <row r="96" spans="3:4" ht="12.75">
      <c r="C96" s="26"/>
      <c r="D96" s="26"/>
    </row>
    <row r="97" spans="3:4" ht="12.75">
      <c r="C97" s="26"/>
      <c r="D97" s="26"/>
    </row>
    <row r="98" spans="3:4" ht="12.75">
      <c r="C98" s="26"/>
      <c r="D98" s="26"/>
    </row>
    <row r="99" spans="3:4" ht="12.75">
      <c r="C99" s="26"/>
      <c r="D99" s="26"/>
    </row>
    <row r="100" spans="3:4" ht="12.75">
      <c r="C100" s="26"/>
      <c r="D100" s="26"/>
    </row>
    <row r="101" spans="3:4" ht="12.75">
      <c r="C101" s="26"/>
      <c r="D101" s="26"/>
    </row>
    <row r="102" spans="3:4" ht="12.75">
      <c r="C102" s="26"/>
      <c r="D102" s="26"/>
    </row>
    <row r="103" spans="3:4" ht="12.75">
      <c r="C103" s="26"/>
      <c r="D103" s="26"/>
    </row>
    <row r="104" spans="3:4" ht="12.75">
      <c r="C104" s="26"/>
      <c r="D104" s="26"/>
    </row>
    <row r="105" spans="3:4" ht="12.75">
      <c r="C105" s="26"/>
      <c r="D105" s="26"/>
    </row>
    <row r="106" spans="3:4" ht="12.75">
      <c r="C106" s="26"/>
      <c r="D106" s="26"/>
    </row>
    <row r="107" spans="3:4" ht="12.75">
      <c r="C107" s="26"/>
      <c r="D107" s="26"/>
    </row>
  </sheetData>
  <printOptions/>
  <pageMargins left="0.75" right="0.75" top="1" bottom="1" header="0.5" footer="0.5"/>
  <pageSetup fitToHeight="1" fitToWidth="1" horizontalDpi="600" verticalDpi="600" orientation="landscape" scale="56" r:id="rId1"/>
  <headerFooter alignWithMargins="0">
    <oddHeader>&amp;CTable A-2
Construction Heavy Equipment Emissions
Offshore Construction Projects
Clearwater Port Project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0"/>
  <sheetViews>
    <sheetView workbookViewId="0" topLeftCell="O60">
      <selection activeCell="B26" sqref="B26"/>
    </sheetView>
  </sheetViews>
  <sheetFormatPr defaultColWidth="9.140625" defaultRowHeight="12.75"/>
  <cols>
    <col min="1" max="1" width="33.7109375" style="0" customWidth="1"/>
    <col min="2" max="2" width="9.140625" style="1" customWidth="1"/>
    <col min="3" max="3" width="7.28125" style="1" customWidth="1"/>
    <col min="4" max="4" width="7.57421875" style="1" customWidth="1"/>
    <col min="5" max="5" width="11.00390625" style="2" customWidth="1"/>
    <col min="6" max="6" width="10.421875" style="2" customWidth="1"/>
    <col min="7" max="7" width="11.00390625" style="2" customWidth="1"/>
    <col min="8" max="9" width="10.421875" style="2" customWidth="1"/>
    <col min="10" max="10" width="6.00390625" style="5" customWidth="1"/>
    <col min="11" max="11" width="5.7109375" style="0" customWidth="1"/>
    <col min="12" max="12" width="7.57421875" style="0" customWidth="1"/>
    <col min="13" max="18" width="9.140625" style="6" customWidth="1"/>
    <col min="19" max="20" width="7.7109375" style="7" customWidth="1"/>
    <col min="21" max="21" width="7.28125" style="7" customWidth="1"/>
    <col min="22" max="22" width="6.57421875" style="7" customWidth="1"/>
    <col min="23" max="23" width="7.7109375" style="7" customWidth="1"/>
    <col min="25" max="25" width="11.00390625" style="0" customWidth="1"/>
  </cols>
  <sheetData>
    <row r="1" ht="12.75" hidden="1">
      <c r="A1" t="s">
        <v>61</v>
      </c>
    </row>
    <row r="2" spans="1:2" ht="12.75" hidden="1">
      <c r="A2" t="s">
        <v>62</v>
      </c>
      <c r="B2" s="1">
        <v>2010</v>
      </c>
    </row>
    <row r="3" spans="1:35" ht="12.75">
      <c r="A3" s="22"/>
      <c r="B3" s="30"/>
      <c r="C3" s="30"/>
      <c r="D3" s="30"/>
      <c r="E3" s="31"/>
      <c r="F3" s="60" t="s">
        <v>4</v>
      </c>
      <c r="G3" s="31"/>
      <c r="H3" s="31"/>
      <c r="I3" s="31"/>
      <c r="J3" s="22"/>
      <c r="K3" s="22"/>
      <c r="L3" s="22"/>
      <c r="M3" s="32"/>
      <c r="N3" s="32" t="s">
        <v>11</v>
      </c>
      <c r="O3" s="32"/>
      <c r="P3" s="32"/>
      <c r="Q3" s="32"/>
      <c r="R3" s="32"/>
      <c r="S3" s="33"/>
      <c r="T3" s="33" t="s">
        <v>1</v>
      </c>
      <c r="U3" s="33"/>
      <c r="V3" s="33"/>
      <c r="W3" s="33"/>
      <c r="Y3" s="33"/>
      <c r="Z3" s="33" t="s">
        <v>223</v>
      </c>
      <c r="AA3" s="33"/>
      <c r="AB3" s="33"/>
      <c r="AC3" s="33"/>
      <c r="AE3" s="33"/>
      <c r="AF3" s="33" t="s">
        <v>224</v>
      </c>
      <c r="AG3" s="33"/>
      <c r="AH3" s="33"/>
      <c r="AI3" s="33"/>
    </row>
    <row r="4" spans="1:35" ht="51">
      <c r="A4" s="22" t="s">
        <v>63</v>
      </c>
      <c r="B4" s="30" t="s">
        <v>7</v>
      </c>
      <c r="C4" s="30" t="s">
        <v>0</v>
      </c>
      <c r="D4" s="30" t="s">
        <v>6</v>
      </c>
      <c r="E4" s="31" t="s">
        <v>82</v>
      </c>
      <c r="F4" s="31" t="s">
        <v>5</v>
      </c>
      <c r="G4" s="31" t="s">
        <v>83</v>
      </c>
      <c r="H4" s="31" t="s">
        <v>84</v>
      </c>
      <c r="I4" s="31" t="s">
        <v>85</v>
      </c>
      <c r="J4" s="30" t="s">
        <v>8</v>
      </c>
      <c r="K4" s="30" t="s">
        <v>9</v>
      </c>
      <c r="L4" s="30" t="s">
        <v>10</v>
      </c>
      <c r="M4" s="57" t="s">
        <v>86</v>
      </c>
      <c r="N4" s="57" t="s">
        <v>87</v>
      </c>
      <c r="O4" s="57" t="s">
        <v>88</v>
      </c>
      <c r="P4" s="57" t="s">
        <v>89</v>
      </c>
      <c r="Q4" s="57" t="s">
        <v>90</v>
      </c>
      <c r="R4" s="32"/>
      <c r="S4" s="58" t="s">
        <v>91</v>
      </c>
      <c r="T4" s="58" t="s">
        <v>92</v>
      </c>
      <c r="U4" s="58" t="s">
        <v>93</v>
      </c>
      <c r="V4" s="58" t="s">
        <v>94</v>
      </c>
      <c r="W4" s="58" t="s">
        <v>95</v>
      </c>
      <c r="Y4" s="58" t="s">
        <v>91</v>
      </c>
      <c r="Z4" s="58" t="s">
        <v>92</v>
      </c>
      <c r="AA4" s="58" t="s">
        <v>93</v>
      </c>
      <c r="AB4" s="58" t="s">
        <v>94</v>
      </c>
      <c r="AC4" s="58" t="s">
        <v>95</v>
      </c>
      <c r="AE4" s="58" t="s">
        <v>91</v>
      </c>
      <c r="AF4" s="58" t="s">
        <v>92</v>
      </c>
      <c r="AG4" s="58" t="s">
        <v>93</v>
      </c>
      <c r="AH4" s="58" t="s">
        <v>94</v>
      </c>
      <c r="AI4" s="58" t="s">
        <v>95</v>
      </c>
    </row>
    <row r="5" spans="1:23" s="5" customFormat="1" ht="12.75">
      <c r="A5" s="5" t="s">
        <v>201</v>
      </c>
      <c r="B5" s="12"/>
      <c r="C5" s="12"/>
      <c r="D5" s="12"/>
      <c r="E5" s="13"/>
      <c r="F5" s="13"/>
      <c r="G5" s="13"/>
      <c r="H5" s="13"/>
      <c r="I5" s="13"/>
      <c r="M5" s="14"/>
      <c r="N5" s="14"/>
      <c r="O5" s="14"/>
      <c r="P5" s="14"/>
      <c r="Q5" s="14"/>
      <c r="R5" s="14"/>
      <c r="S5" s="15"/>
      <c r="T5" s="15"/>
      <c r="U5" s="15"/>
      <c r="V5" s="15"/>
      <c r="W5" s="15"/>
    </row>
    <row r="6" spans="1:35" ht="12.75">
      <c r="A6" s="34" t="s">
        <v>196</v>
      </c>
      <c r="B6" s="35" t="s">
        <v>2</v>
      </c>
      <c r="C6" s="35">
        <v>1650</v>
      </c>
      <c r="D6" s="35">
        <v>75</v>
      </c>
      <c r="E6" s="2">
        <f>(IF($C6&lt;50,LOOKUP($B$2,'VC OFFROAD_EFs'!$B$5:$B$5,'VC OFFROAD_EFs'!D$5:D$5),IF($C6&lt;120,LOOKUP($B$2,'VC OFFROAD_EFs'!$B$6:$B$6,'VC OFFROAD_EFs'!D$6:D$6),IF($C6&lt;175,LOOKUP($B$2,'VC OFFROAD_EFs'!$B$7:$B$7,'VC OFFROAD_EFs'!D$7:D$7),IF($C6&lt;250,LOOKUP($B$2,'VC OFFROAD_EFs'!$B$8:$B$8,'VC OFFROAD_EFs'!D$8:D$8),IF($C6&lt;500,LOOKUP($B$2,'VC OFFROAD_EFs'!$B$9:$B$9,'VC OFFROAD_EFs'!D$9:D$9),IF($C6&lt;750,LOOKUP($B$2,'VC OFFROAD_EFs'!$B$10:$B$11,'VC OFFROAD_EFs'!D$10:D$11),LOOKUP($B$2,'VC OFFROAD_EFs'!$B$12:$B$18,'VC OFFROAD_EFs'!D$12:D$18))))))))/453.59</f>
        <v>0.005952512180603629</v>
      </c>
      <c r="F6" s="2">
        <f>(IF($C6&lt;50,LOOKUP($B$2,'VC OFFROAD_EFs'!$B$5:$B$5,'VC OFFROAD_EFs'!C$5:C$5),IF($C6&lt;120,LOOKUP($B$2,'VC OFFROAD_EFs'!$B$6:$B$6,'VC OFFROAD_EFs'!C$6:C$6),IF($C6&lt;175,LOOKUP($B$2,'VC OFFROAD_EFs'!$B$7:$B$7,'VC OFFROAD_EFs'!C$7:C$7),IF($C6&lt;250,LOOKUP($B$2,'VC OFFROAD_EFs'!$B$8:$B$8,'VC OFFROAD_EFs'!C$8:C$8),IF($C6&lt;500,LOOKUP($B$2,'VC OFFROAD_EFs'!$B$9:$B$9,'VC OFFROAD_EFs'!C$9:C$9),IF($C6&lt;750,LOOKUP($B$2,'VC OFFROAD_EFs'!$B$10:$B$11,'VC OFFROAD_EFs'!C$10:C$11),LOOKUP($B$2,'VC OFFROAD_EFs'!$B$12:$B$18,'VC OFFROAD_EFs'!C$12:C$18))))))))/453.59</f>
        <v>0.001499151215855729</v>
      </c>
      <c r="G6" s="2">
        <f>(IF($C6&lt;50,LOOKUP($B$2,'VC OFFROAD_EFs'!$B$5:$B$5,'VC OFFROAD_EFs'!E$5:E$5),IF($C6&lt;120,LOOKUP($B$2,'VC OFFROAD_EFs'!$B$6:$B$6,'VC OFFROAD_EFs'!E$6:E$6),IF($C6&lt;175,LOOKUP($B$2,'VC OFFROAD_EFs'!$B$7:$B$7,'VC OFFROAD_EFs'!E$7:E$7),IF($C6&lt;250,LOOKUP($B$2,'VC OFFROAD_EFs'!$B$8:$B$8,'VC OFFROAD_EFs'!E$8:E$8),IF($C6&lt;500,LOOKUP($B$2,'VC OFFROAD_EFs'!$B$9:$B$9,'VC OFFROAD_EFs'!E$9:E$9),IF($C6&lt;750,LOOKUP($B$2,'VC OFFROAD_EFs'!$B$10:$B$11,'VC OFFROAD_EFs'!E$10:E$11),LOOKUP($B$2,'VC OFFROAD_EFs'!$B$12:$B$18,'VC OFFROAD_EFs'!E$12:E$18))))))))/453.59</f>
        <v>0.01801186093167839</v>
      </c>
      <c r="H6" s="2">
        <v>1.08E-05</v>
      </c>
      <c r="I6" s="2">
        <f>(IF($C6&lt;50,LOOKUP($B$2,'VC OFFROAD_EFs'!$B$5:$B$5,'VC OFFROAD_EFs'!F$5:F$5),IF($C6&lt;120,LOOKUP($B$2,'VC OFFROAD_EFs'!$B$6:$B$6,'VC OFFROAD_EFs'!F$6:F$6),IF($C6&lt;175,LOOKUP($B$2,'VC OFFROAD_EFs'!$B$7:$B$7,'VC OFFROAD_EFs'!F$7:F$7),IF($C6&lt;250,LOOKUP($B$2,'VC OFFROAD_EFs'!$B$8:$B$8,'VC OFFROAD_EFs'!F$8:F$8),IF($C6&lt;500,LOOKUP($B$2,'VC OFFROAD_EFs'!$B$9:$B$9,'VC OFFROAD_EFs'!F$9:F$9),IF($C6&lt;750,LOOKUP($B$2,'VC OFFROAD_EFs'!$B$10:$B$11,'VC OFFROAD_EFs'!F$10:F$11),LOOKUP($B$2,'VC OFFROAD_EFs'!$B$12:$B$18,'VC OFFROAD_EFs'!F$12:F$18))))))))/453.59</f>
        <v>0.00033069512114464606</v>
      </c>
      <c r="J6" s="5">
        <v>1</v>
      </c>
      <c r="K6">
        <v>24</v>
      </c>
      <c r="L6">
        <v>10</v>
      </c>
      <c r="M6" s="6">
        <f>($C6*$D6*E6*$J6*$K6/100)</f>
        <v>176.78961176392778</v>
      </c>
      <c r="N6" s="6">
        <f>($C6*$D6*F6*$J6*$K6/100)</f>
        <v>44.524791110915146</v>
      </c>
      <c r="O6" s="6">
        <f>($C6*$D6*G6*$J6*$K6/100)</f>
        <v>534.9522696708482</v>
      </c>
      <c r="P6" s="6">
        <f>($C6*$D6*H6*$J6*$K6/100)</f>
        <v>0.32076</v>
      </c>
      <c r="Q6" s="6">
        <f>($C6*$D6*I6*$J6*$K6/100)</f>
        <v>9.821645097995988</v>
      </c>
      <c r="S6" s="7">
        <f>(M6*$L6)/2000</f>
        <v>0.8839480588196389</v>
      </c>
      <c r="T6" s="7">
        <f>(N6*$L6)/2000</f>
        <v>0.22262395555457573</v>
      </c>
      <c r="U6" s="7">
        <f>(O6*$L6)/2000</f>
        <v>2.6747613483542407</v>
      </c>
      <c r="V6" s="7">
        <f>(P6*$L6)/2000</f>
        <v>0.0016037999999999998</v>
      </c>
      <c r="W6" s="7">
        <f>(Q6*$L6)/2000</f>
        <v>0.049108225489979944</v>
      </c>
      <c r="AE6" s="7">
        <v>0.8839480588196389</v>
      </c>
      <c r="AF6" s="7">
        <v>0.22262395555457573</v>
      </c>
      <c r="AG6" s="7">
        <v>2.6747613483542407</v>
      </c>
      <c r="AH6" s="7">
        <v>0.0016037999999999998</v>
      </c>
      <c r="AI6" s="7">
        <v>0.049108225489979944</v>
      </c>
    </row>
    <row r="7" spans="1:35" ht="12.75">
      <c r="A7" s="10" t="s">
        <v>195</v>
      </c>
      <c r="B7" s="1" t="s">
        <v>2</v>
      </c>
      <c r="C7" s="1">
        <v>300</v>
      </c>
      <c r="D7" s="35">
        <v>74</v>
      </c>
      <c r="E7" s="2">
        <f>(IF($C7&lt;50,LOOKUP($B$2,'VC OFFROAD_EFs'!$B$5:$B$5,'VC OFFROAD_EFs'!D$5:D$5),IF($C7&lt;120,LOOKUP($B$2,'VC OFFROAD_EFs'!$B$6:$B$6,'VC OFFROAD_EFs'!D$6:D$6),IF($C7&lt;175,LOOKUP($B$2,'VC OFFROAD_EFs'!$B$7:$B$7,'VC OFFROAD_EFs'!D$7:D$7),IF($C7&lt;250,LOOKUP($B$2,'VC OFFROAD_EFs'!$B$8:$B$8,'VC OFFROAD_EFs'!D$8:D$8),IF($C7&lt;500,LOOKUP($B$2,'VC OFFROAD_EFs'!$B$9:$B$9,'VC OFFROAD_EFs'!D$9:D$9),IF($C7&lt;750,LOOKUP($B$2,'VC OFFROAD_EFs'!$B$10:$B$11,'VC OFFROAD_EFs'!D$10:D$11),LOOKUP($B$2,'VC OFFROAD_EFs'!$B$12:$B$18,'VC OFFROAD_EFs'!D$12:D$18))))))))/453.59</f>
        <v>0.001823127714611169</v>
      </c>
      <c r="F7" s="2">
        <f>(IF($C7&lt;50,LOOKUP($B$2,'VC OFFROAD_EFs'!$B$5:$B$5,'VC OFFROAD_EFs'!C$5:C$5),IF($C7&lt;120,LOOKUP($B$2,'VC OFFROAD_EFs'!$B$6:$B$6,'VC OFFROAD_EFs'!C$6:C$6),IF($C7&lt;175,LOOKUP($B$2,'VC OFFROAD_EFs'!$B$7:$B$7,'VC OFFROAD_EFs'!C$7:C$7),IF($C7&lt;250,LOOKUP($B$2,'VC OFFROAD_EFs'!$B$8:$B$8,'VC OFFROAD_EFs'!C$8:C$8),IF($C7&lt;500,LOOKUP($B$2,'VC OFFROAD_EFs'!$B$9:$B$9,'VC OFFROAD_EFs'!C$9:C$9),IF($C7&lt;750,LOOKUP($B$2,'VC OFFROAD_EFs'!$B$10:$B$11,'VC OFFROAD_EFs'!C$10:C$11),LOOKUP($B$2,'VC OFFROAD_EFs'!$B$12:$B$18,'VC OFFROAD_EFs'!C$12:C$18))))))))/453.59</f>
        <v>0.0004989332996492072</v>
      </c>
      <c r="G7" s="2">
        <f>(IF($C7&lt;50,LOOKUP($B$2,'VC OFFROAD_EFs'!$B$5:$B$5,'VC OFFROAD_EFs'!E$5:E$5),IF($C7&lt;120,LOOKUP($B$2,'VC OFFROAD_EFs'!$B$6:$B$6,'VC OFFROAD_EFs'!E$6:E$6),IF($C7&lt;175,LOOKUP($B$2,'VC OFFROAD_EFs'!$B$7:$B$7,'VC OFFROAD_EFs'!E$7:E$7),IF($C7&lt;250,LOOKUP($B$2,'VC OFFROAD_EFs'!$B$8:$B$8,'VC OFFROAD_EFs'!E$8:E$8),IF($C7&lt;500,LOOKUP($B$2,'VC OFFROAD_EFs'!$B$9:$B$9,'VC OFFROAD_EFs'!E$9:E$9),IF($C7&lt;750,LOOKUP($B$2,'VC OFFROAD_EFs'!$B$10:$B$11,'VC OFFROAD_EFs'!E$10:E$11),LOOKUP($B$2,'VC OFFROAD_EFs'!$B$12:$B$18,'VC OFFROAD_EFs'!E$12:E$18))))))))/453.59</f>
        <v>0.004818265278427906</v>
      </c>
      <c r="H7" s="2">
        <v>1.08E-05</v>
      </c>
      <c r="I7" s="2">
        <f>(IF($C7&lt;50,LOOKUP($B$2,'VC OFFROAD_EFs'!$B$5:$B$5,'VC OFFROAD_EFs'!F$5:F$5),IF($C7&lt;120,LOOKUP($B$2,'VC OFFROAD_EFs'!$B$6:$B$6,'VC OFFROAD_EFs'!F$6:F$6),IF($C7&lt;175,LOOKUP($B$2,'VC OFFROAD_EFs'!$B$7:$B$7,'VC OFFROAD_EFs'!F$7:F$7),IF($C7&lt;250,LOOKUP($B$2,'VC OFFROAD_EFs'!$B$8:$B$8,'VC OFFROAD_EFs'!F$8:F$8),IF($C7&lt;500,LOOKUP($B$2,'VC OFFROAD_EFs'!$B$9:$B$9,'VC OFFROAD_EFs'!F$9:F$9),IF($C7&lt;750,LOOKUP($B$2,'VC OFFROAD_EFs'!$B$10:$B$11,'VC OFFROAD_EFs'!F$10:F$11),LOOKUP($B$2,'VC OFFROAD_EFs'!$B$12:$B$18,'VC OFFROAD_EFs'!F$12:F$18))))))))/453.59</f>
        <v>0.0001852093130397065</v>
      </c>
      <c r="J7" s="5">
        <v>2</v>
      </c>
      <c r="K7">
        <v>24</v>
      </c>
      <c r="L7">
        <v>10</v>
      </c>
      <c r="M7" s="6">
        <f aca="true" t="shared" si="0" ref="M7:Q10">($C7*$D7*E7*$J7*$K7/100)</f>
        <v>19.427248926896617</v>
      </c>
      <c r="N7" s="6">
        <f aca="true" t="shared" si="1" ref="N7:Q8">($C7*$D7*F7*$J7*$K7/100)</f>
        <v>5.316633241061951</v>
      </c>
      <c r="O7" s="6">
        <f t="shared" si="1"/>
        <v>51.34343480692776</v>
      </c>
      <c r="P7" s="6">
        <f t="shared" si="1"/>
        <v>0.1150848</v>
      </c>
      <c r="Q7" s="6">
        <f t="shared" si="1"/>
        <v>1.9735904397511126</v>
      </c>
      <c r="S7" s="7">
        <f aca="true" t="shared" si="2" ref="S7:W10">(M7*$L7)/2000</f>
        <v>0.09713624463448309</v>
      </c>
      <c r="T7" s="7">
        <f aca="true" t="shared" si="3" ref="T7:W8">(N7*$L7)/2000</f>
        <v>0.026583166205309754</v>
      </c>
      <c r="U7" s="7">
        <f t="shared" si="3"/>
        <v>0.2567171740346388</v>
      </c>
      <c r="V7" s="7">
        <f t="shared" si="3"/>
        <v>0.000575424</v>
      </c>
      <c r="W7" s="7">
        <f t="shared" si="3"/>
        <v>0.009867952198755563</v>
      </c>
      <c r="AE7" s="7">
        <v>0.09713624463448309</v>
      </c>
      <c r="AF7" s="7">
        <v>0.026583166205309754</v>
      </c>
      <c r="AG7" s="7">
        <v>0.2567171740346388</v>
      </c>
      <c r="AH7" s="7">
        <v>0.000575424</v>
      </c>
      <c r="AI7" s="7">
        <v>0.009867952198755563</v>
      </c>
    </row>
    <row r="8" spans="1:35" ht="12.75">
      <c r="A8" s="10" t="s">
        <v>197</v>
      </c>
      <c r="B8" s="1" t="s">
        <v>2</v>
      </c>
      <c r="C8" s="1">
        <v>460</v>
      </c>
      <c r="D8" s="1">
        <v>75</v>
      </c>
      <c r="E8" s="2">
        <f>(IF($C8&lt;50,LOOKUP($B$2,'VC OFFROAD_EFs'!$B$5:$B$5,'VC OFFROAD_EFs'!D$5:D$5),IF($C8&lt;120,LOOKUP($B$2,'VC OFFROAD_EFs'!$B$6:$B$6,'VC OFFROAD_EFs'!D$6:D$6),IF($C8&lt;175,LOOKUP($B$2,'VC OFFROAD_EFs'!$B$7:$B$7,'VC OFFROAD_EFs'!D$7:D$7),IF($C8&lt;250,LOOKUP($B$2,'VC OFFROAD_EFs'!$B$8:$B$8,'VC OFFROAD_EFs'!D$8:D$8),IF($C8&lt;500,LOOKUP($B$2,'VC OFFROAD_EFs'!$B$9:$B$9,'VC OFFROAD_EFs'!D$9:D$9),IF($C8&lt;750,LOOKUP($B$2,'VC OFFROAD_EFs'!$B$10:$B$11,'VC OFFROAD_EFs'!D$10:D$11),LOOKUP($B$2,'VC OFFROAD_EFs'!$B$12:$B$18,'VC OFFROAD_EFs'!D$12:D$18))))))))/453.59</f>
        <v>0.001823127714611169</v>
      </c>
      <c r="F8" s="2">
        <f>(IF($C8&lt;50,LOOKUP($B$2,'VC OFFROAD_EFs'!$B$5:$B$5,'VC OFFROAD_EFs'!C$5:C$5),IF($C8&lt;120,LOOKUP($B$2,'VC OFFROAD_EFs'!$B$6:$B$6,'VC OFFROAD_EFs'!C$6:C$6),IF($C8&lt;175,LOOKUP($B$2,'VC OFFROAD_EFs'!$B$7:$B$7,'VC OFFROAD_EFs'!C$7:C$7),IF($C8&lt;250,LOOKUP($B$2,'VC OFFROAD_EFs'!$B$8:$B$8,'VC OFFROAD_EFs'!C$8:C$8),IF($C8&lt;500,LOOKUP($B$2,'VC OFFROAD_EFs'!$B$9:$B$9,'VC OFFROAD_EFs'!C$9:C$9),IF($C8&lt;750,LOOKUP($B$2,'VC OFFROAD_EFs'!$B$10:$B$11,'VC OFFROAD_EFs'!C$10:C$11),LOOKUP($B$2,'VC OFFROAD_EFs'!$B$12:$B$18,'VC OFFROAD_EFs'!C$12:C$18))))))))/453.59</f>
        <v>0.0004989332996492072</v>
      </c>
      <c r="G8" s="2">
        <f>(IF($C8&lt;50,LOOKUP($B$2,'VC OFFROAD_EFs'!$B$5:$B$5,'VC OFFROAD_EFs'!E$5:E$5),IF($C8&lt;120,LOOKUP($B$2,'VC OFFROAD_EFs'!$B$6:$B$6,'VC OFFROAD_EFs'!E$6:E$6),IF($C8&lt;175,LOOKUP($B$2,'VC OFFROAD_EFs'!$B$7:$B$7,'VC OFFROAD_EFs'!E$7:E$7),IF($C8&lt;250,LOOKUP($B$2,'VC OFFROAD_EFs'!$B$8:$B$8,'VC OFFROAD_EFs'!E$8:E$8),IF($C8&lt;500,LOOKUP($B$2,'VC OFFROAD_EFs'!$B$9:$B$9,'VC OFFROAD_EFs'!E$9:E$9),IF($C8&lt;750,LOOKUP($B$2,'VC OFFROAD_EFs'!$B$10:$B$11,'VC OFFROAD_EFs'!E$10:E$11),LOOKUP($B$2,'VC OFFROAD_EFs'!$B$12:$B$18,'VC OFFROAD_EFs'!E$12:E$18))))))))/453.59</f>
        <v>0.004818265278427906</v>
      </c>
      <c r="H8" s="2">
        <v>1.08E-05</v>
      </c>
      <c r="I8" s="2">
        <f>(IF($C8&lt;50,LOOKUP($B$2,'VC OFFROAD_EFs'!$B$5:$B$5,'VC OFFROAD_EFs'!F$5:F$5),IF($C8&lt;120,LOOKUP($B$2,'VC OFFROAD_EFs'!$B$6:$B$6,'VC OFFROAD_EFs'!F$6:F$6),IF($C8&lt;175,LOOKUP($B$2,'VC OFFROAD_EFs'!$B$7:$B$7,'VC OFFROAD_EFs'!F$7:F$7),IF($C8&lt;250,LOOKUP($B$2,'VC OFFROAD_EFs'!$B$8:$B$8,'VC OFFROAD_EFs'!F$8:F$8),IF($C8&lt;500,LOOKUP($B$2,'VC OFFROAD_EFs'!$B$9:$B$9,'VC OFFROAD_EFs'!F$9:F$9),IF($C8&lt;750,LOOKUP($B$2,'VC OFFROAD_EFs'!$B$10:$B$11,'VC OFFROAD_EFs'!F$10:F$11),LOOKUP($B$2,'VC OFFROAD_EFs'!$B$12:$B$18,'VC OFFROAD_EFs'!F$12:F$18))))))))/453.59</f>
        <v>0.0001852093130397065</v>
      </c>
      <c r="J8" s="5">
        <v>2</v>
      </c>
      <c r="K8">
        <v>24</v>
      </c>
      <c r="L8">
        <v>10</v>
      </c>
      <c r="M8" s="6">
        <f>($C8*$D8*E8*$J8*$K8/100)</f>
        <v>30.190994953960956</v>
      </c>
      <c r="N8" s="6">
        <f t="shared" si="1"/>
        <v>8.262335442190869</v>
      </c>
      <c r="O8" s="6">
        <f t="shared" si="1"/>
        <v>79.79047301076612</v>
      </c>
      <c r="P8" s="6">
        <f t="shared" si="1"/>
        <v>0.17884799999999998</v>
      </c>
      <c r="Q8" s="6">
        <f t="shared" si="1"/>
        <v>3.0670662239375392</v>
      </c>
      <c r="S8" s="7">
        <f>(M8*$L8)/2000</f>
        <v>0.15095497476980477</v>
      </c>
      <c r="T8" s="7">
        <f t="shared" si="3"/>
        <v>0.04131167721095434</v>
      </c>
      <c r="U8" s="7">
        <f t="shared" si="3"/>
        <v>0.3989523650538306</v>
      </c>
      <c r="V8" s="7">
        <f t="shared" si="3"/>
        <v>0.0008942399999999999</v>
      </c>
      <c r="W8" s="7">
        <f t="shared" si="3"/>
        <v>0.015335331119687696</v>
      </c>
      <c r="AE8" s="7">
        <v>0.15095497476980477</v>
      </c>
      <c r="AF8" s="7">
        <v>0.04131167721095434</v>
      </c>
      <c r="AG8" s="7">
        <v>0.3989523650538306</v>
      </c>
      <c r="AH8" s="7">
        <v>0.0008942399999999999</v>
      </c>
      <c r="AI8" s="7">
        <v>0.015335331119687696</v>
      </c>
    </row>
    <row r="9" spans="1:35" ht="12.75">
      <c r="A9" s="16" t="s">
        <v>198</v>
      </c>
      <c r="B9" s="17" t="s">
        <v>2</v>
      </c>
      <c r="C9" s="49">
        <v>400</v>
      </c>
      <c r="D9" s="50">
        <v>74</v>
      </c>
      <c r="E9" s="2">
        <f>(IF($C9&lt;50,LOOKUP($B$2,'VC OFFROAD_EFs'!$B$5:$B$5,'VC OFFROAD_EFs'!D$5:D$5),IF($C9&lt;120,LOOKUP($B$2,'VC OFFROAD_EFs'!$B$6:$B$6,'VC OFFROAD_EFs'!D$6:D$6),IF($C9&lt;175,LOOKUP($B$2,'VC OFFROAD_EFs'!$B$7:$B$7,'VC OFFROAD_EFs'!D$7:D$7),IF($C9&lt;250,LOOKUP($B$2,'VC OFFROAD_EFs'!$B$8:$B$8,'VC OFFROAD_EFs'!D$8:D$8),IF($C9&lt;500,LOOKUP($B$2,'VC OFFROAD_EFs'!$B$9:$B$9,'VC OFFROAD_EFs'!D$9:D$9),IF($C9&lt;750,LOOKUP($B$2,'VC OFFROAD_EFs'!$B$10:$B$11,'VC OFFROAD_EFs'!D$10:D$11),LOOKUP($B$2,'VC OFFROAD_EFs'!$B$12:$B$18,'VC OFFROAD_EFs'!D$12:D$18))))))))/453.59</f>
        <v>0.001823127714611169</v>
      </c>
      <c r="F9" s="2">
        <f>(IF($C9&lt;50,LOOKUP($B$2,'VC OFFROAD_EFs'!$B$5:$B$5,'VC OFFROAD_EFs'!C$5:C$5),IF($C9&lt;120,LOOKUP($B$2,'VC OFFROAD_EFs'!$B$6:$B$6,'VC OFFROAD_EFs'!C$6:C$6),IF($C9&lt;175,LOOKUP($B$2,'VC OFFROAD_EFs'!$B$7:$B$7,'VC OFFROAD_EFs'!C$7:C$7),IF($C9&lt;250,LOOKUP($B$2,'VC OFFROAD_EFs'!$B$8:$B$8,'VC OFFROAD_EFs'!C$8:C$8),IF($C9&lt;500,LOOKUP($B$2,'VC OFFROAD_EFs'!$B$9:$B$9,'VC OFFROAD_EFs'!C$9:C$9),IF($C9&lt;750,LOOKUP($B$2,'VC OFFROAD_EFs'!$B$10:$B$11,'VC OFFROAD_EFs'!C$10:C$11),LOOKUP($B$2,'VC OFFROAD_EFs'!$B$12:$B$18,'VC OFFROAD_EFs'!C$12:C$18))))))))/453.59</f>
        <v>0.0004989332996492072</v>
      </c>
      <c r="G9" s="2">
        <f>(IF($C9&lt;50,LOOKUP($B$2,'VC OFFROAD_EFs'!$B$5:$B$5,'VC OFFROAD_EFs'!E$5:E$5),IF($C9&lt;120,LOOKUP($B$2,'VC OFFROAD_EFs'!$B$6:$B$6,'VC OFFROAD_EFs'!E$6:E$6),IF($C9&lt;175,LOOKUP($B$2,'VC OFFROAD_EFs'!$B$7:$B$7,'VC OFFROAD_EFs'!E$7:E$7),IF($C9&lt;250,LOOKUP($B$2,'VC OFFROAD_EFs'!$B$8:$B$8,'VC OFFROAD_EFs'!E$8:E$8),IF($C9&lt;500,LOOKUP($B$2,'VC OFFROAD_EFs'!$B$9:$B$9,'VC OFFROAD_EFs'!E$9:E$9),IF($C9&lt;750,LOOKUP($B$2,'VC OFFROAD_EFs'!$B$10:$B$11,'VC OFFROAD_EFs'!E$10:E$11),LOOKUP($B$2,'VC OFFROAD_EFs'!$B$12:$B$18,'VC OFFROAD_EFs'!E$12:E$18))))))))/453.59</f>
        <v>0.004818265278427906</v>
      </c>
      <c r="H9" s="2">
        <v>1.08E-05</v>
      </c>
      <c r="I9" s="2">
        <f>(IF($C9&lt;50,LOOKUP($B$2,'VC OFFROAD_EFs'!$B$5:$B$5,'VC OFFROAD_EFs'!F$5:F$5),IF($C9&lt;120,LOOKUP($B$2,'VC OFFROAD_EFs'!$B$6:$B$6,'VC OFFROAD_EFs'!F$6:F$6),IF($C9&lt;175,LOOKUP($B$2,'VC OFFROAD_EFs'!$B$7:$B$7,'VC OFFROAD_EFs'!F$7:F$7),IF($C9&lt;250,LOOKUP($B$2,'VC OFFROAD_EFs'!$B$8:$B$8,'VC OFFROAD_EFs'!F$8:F$8),IF($C9&lt;500,LOOKUP($B$2,'VC OFFROAD_EFs'!$B$9:$B$9,'VC OFFROAD_EFs'!F$9:F$9),IF($C9&lt;750,LOOKUP($B$2,'VC OFFROAD_EFs'!$B$10:$B$11,'VC OFFROAD_EFs'!F$10:F$11),LOOKUP($B$2,'VC OFFROAD_EFs'!$B$12:$B$18,'VC OFFROAD_EFs'!F$12:F$18))))))))/453.59</f>
        <v>0.0001852093130397065</v>
      </c>
      <c r="J9" s="5">
        <v>1</v>
      </c>
      <c r="K9">
        <v>24</v>
      </c>
      <c r="L9">
        <v>10</v>
      </c>
      <c r="M9" s="6">
        <f t="shared" si="0"/>
        <v>12.951499284597745</v>
      </c>
      <c r="N9" s="6">
        <f t="shared" si="0"/>
        <v>3.5444221607079673</v>
      </c>
      <c r="O9" s="6">
        <f t="shared" si="0"/>
        <v>34.228956537951845</v>
      </c>
      <c r="P9" s="6">
        <f t="shared" si="0"/>
        <v>0.0767232</v>
      </c>
      <c r="Q9" s="6">
        <f t="shared" si="0"/>
        <v>1.315726959834075</v>
      </c>
      <c r="S9" s="7">
        <f t="shared" si="2"/>
        <v>0.06475749642298873</v>
      </c>
      <c r="T9" s="7">
        <f t="shared" si="2"/>
        <v>0.017722110803539838</v>
      </c>
      <c r="U9" s="7">
        <f t="shared" si="2"/>
        <v>0.17114478268975922</v>
      </c>
      <c r="V9" s="7">
        <f t="shared" si="2"/>
        <v>0.00038361600000000004</v>
      </c>
      <c r="W9" s="7">
        <f t="shared" si="2"/>
        <v>0.006578634799170376</v>
      </c>
      <c r="AE9" s="7">
        <v>0.06475749642298873</v>
      </c>
      <c r="AF9" s="7">
        <v>0.017722110803539838</v>
      </c>
      <c r="AG9" s="7">
        <v>0.17114478268975922</v>
      </c>
      <c r="AH9" s="7">
        <v>0.00038361600000000004</v>
      </c>
      <c r="AI9" s="7">
        <v>0.006578634799170376</v>
      </c>
    </row>
    <row r="10" spans="1:35" ht="12.75">
      <c r="A10" s="34" t="s">
        <v>96</v>
      </c>
      <c r="B10" s="35" t="s">
        <v>2</v>
      </c>
      <c r="C10" s="35">
        <v>194</v>
      </c>
      <c r="D10" s="35">
        <v>43</v>
      </c>
      <c r="E10" s="21">
        <f>(IF($C10&lt;50,LOOKUP($B$2,'VC OFFROAD_EFs'!$B$5:$B$5,'VC OFFROAD_EFs'!D$5:D$5),IF($C10&lt;120,LOOKUP($B$2,'VC OFFROAD_EFs'!$B$6:$B$6,'VC OFFROAD_EFs'!D$6:D$6),IF($C10&lt;175,LOOKUP($B$2,'VC OFFROAD_EFs'!$B$7:$B$7,'VC OFFROAD_EFs'!D$7:D$7),IF($C10&lt;250,LOOKUP($B$2,'VC OFFROAD_EFs'!$B$8:$B$8,'VC OFFROAD_EFs'!D$8:D$8),IF($C10&lt;500,LOOKUP($B$2,'VC OFFROAD_EFs'!$B$9:$B$9,'VC OFFROAD_EFs'!D$9:D$9),IF($C10&lt;750,LOOKUP($B$2,'VC OFFROAD_EFs'!$B$10:$B$11,'VC OFFROAD_EFs'!D$10:D$11),LOOKUP($B$2,'VC OFFROAD_EFs'!$B$12:$B$18,'VC OFFROAD_EFs'!D$12:D$18))))))))/453.59</f>
        <v>0.0018598198896636465</v>
      </c>
      <c r="F10" s="21">
        <f>(IF($C10&lt;50,LOOKUP($B$2,'VC OFFROAD_EFs'!$B$5:$B$5,'VC OFFROAD_EFs'!C$5:C$5),IF($C10&lt;120,LOOKUP($B$2,'VC OFFROAD_EFs'!$B$6:$B$6,'VC OFFROAD_EFs'!C$6:C$6),IF($C10&lt;175,LOOKUP($B$2,'VC OFFROAD_EFs'!$B$7:$B$7,'VC OFFROAD_EFs'!C$7:C$7),IF($C10&lt;250,LOOKUP($B$2,'VC OFFROAD_EFs'!$B$8:$B$8,'VC OFFROAD_EFs'!C$8:C$8),IF($C10&lt;500,LOOKUP($B$2,'VC OFFROAD_EFs'!$B$9:$B$9,'VC OFFROAD_EFs'!C$9:C$9),IF($C10&lt;750,LOOKUP($B$2,'VC OFFROAD_EFs'!$B$10:$B$11,'VC OFFROAD_EFs'!C$10:C$11),LOOKUP($B$2,'VC OFFROAD_EFs'!$B$12:$B$18,'VC OFFROAD_EFs'!C$12:C$18))))))))/453.59</f>
        <v>0.0006679175694482897</v>
      </c>
      <c r="G10" s="21">
        <f>(IF($C10&lt;50,LOOKUP($B$2,'VC OFFROAD_EFs'!$B$5:$B$5,'VC OFFROAD_EFs'!E$5:E$5),IF($C10&lt;120,LOOKUP($B$2,'VC OFFROAD_EFs'!$B$6:$B$6,'VC OFFROAD_EFs'!E$6:E$6),IF($C10&lt;175,LOOKUP($B$2,'VC OFFROAD_EFs'!$B$7:$B$7,'VC OFFROAD_EFs'!E$7:E$7),IF($C10&lt;250,LOOKUP($B$2,'VC OFFROAD_EFs'!$B$8:$B$8,'VC OFFROAD_EFs'!E$8:E$8),IF($C10&lt;500,LOOKUP($B$2,'VC OFFROAD_EFs'!$B$9:$B$9,'VC OFFROAD_EFs'!E$9:E$9),IF($C10&lt;750,LOOKUP($B$2,'VC OFFROAD_EFs'!$B$10:$B$11,'VC OFFROAD_EFs'!E$10:E$11),LOOKUP($B$2,'VC OFFROAD_EFs'!$B$12:$B$18,'VC OFFROAD_EFs'!E$12:E$18))))))))/453.59</f>
        <v>0.00663649211843445</v>
      </c>
      <c r="H10" s="21">
        <v>1.08E-05</v>
      </c>
      <c r="I10" s="21">
        <f>(IF($C10&lt;50,LOOKUP($B$2,'VC OFFROAD_EFs'!$B$5:$B$5,'VC OFFROAD_EFs'!F$5:F$5),IF($C10&lt;120,LOOKUP($B$2,'VC OFFROAD_EFs'!$B$6:$B$6,'VC OFFROAD_EFs'!F$6:F$6),IF($C10&lt;175,LOOKUP($B$2,'VC OFFROAD_EFs'!$B$7:$B$7,'VC OFFROAD_EFs'!F$7:F$7),IF($C10&lt;250,LOOKUP($B$2,'VC OFFROAD_EFs'!$B$8:$B$8,'VC OFFROAD_EFs'!F$8:F$8),IF($C10&lt;500,LOOKUP($B$2,'VC OFFROAD_EFs'!$B$9:$B$9,'VC OFFROAD_EFs'!F$9:F$9),IF($C10&lt;750,LOOKUP($B$2,'VC OFFROAD_EFs'!$B$10:$B$11,'VC OFFROAD_EFs'!F$10:F$11),LOOKUP($B$2,'VC OFFROAD_EFs'!$B$12:$B$18,'VC OFFROAD_EFs'!F$12:F$18))))))))/453.59</f>
        <v>0.00024999986673894796</v>
      </c>
      <c r="J10" s="22">
        <v>1</v>
      </c>
      <c r="K10" s="23">
        <v>24</v>
      </c>
      <c r="L10">
        <v>10</v>
      </c>
      <c r="M10" s="24">
        <f t="shared" si="0"/>
        <v>3.7235082046977936</v>
      </c>
      <c r="N10" s="24">
        <f t="shared" si="0"/>
        <v>1.3372244074410318</v>
      </c>
      <c r="O10" s="24">
        <f t="shared" si="0"/>
        <v>13.286788140475242</v>
      </c>
      <c r="P10" s="24">
        <f t="shared" si="0"/>
        <v>0.021622463999999997</v>
      </c>
      <c r="Q10" s="24">
        <f t="shared" si="0"/>
        <v>0.500519733200713</v>
      </c>
      <c r="R10" s="24"/>
      <c r="S10" s="36">
        <f t="shared" si="2"/>
        <v>0.01861754102348897</v>
      </c>
      <c r="T10" s="36">
        <f t="shared" si="2"/>
        <v>0.006686122037205159</v>
      </c>
      <c r="U10" s="36">
        <f t="shared" si="2"/>
        <v>0.06643394070237621</v>
      </c>
      <c r="V10" s="36">
        <f t="shared" si="2"/>
        <v>0.00010811231999999998</v>
      </c>
      <c r="W10" s="36">
        <f t="shared" si="2"/>
        <v>0.002502598666003565</v>
      </c>
      <c r="AE10" s="36">
        <v>0.01861754102348897</v>
      </c>
      <c r="AF10" s="36">
        <v>0.006686122037205159</v>
      </c>
      <c r="AG10" s="36">
        <v>0.06643394070237621</v>
      </c>
      <c r="AH10" s="36">
        <v>0.00010811231999999998</v>
      </c>
      <c r="AI10" s="36">
        <v>0.002502598666003565</v>
      </c>
    </row>
    <row r="11" spans="1:35" ht="12.75">
      <c r="A11" s="34" t="s">
        <v>199</v>
      </c>
      <c r="B11" s="35" t="s">
        <v>2</v>
      </c>
      <c r="C11" s="35">
        <v>93</v>
      </c>
      <c r="D11" s="35">
        <v>47.5</v>
      </c>
      <c r="E11" s="21">
        <f>(IF($C11&lt;50,LOOKUP($B$2,'VC OFFROAD_EFs'!$B$5:$B$5,'VC OFFROAD_EFs'!D$5:D$5),IF($C11&lt;120,LOOKUP($B$2,'VC OFFROAD_EFs'!$B$6:$B$6,'VC OFFROAD_EFs'!D$6:D$6),IF($C11&lt;175,LOOKUP($B$2,'VC OFFROAD_EFs'!$B$7:$B$7,'VC OFFROAD_EFs'!D$7:D$7),IF($C11&lt;250,LOOKUP($B$2,'VC OFFROAD_EFs'!$B$8:$B$8,'VC OFFROAD_EFs'!D$8:D$8),IF($C11&lt;500,LOOKUP($B$2,'VC OFFROAD_EFs'!$B$9:$B$9,'VC OFFROAD_EFs'!D$9:D$9),IF($C11&lt;750,LOOKUP($B$2,'VC OFFROAD_EFs'!$B$10:$B$11,'VC OFFROAD_EFs'!D$10:D$11),LOOKUP($B$2,'VC OFFROAD_EFs'!$B$12:$B$18,'VC OFFROAD_EFs'!D$12:D$18))))))))/453.59</f>
        <v>0.003452448528126125</v>
      </c>
      <c r="F11" s="21">
        <f>(IF($C11&lt;50,LOOKUP($B$2,'VC OFFROAD_EFs'!$B$5:$B$5,'VC OFFROAD_EFs'!C$5:C$5),IF($C11&lt;120,LOOKUP($B$2,'VC OFFROAD_EFs'!$B$6:$B$6,'VC OFFROAD_EFs'!C$6:C$6),IF($C11&lt;175,LOOKUP($B$2,'VC OFFROAD_EFs'!$B$7:$B$7,'VC OFFROAD_EFs'!C$7:C$7),IF($C11&lt;250,LOOKUP($B$2,'VC OFFROAD_EFs'!$B$8:$B$8,'VC OFFROAD_EFs'!C$8:C$8),IF($C11&lt;500,LOOKUP($B$2,'VC OFFROAD_EFs'!$B$9:$B$9,'VC OFFROAD_EFs'!C$9:C$9),IF($C11&lt;750,LOOKUP($B$2,'VC OFFROAD_EFs'!$B$10:$B$11,'VC OFFROAD_EFs'!C$10:C$11),LOOKUP($B$2,'VC OFFROAD_EFs'!$B$12:$B$18,'VC OFFROAD_EFs'!C$12:C$18))))))))/453.59</f>
        <v>0.0009343783601452484</v>
      </c>
      <c r="G11" s="21">
        <f>(IF($C11&lt;50,LOOKUP($B$2,'VC OFFROAD_EFs'!$B$5:$B$5,'VC OFFROAD_EFs'!E$5:E$5),IF($C11&lt;120,LOOKUP($B$2,'VC OFFROAD_EFs'!$B$6:$B$6,'VC OFFROAD_EFs'!E$6:E$6),IF($C11&lt;175,LOOKUP($B$2,'VC OFFROAD_EFs'!$B$7:$B$7,'VC OFFROAD_EFs'!E$7:E$7),IF($C11&lt;250,LOOKUP($B$2,'VC OFFROAD_EFs'!$B$8:$B$8,'VC OFFROAD_EFs'!E$8:E$8),IF($C11&lt;500,LOOKUP($B$2,'VC OFFROAD_EFs'!$B$9:$B$9,'VC OFFROAD_EFs'!E$9:E$9),IF($C11&lt;750,LOOKUP($B$2,'VC OFFROAD_EFs'!$B$10:$B$11,'VC OFFROAD_EFs'!E$10:E$11),LOOKUP($B$2,'VC OFFROAD_EFs'!$B$12:$B$18,'VC OFFROAD_EFs'!E$12:E$18))))))))/453.59</f>
        <v>0.0056998452417516485</v>
      </c>
      <c r="H11" s="21">
        <v>1.08E-05</v>
      </c>
      <c r="I11" s="21">
        <f>(IF($C11&lt;50,LOOKUP($B$2,'VC OFFROAD_EFs'!$B$5:$B$5,'VC OFFROAD_EFs'!F$5:F$5),IF($C11&lt;120,LOOKUP($B$2,'VC OFFROAD_EFs'!$B$6:$B$6,'VC OFFROAD_EFs'!F$6:F$6),IF($C11&lt;175,LOOKUP($B$2,'VC OFFROAD_EFs'!$B$7:$B$7,'VC OFFROAD_EFs'!F$7:F$7),IF($C11&lt;250,LOOKUP($B$2,'VC OFFROAD_EFs'!$B$8:$B$8,'VC OFFROAD_EFs'!F$8:F$8),IF($C11&lt;500,LOOKUP($B$2,'VC OFFROAD_EFs'!$B$9:$B$9,'VC OFFROAD_EFs'!F$9:F$9),IF($C11&lt;750,LOOKUP($B$2,'VC OFFROAD_EFs'!$B$10:$B$11,'VC OFFROAD_EFs'!F$10:F$11),LOOKUP($B$2,'VC OFFROAD_EFs'!$B$12:$B$18,'VC OFFROAD_EFs'!F$12:F$18))))))))/453.59</f>
        <v>0.0005146399149575474</v>
      </c>
      <c r="J11" s="22">
        <v>2</v>
      </c>
      <c r="K11" s="23">
        <v>24</v>
      </c>
      <c r="L11">
        <v>10</v>
      </c>
      <c r="M11" s="24">
        <f aca="true" t="shared" si="4" ref="M11:Q13">($C11*$D11*E11*$J11*$K11/100)</f>
        <v>7.320571859038637</v>
      </c>
      <c r="N11" s="24">
        <f t="shared" si="4"/>
        <v>1.9812558748519848</v>
      </c>
      <c r="O11" s="24">
        <f t="shared" si="4"/>
        <v>12.085951850610195</v>
      </c>
      <c r="P11" s="24">
        <f t="shared" si="4"/>
        <v>0.022900320000000002</v>
      </c>
      <c r="Q11" s="24">
        <f t="shared" si="4"/>
        <v>1.0912424756759835</v>
      </c>
      <c r="R11" s="24"/>
      <c r="S11" s="36">
        <f aca="true" t="shared" si="5" ref="S11:W13">(M11*$L11)/2000</f>
        <v>0.036602859295193184</v>
      </c>
      <c r="T11" s="36">
        <f t="shared" si="5"/>
        <v>0.009906279374259924</v>
      </c>
      <c r="U11" s="36">
        <f t="shared" si="5"/>
        <v>0.060429759253050976</v>
      </c>
      <c r="V11" s="36">
        <f t="shared" si="5"/>
        <v>0.00011450160000000001</v>
      </c>
      <c r="W11" s="36">
        <f t="shared" si="5"/>
        <v>0.005456212378379918</v>
      </c>
      <c r="AE11" s="36">
        <v>0.036602859295193184</v>
      </c>
      <c r="AF11" s="36">
        <v>0.009906279374259924</v>
      </c>
      <c r="AG11" s="36">
        <v>0.060429759253050976</v>
      </c>
      <c r="AH11" s="36">
        <v>0.00011450160000000001</v>
      </c>
      <c r="AI11" s="36">
        <v>0.005456212378379918</v>
      </c>
    </row>
    <row r="12" spans="1:35" ht="12.75">
      <c r="A12" s="23" t="s">
        <v>125</v>
      </c>
      <c r="B12" s="35" t="s">
        <v>2</v>
      </c>
      <c r="C12" s="35">
        <v>79</v>
      </c>
      <c r="D12" s="35">
        <v>46.5</v>
      </c>
      <c r="E12" s="21">
        <f>(IF($C12&lt;50,LOOKUP($B$2,'VC OFFROAD_EFs'!$B$5:$B$5,'VC OFFROAD_EFs'!D$5:D$5),IF($C12&lt;120,LOOKUP($B$2,'VC OFFROAD_EFs'!$B$6:$B$6,'VC OFFROAD_EFs'!D$6:D$6),IF($C12&lt;175,LOOKUP($B$2,'VC OFFROAD_EFs'!$B$7:$B$7,'VC OFFROAD_EFs'!D$7:D$7),IF($C12&lt;250,LOOKUP($B$2,'VC OFFROAD_EFs'!$B$8:$B$8,'VC OFFROAD_EFs'!D$8:D$8),IF($C12&lt;500,LOOKUP($B$2,'VC OFFROAD_EFs'!$B$9:$B$9,'VC OFFROAD_EFs'!D$9:D$9),IF($C12&lt;750,LOOKUP($B$2,'VC OFFROAD_EFs'!$B$10:$B$11,'VC OFFROAD_EFs'!D$10:D$11),LOOKUP($B$2,'VC OFFROAD_EFs'!$B$12:$B$18,'VC OFFROAD_EFs'!D$12:D$18))))))))/453.59</f>
        <v>0.003452448528126125</v>
      </c>
      <c r="F12" s="21">
        <f>(IF($C12&lt;50,LOOKUP($B$2,'VC OFFROAD_EFs'!$B$5:$B$5,'VC OFFROAD_EFs'!C$5:C$5),IF($C12&lt;120,LOOKUP($B$2,'VC OFFROAD_EFs'!$B$6:$B$6,'VC OFFROAD_EFs'!C$6:C$6),IF($C12&lt;175,LOOKUP($B$2,'VC OFFROAD_EFs'!$B$7:$B$7,'VC OFFROAD_EFs'!C$7:C$7),IF($C12&lt;250,LOOKUP($B$2,'VC OFFROAD_EFs'!$B$8:$B$8,'VC OFFROAD_EFs'!C$8:C$8),IF($C12&lt;500,LOOKUP($B$2,'VC OFFROAD_EFs'!$B$9:$B$9,'VC OFFROAD_EFs'!C$9:C$9),IF($C12&lt;750,LOOKUP($B$2,'VC OFFROAD_EFs'!$B$10:$B$11,'VC OFFROAD_EFs'!C$10:C$11),LOOKUP($B$2,'VC OFFROAD_EFs'!$B$12:$B$18,'VC OFFROAD_EFs'!C$12:C$18))))))))/453.59</f>
        <v>0.0009343783601452484</v>
      </c>
      <c r="G12" s="21">
        <f>(IF($C12&lt;50,LOOKUP($B$2,'VC OFFROAD_EFs'!$B$5:$B$5,'VC OFFROAD_EFs'!E$5:E$5),IF($C12&lt;120,LOOKUP($B$2,'VC OFFROAD_EFs'!$B$6:$B$6,'VC OFFROAD_EFs'!E$6:E$6),IF($C12&lt;175,LOOKUP($B$2,'VC OFFROAD_EFs'!$B$7:$B$7,'VC OFFROAD_EFs'!E$7:E$7),IF($C12&lt;250,LOOKUP($B$2,'VC OFFROAD_EFs'!$B$8:$B$8,'VC OFFROAD_EFs'!E$8:E$8),IF($C12&lt;500,LOOKUP($B$2,'VC OFFROAD_EFs'!$B$9:$B$9,'VC OFFROAD_EFs'!E$9:E$9),IF($C12&lt;750,LOOKUP($B$2,'VC OFFROAD_EFs'!$B$10:$B$11,'VC OFFROAD_EFs'!E$10:E$11),LOOKUP($B$2,'VC OFFROAD_EFs'!$B$12:$B$18,'VC OFFROAD_EFs'!E$12:E$18))))))))/453.59</f>
        <v>0.0056998452417516485</v>
      </c>
      <c r="H12" s="21">
        <v>1.08E-05</v>
      </c>
      <c r="I12" s="21">
        <f>(IF($C12&lt;50,LOOKUP($B$2,'VC OFFROAD_EFs'!$B$5:$B$5,'VC OFFROAD_EFs'!F$5:F$5),IF($C12&lt;120,LOOKUP($B$2,'VC OFFROAD_EFs'!$B$6:$B$6,'VC OFFROAD_EFs'!F$6:F$6),IF($C12&lt;175,LOOKUP($B$2,'VC OFFROAD_EFs'!$B$7:$B$7,'VC OFFROAD_EFs'!F$7:F$7),IF($C12&lt;250,LOOKUP($B$2,'VC OFFROAD_EFs'!$B$8:$B$8,'VC OFFROAD_EFs'!F$8:F$8),IF($C12&lt;500,LOOKUP($B$2,'VC OFFROAD_EFs'!$B$9:$B$9,'VC OFFROAD_EFs'!F$9:F$9),IF($C12&lt;750,LOOKUP($B$2,'VC OFFROAD_EFs'!$B$10:$B$11,'VC OFFROAD_EFs'!F$10:F$11),LOOKUP($B$2,'VC OFFROAD_EFs'!$B$12:$B$18,'VC OFFROAD_EFs'!F$12:F$18))))))))/453.59</f>
        <v>0.0005146399149575474</v>
      </c>
      <c r="J12" s="22">
        <v>1</v>
      </c>
      <c r="K12" s="23">
        <v>24</v>
      </c>
      <c r="L12">
        <v>10</v>
      </c>
      <c r="M12" s="24">
        <f t="shared" si="4"/>
        <v>3.0438167203371167</v>
      </c>
      <c r="N12" s="24">
        <f t="shared" si="4"/>
        <v>0.8237853374384568</v>
      </c>
      <c r="O12" s="24">
        <f t="shared" si="4"/>
        <v>5.025211558937923</v>
      </c>
      <c r="P12" s="24">
        <f t="shared" si="4"/>
        <v>0.009521712</v>
      </c>
      <c r="Q12" s="24">
        <f t="shared" si="4"/>
        <v>0.4537271346231721</v>
      </c>
      <c r="R12" s="24"/>
      <c r="S12" s="36">
        <f t="shared" si="5"/>
        <v>0.015219083601685583</v>
      </c>
      <c r="T12" s="36">
        <f t="shared" si="5"/>
        <v>0.004118926687192284</v>
      </c>
      <c r="U12" s="36">
        <f t="shared" si="5"/>
        <v>0.025126057794689616</v>
      </c>
      <c r="V12" s="36">
        <f t="shared" si="5"/>
        <v>4.760856E-05</v>
      </c>
      <c r="W12" s="36">
        <f t="shared" si="5"/>
        <v>0.0022686356731158605</v>
      </c>
      <c r="AE12" s="36">
        <v>0.015219083601685583</v>
      </c>
      <c r="AF12" s="36">
        <v>0.004118926687192284</v>
      </c>
      <c r="AG12" s="36">
        <v>0.025126057794689616</v>
      </c>
      <c r="AH12" s="36">
        <v>4.760856E-05</v>
      </c>
      <c r="AI12" s="36">
        <v>0.0022686356731158605</v>
      </c>
    </row>
    <row r="13" spans="1:35" ht="12.75">
      <c r="A13" s="51" t="s">
        <v>200</v>
      </c>
      <c r="B13" s="35" t="s">
        <v>2</v>
      </c>
      <c r="C13" s="35">
        <v>200</v>
      </c>
      <c r="D13" s="35">
        <v>41</v>
      </c>
      <c r="E13" s="21">
        <f>(IF($C13&lt;50,LOOKUP($B$2,'VC OFFROAD_EFs'!$B$5:$B$5,'VC OFFROAD_EFs'!D$5:D$5),IF($C13&lt;120,LOOKUP($B$2,'VC OFFROAD_EFs'!$B$6:$B$6,'VC OFFROAD_EFs'!D$6:D$6),IF($C13&lt;175,LOOKUP($B$2,'VC OFFROAD_EFs'!$B$7:$B$7,'VC OFFROAD_EFs'!D$7:D$7),IF($C13&lt;250,LOOKUP($B$2,'VC OFFROAD_EFs'!$B$8:$B$8,'VC OFFROAD_EFs'!D$8:D$8),IF($C13&lt;500,LOOKUP($B$2,'VC OFFROAD_EFs'!$B$9:$B$9,'VC OFFROAD_EFs'!D$9:D$9),IF($C13&lt;750,LOOKUP($B$2,'VC OFFROAD_EFs'!$B$10:$B$11,'VC OFFROAD_EFs'!D$10:D$11),LOOKUP($B$2,'VC OFFROAD_EFs'!$B$12:$B$18,'VC OFFROAD_EFs'!D$12:D$18))))))))/453.59</f>
        <v>0.0018598198896636465</v>
      </c>
      <c r="F13" s="21">
        <f>(IF($C13&lt;50,LOOKUP($B$2,'VC OFFROAD_EFs'!$B$5:$B$5,'VC OFFROAD_EFs'!C$5:C$5),IF($C13&lt;120,LOOKUP($B$2,'VC OFFROAD_EFs'!$B$6:$B$6,'VC OFFROAD_EFs'!C$6:C$6),IF($C13&lt;175,LOOKUP($B$2,'VC OFFROAD_EFs'!$B$7:$B$7,'VC OFFROAD_EFs'!C$7:C$7),IF($C13&lt;250,LOOKUP($B$2,'VC OFFROAD_EFs'!$B$8:$B$8,'VC OFFROAD_EFs'!C$8:C$8),IF($C13&lt;500,LOOKUP($B$2,'VC OFFROAD_EFs'!$B$9:$B$9,'VC OFFROAD_EFs'!C$9:C$9),IF($C13&lt;750,LOOKUP($B$2,'VC OFFROAD_EFs'!$B$10:$B$11,'VC OFFROAD_EFs'!C$10:C$11),LOOKUP($B$2,'VC OFFROAD_EFs'!$B$12:$B$18,'VC OFFROAD_EFs'!C$12:C$18))))))))/453.59</f>
        <v>0.0006679175694482897</v>
      </c>
      <c r="G13" s="21">
        <f>(IF($C13&lt;50,LOOKUP($B$2,'VC OFFROAD_EFs'!$B$5:$B$5,'VC OFFROAD_EFs'!E$5:E$5),IF($C13&lt;120,LOOKUP($B$2,'VC OFFROAD_EFs'!$B$6:$B$6,'VC OFFROAD_EFs'!E$6:E$6),IF($C13&lt;175,LOOKUP($B$2,'VC OFFROAD_EFs'!$B$7:$B$7,'VC OFFROAD_EFs'!E$7:E$7),IF($C13&lt;250,LOOKUP($B$2,'VC OFFROAD_EFs'!$B$8:$B$8,'VC OFFROAD_EFs'!E$8:E$8),IF($C13&lt;500,LOOKUP($B$2,'VC OFFROAD_EFs'!$B$9:$B$9,'VC OFFROAD_EFs'!E$9:E$9),IF($C13&lt;750,LOOKUP($B$2,'VC OFFROAD_EFs'!$B$10:$B$11,'VC OFFROAD_EFs'!E$10:E$11),LOOKUP($B$2,'VC OFFROAD_EFs'!$B$12:$B$18,'VC OFFROAD_EFs'!E$12:E$18))))))))/453.59</f>
        <v>0.00663649211843445</v>
      </c>
      <c r="H13" s="21">
        <v>1.08E-05</v>
      </c>
      <c r="I13" s="21">
        <f>(IF($C13&lt;50,LOOKUP($B$2,'VC OFFROAD_EFs'!$B$5:$B$5,'VC OFFROAD_EFs'!F$5:F$5),IF($C13&lt;120,LOOKUP($B$2,'VC OFFROAD_EFs'!$B$6:$B$6,'VC OFFROAD_EFs'!F$6:F$6),IF($C13&lt;175,LOOKUP($B$2,'VC OFFROAD_EFs'!$B$7:$B$7,'VC OFFROAD_EFs'!F$7:F$7),IF($C13&lt;250,LOOKUP($B$2,'VC OFFROAD_EFs'!$B$8:$B$8,'VC OFFROAD_EFs'!F$8:F$8),IF($C13&lt;500,LOOKUP($B$2,'VC OFFROAD_EFs'!$B$9:$B$9,'VC OFFROAD_EFs'!F$9:F$9),IF($C13&lt;750,LOOKUP($B$2,'VC OFFROAD_EFs'!$B$10:$B$11,'VC OFFROAD_EFs'!F$10:F$11),LOOKUP($B$2,'VC OFFROAD_EFs'!$B$12:$B$18,'VC OFFROAD_EFs'!F$12:F$18))))))))/453.59</f>
        <v>0.00024999986673894796</v>
      </c>
      <c r="J13" s="22">
        <v>1</v>
      </c>
      <c r="K13" s="23">
        <v>8</v>
      </c>
      <c r="L13">
        <v>10</v>
      </c>
      <c r="M13" s="38">
        <f t="shared" si="4"/>
        <v>1.220041847619352</v>
      </c>
      <c r="N13" s="38">
        <f t="shared" si="4"/>
        <v>0.43815392555807803</v>
      </c>
      <c r="O13" s="38">
        <f t="shared" si="4"/>
        <v>4.353538829692999</v>
      </c>
      <c r="P13" s="38">
        <f t="shared" si="4"/>
        <v>0.0070848</v>
      </c>
      <c r="Q13" s="38">
        <f t="shared" si="4"/>
        <v>0.16399991258074986</v>
      </c>
      <c r="R13" s="24"/>
      <c r="S13" s="41">
        <f t="shared" si="5"/>
        <v>0.00610020923809676</v>
      </c>
      <c r="T13" s="41">
        <f t="shared" si="5"/>
        <v>0.0021907696277903904</v>
      </c>
      <c r="U13" s="41">
        <f t="shared" si="5"/>
        <v>0.021767694148464998</v>
      </c>
      <c r="V13" s="41">
        <f t="shared" si="5"/>
        <v>3.5424E-05</v>
      </c>
      <c r="W13" s="41">
        <f t="shared" si="5"/>
        <v>0.0008199995629037493</v>
      </c>
      <c r="AE13" s="41">
        <v>0.00610020923809676</v>
      </c>
      <c r="AF13" s="41">
        <v>0.0021907696277903904</v>
      </c>
      <c r="AG13" s="41">
        <v>0.021767694148464998</v>
      </c>
      <c r="AH13" s="41">
        <v>3.5424E-05</v>
      </c>
      <c r="AI13" s="41">
        <v>0.0008199995629037493</v>
      </c>
    </row>
    <row r="14" spans="1:35" s="23" customFormat="1" ht="12.75">
      <c r="A14" s="22" t="s">
        <v>170</v>
      </c>
      <c r="B14" s="35"/>
      <c r="C14" s="35"/>
      <c r="D14" s="35"/>
      <c r="E14" s="21"/>
      <c r="F14" s="21"/>
      <c r="G14" s="21"/>
      <c r="H14" s="21"/>
      <c r="I14" s="21"/>
      <c r="J14" s="22"/>
      <c r="M14" s="32">
        <f>SUM(M6:M13)</f>
        <v>254.667293561076</v>
      </c>
      <c r="N14" s="32">
        <f>SUM(N6:N13)</f>
        <v>66.22860150016548</v>
      </c>
      <c r="O14" s="32">
        <f>SUM(O6:O13)</f>
        <v>735.0666244062103</v>
      </c>
      <c r="P14" s="32">
        <f>SUM(P6:P13)</f>
        <v>0.7525452959999999</v>
      </c>
      <c r="Q14" s="32">
        <f>SUM(Q6:Q13)</f>
        <v>18.38751797759933</v>
      </c>
      <c r="R14" s="24"/>
      <c r="S14" s="32">
        <f>SUM(S6:S13)</f>
        <v>1.2733364678053802</v>
      </c>
      <c r="T14" s="32">
        <f>SUM(T6:T13)</f>
        <v>0.3311430075008274</v>
      </c>
      <c r="U14" s="32">
        <f>SUM(U6:U13)</f>
        <v>3.6753331220310517</v>
      </c>
      <c r="V14" s="32">
        <f>SUM(V6:V13)</f>
        <v>0.00376272648</v>
      </c>
      <c r="W14" s="32">
        <f>SUM(W6:W13)</f>
        <v>0.09193758988799668</v>
      </c>
      <c r="AE14" s="32">
        <v>1.2733364678053802</v>
      </c>
      <c r="AF14" s="32">
        <v>0.3311430075008274</v>
      </c>
      <c r="AG14" s="32">
        <v>3.6753331220310517</v>
      </c>
      <c r="AH14" s="32">
        <v>0.00376272648</v>
      </c>
      <c r="AI14" s="32">
        <v>0.09193758988799668</v>
      </c>
    </row>
    <row r="15" spans="2:35" s="23" customFormat="1" ht="12.75">
      <c r="B15" s="35"/>
      <c r="C15" s="35"/>
      <c r="D15" s="35"/>
      <c r="E15" s="21"/>
      <c r="F15" s="21"/>
      <c r="G15" s="21"/>
      <c r="H15" s="21"/>
      <c r="I15" s="21"/>
      <c r="J15" s="22"/>
      <c r="M15" s="32"/>
      <c r="N15" s="32"/>
      <c r="O15" s="32"/>
      <c r="P15" s="32"/>
      <c r="Q15" s="32"/>
      <c r="R15" s="24"/>
      <c r="S15" s="32"/>
      <c r="T15" s="32"/>
      <c r="U15" s="32"/>
      <c r="V15" s="32"/>
      <c r="W15" s="32"/>
      <c r="AE15" s="32"/>
      <c r="AF15" s="32"/>
      <c r="AG15" s="32"/>
      <c r="AH15" s="32"/>
      <c r="AI15" s="32"/>
    </row>
    <row r="16" spans="1:35" s="23" customFormat="1" ht="12.75">
      <c r="A16" s="22" t="s">
        <v>204</v>
      </c>
      <c r="B16" s="35"/>
      <c r="C16" s="35"/>
      <c r="D16" s="35"/>
      <c r="E16" s="21"/>
      <c r="F16" s="21"/>
      <c r="G16" s="21"/>
      <c r="H16" s="21"/>
      <c r="I16" s="21"/>
      <c r="J16" s="22"/>
      <c r="M16" s="32"/>
      <c r="N16" s="32"/>
      <c r="O16" s="32"/>
      <c r="P16" s="32"/>
      <c r="Q16" s="32"/>
      <c r="R16" s="24"/>
      <c r="S16" s="32"/>
      <c r="T16" s="32"/>
      <c r="U16" s="32"/>
      <c r="V16" s="32"/>
      <c r="W16" s="32"/>
      <c r="AE16" s="32"/>
      <c r="AF16" s="32"/>
      <c r="AG16" s="32"/>
      <c r="AH16" s="32"/>
      <c r="AI16" s="32"/>
    </row>
    <row r="17" spans="1:35" s="23" customFormat="1" ht="12.75">
      <c r="A17" s="22" t="s">
        <v>205</v>
      </c>
      <c r="B17" s="35"/>
      <c r="C17" s="35"/>
      <c r="D17" s="35"/>
      <c r="E17" s="21"/>
      <c r="F17" s="21"/>
      <c r="G17" s="21"/>
      <c r="H17" s="21"/>
      <c r="I17" s="21"/>
      <c r="J17" s="22"/>
      <c r="M17" s="32"/>
      <c r="N17" s="32"/>
      <c r="O17" s="32"/>
      <c r="P17" s="32"/>
      <c r="Q17" s="32"/>
      <c r="R17" s="24"/>
      <c r="S17" s="32"/>
      <c r="T17" s="32"/>
      <c r="U17" s="32"/>
      <c r="V17" s="32"/>
      <c r="W17" s="32"/>
      <c r="AE17" s="32"/>
      <c r="AF17" s="32"/>
      <c r="AG17" s="32"/>
      <c r="AH17" s="32"/>
      <c r="AI17" s="32"/>
    </row>
    <row r="18" spans="1:35" s="23" customFormat="1" ht="12.75">
      <c r="A18" s="23" t="s">
        <v>96</v>
      </c>
      <c r="B18" s="35" t="s">
        <v>2</v>
      </c>
      <c r="C18" s="35">
        <v>194</v>
      </c>
      <c r="D18" s="35">
        <v>43</v>
      </c>
      <c r="E18" s="21">
        <f>(IF($C18&lt;50,LOOKUP($B$2,'VC OFFROAD_EFs'!$B$5:$B$5,'VC OFFROAD_EFs'!D$5:D$5),IF($C18&lt;120,LOOKUP($B$2,'VC OFFROAD_EFs'!$B$6:$B$6,'VC OFFROAD_EFs'!D$6:D$6),IF($C18&lt;175,LOOKUP($B$2,'VC OFFROAD_EFs'!$B$7:$B$7,'VC OFFROAD_EFs'!D$7:D$7),IF($C18&lt;250,LOOKUP($B$2,'VC OFFROAD_EFs'!$B$8:$B$8,'VC OFFROAD_EFs'!D$8:D$8),IF($C18&lt;500,LOOKUP($B$2,'VC OFFROAD_EFs'!$B$9:$B$9,'VC OFFROAD_EFs'!D$9:D$9),IF($C18&lt;750,LOOKUP($B$2,'VC OFFROAD_EFs'!$B$10:$B$11,'VC OFFROAD_EFs'!D$10:D$11),LOOKUP($B$2,'VC OFFROAD_EFs'!$B$12:$B$18,'VC OFFROAD_EFs'!D$12:D$18))))))))/453.59</f>
        <v>0.0018598198896636465</v>
      </c>
      <c r="F18" s="21">
        <f>(IF($C18&lt;50,LOOKUP($B$2,'VC OFFROAD_EFs'!$B$5:$B$5,'VC OFFROAD_EFs'!C$5:C$5),IF($C18&lt;120,LOOKUP($B$2,'VC OFFROAD_EFs'!$B$6:$B$6,'VC OFFROAD_EFs'!C$6:C$6),IF($C18&lt;175,LOOKUP($B$2,'VC OFFROAD_EFs'!$B$7:$B$7,'VC OFFROAD_EFs'!C$7:C$7),IF($C18&lt;250,LOOKUP($B$2,'VC OFFROAD_EFs'!$B$8:$B$8,'VC OFFROAD_EFs'!C$8:C$8),IF($C18&lt;500,LOOKUP($B$2,'VC OFFROAD_EFs'!$B$9:$B$9,'VC OFFROAD_EFs'!C$9:C$9),IF($C18&lt;750,LOOKUP($B$2,'VC OFFROAD_EFs'!$B$10:$B$11,'VC OFFROAD_EFs'!C$10:C$11),LOOKUP($B$2,'VC OFFROAD_EFs'!$B$12:$B$18,'VC OFFROAD_EFs'!C$12:C$18))))))))/453.59</f>
        <v>0.0006679175694482897</v>
      </c>
      <c r="G18" s="21">
        <f>(IF($C18&lt;50,LOOKUP($B$2,'VC OFFROAD_EFs'!$B$5:$B$5,'VC OFFROAD_EFs'!E$5:E$5),IF($C18&lt;120,LOOKUP($B$2,'VC OFFROAD_EFs'!$B$6:$B$6,'VC OFFROAD_EFs'!E$6:E$6),IF($C18&lt;175,LOOKUP($B$2,'VC OFFROAD_EFs'!$B$7:$B$7,'VC OFFROAD_EFs'!E$7:E$7),IF($C18&lt;250,LOOKUP($B$2,'VC OFFROAD_EFs'!$B$8:$B$8,'VC OFFROAD_EFs'!E$8:E$8),IF($C18&lt;500,LOOKUP($B$2,'VC OFFROAD_EFs'!$B$9:$B$9,'VC OFFROAD_EFs'!E$9:E$9),IF($C18&lt;750,LOOKUP($B$2,'VC OFFROAD_EFs'!$B$10:$B$11,'VC OFFROAD_EFs'!E$10:E$11),LOOKUP($B$2,'VC OFFROAD_EFs'!$B$12:$B$18,'VC OFFROAD_EFs'!E$12:E$18))))))))/453.59</f>
        <v>0.00663649211843445</v>
      </c>
      <c r="H18" s="21">
        <v>1.08E-05</v>
      </c>
      <c r="I18" s="21">
        <f>(IF($C18&lt;50,LOOKUP($B$2,'VC OFFROAD_EFs'!$B$5:$B$5,'VC OFFROAD_EFs'!F$5:F$5),IF($C18&lt;120,LOOKUP($B$2,'VC OFFROAD_EFs'!$B$6:$B$6,'VC OFFROAD_EFs'!F$6:F$6),IF($C18&lt;175,LOOKUP($B$2,'VC OFFROAD_EFs'!$B$7:$B$7,'VC OFFROAD_EFs'!F$7:F$7),IF($C18&lt;250,LOOKUP($B$2,'VC OFFROAD_EFs'!$B$8:$B$8,'VC OFFROAD_EFs'!F$8:F$8),IF($C18&lt;500,LOOKUP($B$2,'VC OFFROAD_EFs'!$B$9:$B$9,'VC OFFROAD_EFs'!F$9:F$9),IF($C18&lt;750,LOOKUP($B$2,'VC OFFROAD_EFs'!$B$10:$B$11,'VC OFFROAD_EFs'!F$10:F$11),LOOKUP($B$2,'VC OFFROAD_EFs'!$B$12:$B$18,'VC OFFROAD_EFs'!F$12:F$18))))))))/453.59</f>
        <v>0.00024999986673894796</v>
      </c>
      <c r="J18" s="22">
        <v>1</v>
      </c>
      <c r="K18" s="23">
        <v>8</v>
      </c>
      <c r="L18" s="23">
        <v>48</v>
      </c>
      <c r="M18" s="24">
        <f aca="true" t="shared" si="6" ref="M18:Q20">($C18*$D18*E18*$J18*$K18/100)</f>
        <v>1.2411694015659311</v>
      </c>
      <c r="N18" s="24">
        <f t="shared" si="6"/>
        <v>0.4457414691470106</v>
      </c>
      <c r="O18" s="24">
        <f t="shared" si="6"/>
        <v>4.428929380158414</v>
      </c>
      <c r="P18" s="24">
        <f t="shared" si="6"/>
        <v>0.007207488</v>
      </c>
      <c r="Q18" s="24">
        <f t="shared" si="6"/>
        <v>0.16683991106690432</v>
      </c>
      <c r="R18" s="24"/>
      <c r="S18" s="36">
        <f aca="true" t="shared" si="7" ref="S18:W20">(M18*$L18)/2000</f>
        <v>0.02978806563758235</v>
      </c>
      <c r="T18" s="36">
        <f t="shared" si="7"/>
        <v>0.010697795259528256</v>
      </c>
      <c r="U18" s="36">
        <f t="shared" si="7"/>
        <v>0.10629430512380193</v>
      </c>
      <c r="V18" s="36">
        <f t="shared" si="7"/>
        <v>0.000172979712</v>
      </c>
      <c r="W18" s="36">
        <f t="shared" si="7"/>
        <v>0.004004157865605704</v>
      </c>
      <c r="AE18" s="36">
        <v>0.02978806563758235</v>
      </c>
      <c r="AF18" s="36">
        <v>0.010697795259528256</v>
      </c>
      <c r="AG18" s="36">
        <v>0.10629430512380193</v>
      </c>
      <c r="AH18" s="36">
        <v>0.000172979712</v>
      </c>
      <c r="AI18" s="36">
        <v>0.004004157865605704</v>
      </c>
    </row>
    <row r="19" spans="1:35" s="23" customFormat="1" ht="12.75">
      <c r="A19" s="23" t="s">
        <v>142</v>
      </c>
      <c r="B19" s="35" t="s">
        <v>2</v>
      </c>
      <c r="C19" s="35">
        <v>35</v>
      </c>
      <c r="D19" s="35">
        <v>45</v>
      </c>
      <c r="E19" s="21">
        <f>(IF($C19&lt;50,LOOKUP($B$2,'VC OFFROAD_EFs'!$B$5:$B$5,'VC OFFROAD_EFs'!D$5:D$5),IF($C19&lt;120,LOOKUP($B$2,'VC OFFROAD_EFs'!$B$6:$B$6,'VC OFFROAD_EFs'!D$6:D$6),IF($C19&lt;175,LOOKUP($B$2,'VC OFFROAD_EFs'!$B$7:$B$7,'VC OFFROAD_EFs'!D$7:D$7),IF($C19&lt;250,LOOKUP($B$2,'VC OFFROAD_EFs'!$B$8:$B$8,'VC OFFROAD_EFs'!D$8:D$8),IF($C19&lt;500,LOOKUP($B$2,'VC OFFROAD_EFs'!$B$9:$B$9,'VC OFFROAD_EFs'!D$9:D$9),IF($C19&lt;750,LOOKUP($B$2,'VC OFFROAD_EFs'!$B$10:$B$11,'VC OFFROAD_EFs'!D$10:D$11),LOOKUP($B$2,'VC OFFROAD_EFs'!$B$12:$B$18,'VC OFFROAD_EFs'!D$12:D$18))))))))/453.59</f>
        <v>0.005818227436258141</v>
      </c>
      <c r="F19" s="21">
        <f>(IF($C19&lt;50,LOOKUP($B$2,'VC OFFROAD_EFs'!$B$5:$B$5,'VC OFFROAD_EFs'!C$5:C$5),IF($C19&lt;120,LOOKUP($B$2,'VC OFFROAD_EFs'!$B$6:$B$6,'VC OFFROAD_EFs'!C$6:C$6),IF($C19&lt;175,LOOKUP($B$2,'VC OFFROAD_EFs'!$B$7:$B$7,'VC OFFROAD_EFs'!C$7:C$7),IF($C19&lt;250,LOOKUP($B$2,'VC OFFROAD_EFs'!$B$8:$B$8,'VC OFFROAD_EFs'!C$8:C$8),IF($C19&lt;500,LOOKUP($B$2,'VC OFFROAD_EFs'!$B$9:$B$9,'VC OFFROAD_EFs'!C$9:C$9),IF($C19&lt;750,LOOKUP($B$2,'VC OFFROAD_EFs'!$B$10:$B$11,'VC OFFROAD_EFs'!C$10:C$11),LOOKUP($B$2,'VC OFFROAD_EFs'!$B$12:$B$18,'VC OFFROAD_EFs'!C$12:C$18))))))))/453.59</f>
        <v>0.0020081133798755687</v>
      </c>
      <c r="G19" s="21">
        <f>(IF($C19&lt;50,LOOKUP($B$2,'VC OFFROAD_EFs'!$B$5:$B$5,'VC OFFROAD_EFs'!E$5:E$5),IF($C19&lt;120,LOOKUP($B$2,'VC OFFROAD_EFs'!$B$6:$B$6,'VC OFFROAD_EFs'!E$6:E$6),IF($C19&lt;175,LOOKUP($B$2,'VC OFFROAD_EFs'!$B$7:$B$7,'VC OFFROAD_EFs'!E$7:E$7),IF($C19&lt;250,LOOKUP($B$2,'VC OFFROAD_EFs'!$B$8:$B$8,'VC OFFROAD_EFs'!E$8:E$8),IF($C19&lt;500,LOOKUP($B$2,'VC OFFROAD_EFs'!$B$9:$B$9,'VC OFFROAD_EFs'!E$9:E$9),IF($C19&lt;750,LOOKUP($B$2,'VC OFFROAD_EFs'!$B$10:$B$11,'VC OFFROAD_EFs'!E$10:E$11),LOOKUP($B$2,'VC OFFROAD_EFs'!$B$12:$B$18,'VC OFFROAD_EFs'!E$12:E$18))))))))/453.59</f>
        <v>0.0053752012257825025</v>
      </c>
      <c r="H19" s="21">
        <v>1.08E-05</v>
      </c>
      <c r="I19" s="21">
        <f>(IF($C19&lt;50,LOOKUP($B$2,'VC OFFROAD_EFs'!$B$5:$B$5,'VC OFFROAD_EFs'!F$5:F$5),IF($C19&lt;120,LOOKUP($B$2,'VC OFFROAD_EFs'!$B$6:$B$6,'VC OFFROAD_EFs'!F$6:F$6),IF($C19&lt;175,LOOKUP($B$2,'VC OFFROAD_EFs'!$B$7:$B$7,'VC OFFROAD_EFs'!F$7:F$7),IF($C19&lt;250,LOOKUP($B$2,'VC OFFROAD_EFs'!$B$8:$B$8,'VC OFFROAD_EFs'!F$8:F$8),IF($C19&lt;500,LOOKUP($B$2,'VC OFFROAD_EFs'!$B$9:$B$9,'VC OFFROAD_EFs'!F$9:F$9),IF($C19&lt;750,LOOKUP($B$2,'VC OFFROAD_EFs'!$B$10:$B$11,'VC OFFROAD_EFs'!F$10:F$11),LOOKUP($B$2,'VC OFFROAD_EFs'!$B$12:$B$18,'VC OFFROAD_EFs'!F$12:F$18))))))))/453.59</f>
        <v>0.0005126813744462489</v>
      </c>
      <c r="J19" s="22">
        <v>2</v>
      </c>
      <c r="K19" s="23">
        <v>8</v>
      </c>
      <c r="L19" s="23">
        <v>48</v>
      </c>
      <c r="M19" s="24">
        <f t="shared" si="6"/>
        <v>1.4661933139370515</v>
      </c>
      <c r="N19" s="24">
        <f t="shared" si="6"/>
        <v>0.5060445717286433</v>
      </c>
      <c r="O19" s="24">
        <f t="shared" si="6"/>
        <v>1.3545507088971904</v>
      </c>
      <c r="P19" s="24">
        <f t="shared" si="6"/>
        <v>0.0027216000000000002</v>
      </c>
      <c r="Q19" s="24">
        <f t="shared" si="6"/>
        <v>0.12919570636045472</v>
      </c>
      <c r="R19" s="24"/>
      <c r="S19" s="36">
        <f t="shared" si="7"/>
        <v>0.03518863953448924</v>
      </c>
      <c r="T19" s="36">
        <f t="shared" si="7"/>
        <v>0.012145069721487439</v>
      </c>
      <c r="U19" s="36">
        <f t="shared" si="7"/>
        <v>0.03250921701353257</v>
      </c>
      <c r="V19" s="36">
        <f t="shared" si="7"/>
        <v>6.53184E-05</v>
      </c>
      <c r="W19" s="36">
        <f t="shared" si="7"/>
        <v>0.003100696952650913</v>
      </c>
      <c r="AE19" s="36">
        <v>0.03518863953448924</v>
      </c>
      <c r="AF19" s="36">
        <v>0.012145069721487439</v>
      </c>
      <c r="AG19" s="36">
        <v>0.03250921701353257</v>
      </c>
      <c r="AH19" s="36">
        <v>6.53184E-05</v>
      </c>
      <c r="AI19" s="36">
        <v>0.003100696952650913</v>
      </c>
    </row>
    <row r="20" spans="1:35" s="23" customFormat="1" ht="12.75">
      <c r="A20" s="23" t="s">
        <v>158</v>
      </c>
      <c r="B20" s="35" t="s">
        <v>2</v>
      </c>
      <c r="C20" s="35">
        <v>79</v>
      </c>
      <c r="D20" s="35">
        <v>46.5</v>
      </c>
      <c r="E20" s="21">
        <f>(IF($C20&lt;50,LOOKUP($B$2,'VC OFFROAD_EFs'!$B$5:$B$5,'VC OFFROAD_EFs'!D$5:D$5),IF($C20&lt;120,LOOKUP($B$2,'VC OFFROAD_EFs'!$B$6:$B$6,'VC OFFROAD_EFs'!D$6:D$6),IF($C20&lt;175,LOOKUP($B$2,'VC OFFROAD_EFs'!$B$7:$B$7,'VC OFFROAD_EFs'!D$7:D$7),IF($C20&lt;250,LOOKUP($B$2,'VC OFFROAD_EFs'!$B$8:$B$8,'VC OFFROAD_EFs'!D$8:D$8),IF($C20&lt;500,LOOKUP($B$2,'VC OFFROAD_EFs'!$B$9:$B$9,'VC OFFROAD_EFs'!D$9:D$9),IF($C20&lt;750,LOOKUP($B$2,'VC OFFROAD_EFs'!$B$10:$B$11,'VC OFFROAD_EFs'!D$10:D$11),LOOKUP($B$2,'VC OFFROAD_EFs'!$B$12:$B$18,'VC OFFROAD_EFs'!D$12:D$18))))))))/453.59</f>
        <v>0.003452448528126125</v>
      </c>
      <c r="F20" s="21">
        <f>(IF($C20&lt;50,LOOKUP($B$2,'VC OFFROAD_EFs'!$B$5:$B$5,'VC OFFROAD_EFs'!C$5:C$5),IF($C20&lt;120,LOOKUP($B$2,'VC OFFROAD_EFs'!$B$6:$B$6,'VC OFFROAD_EFs'!C$6:C$6),IF($C20&lt;175,LOOKUP($B$2,'VC OFFROAD_EFs'!$B$7:$B$7,'VC OFFROAD_EFs'!C$7:C$7),IF($C20&lt;250,LOOKUP($B$2,'VC OFFROAD_EFs'!$B$8:$B$8,'VC OFFROAD_EFs'!C$8:C$8),IF($C20&lt;500,LOOKUP($B$2,'VC OFFROAD_EFs'!$B$9:$B$9,'VC OFFROAD_EFs'!C$9:C$9),IF($C20&lt;750,LOOKUP($B$2,'VC OFFROAD_EFs'!$B$10:$B$11,'VC OFFROAD_EFs'!C$10:C$11),LOOKUP($B$2,'VC OFFROAD_EFs'!$B$12:$B$18,'VC OFFROAD_EFs'!C$12:C$18))))))))/453.59</f>
        <v>0.0009343783601452484</v>
      </c>
      <c r="G20" s="21">
        <f>(IF($C20&lt;50,LOOKUP($B$2,'VC OFFROAD_EFs'!$B$5:$B$5,'VC OFFROAD_EFs'!E$5:E$5),IF($C20&lt;120,LOOKUP($B$2,'VC OFFROAD_EFs'!$B$6:$B$6,'VC OFFROAD_EFs'!E$6:E$6),IF($C20&lt;175,LOOKUP($B$2,'VC OFFROAD_EFs'!$B$7:$B$7,'VC OFFROAD_EFs'!E$7:E$7),IF($C20&lt;250,LOOKUP($B$2,'VC OFFROAD_EFs'!$B$8:$B$8,'VC OFFROAD_EFs'!E$8:E$8),IF($C20&lt;500,LOOKUP($B$2,'VC OFFROAD_EFs'!$B$9:$B$9,'VC OFFROAD_EFs'!E$9:E$9),IF($C20&lt;750,LOOKUP($B$2,'VC OFFROAD_EFs'!$B$10:$B$11,'VC OFFROAD_EFs'!E$10:E$11),LOOKUP($B$2,'VC OFFROAD_EFs'!$B$12:$B$18,'VC OFFROAD_EFs'!E$12:E$18))))))))/453.59</f>
        <v>0.0056998452417516485</v>
      </c>
      <c r="H20" s="21">
        <v>1.08E-05</v>
      </c>
      <c r="I20" s="21">
        <f>(IF($C20&lt;50,LOOKUP($B$2,'VC OFFROAD_EFs'!$B$5:$B$5,'VC OFFROAD_EFs'!F$5:F$5),IF($C20&lt;120,LOOKUP($B$2,'VC OFFROAD_EFs'!$B$6:$B$6,'VC OFFROAD_EFs'!F$6:F$6),IF($C20&lt;175,LOOKUP($B$2,'VC OFFROAD_EFs'!$B$7:$B$7,'VC OFFROAD_EFs'!F$7:F$7),IF($C20&lt;250,LOOKUP($B$2,'VC OFFROAD_EFs'!$B$8:$B$8,'VC OFFROAD_EFs'!F$8:F$8),IF($C20&lt;500,LOOKUP($B$2,'VC OFFROAD_EFs'!$B$9:$B$9,'VC OFFROAD_EFs'!F$9:F$9),IF($C20&lt;750,LOOKUP($B$2,'VC OFFROAD_EFs'!$B$10:$B$11,'VC OFFROAD_EFs'!F$10:F$11),LOOKUP($B$2,'VC OFFROAD_EFs'!$B$12:$B$18,'VC OFFROAD_EFs'!F$12:F$18))))))))/453.59</f>
        <v>0.0005146399149575474</v>
      </c>
      <c r="J20" s="22">
        <v>1</v>
      </c>
      <c r="K20" s="23">
        <v>8</v>
      </c>
      <c r="L20" s="23">
        <v>48</v>
      </c>
      <c r="M20" s="38">
        <f t="shared" si="6"/>
        <v>1.0146055734457056</v>
      </c>
      <c r="N20" s="38">
        <f t="shared" si="6"/>
        <v>0.2745951124794856</v>
      </c>
      <c r="O20" s="38">
        <f t="shared" si="6"/>
        <v>1.6750705196459745</v>
      </c>
      <c r="P20" s="38">
        <f t="shared" si="6"/>
        <v>0.003173904</v>
      </c>
      <c r="Q20" s="38">
        <f t="shared" si="6"/>
        <v>0.15124237820772404</v>
      </c>
      <c r="R20" s="24"/>
      <c r="S20" s="41">
        <f t="shared" si="7"/>
        <v>0.024350533762696934</v>
      </c>
      <c r="T20" s="41">
        <f t="shared" si="7"/>
        <v>0.0065902826995076534</v>
      </c>
      <c r="U20" s="41">
        <f t="shared" si="7"/>
        <v>0.04020169247150339</v>
      </c>
      <c r="V20" s="41">
        <f t="shared" si="7"/>
        <v>7.6173696E-05</v>
      </c>
      <c r="W20" s="41">
        <f t="shared" si="7"/>
        <v>0.0036298170769853773</v>
      </c>
      <c r="AE20" s="41">
        <v>0.024350533762696934</v>
      </c>
      <c r="AF20" s="41">
        <v>0.0065902826995076534</v>
      </c>
      <c r="AG20" s="41">
        <v>0.04020169247150339</v>
      </c>
      <c r="AH20" s="41">
        <v>7.6173696E-05</v>
      </c>
      <c r="AI20" s="41">
        <v>0.0036298170769853773</v>
      </c>
    </row>
    <row r="21" spans="1:35" s="23" customFormat="1" ht="12.75">
      <c r="A21" s="5" t="s">
        <v>170</v>
      </c>
      <c r="B21" s="35"/>
      <c r="C21" s="35"/>
      <c r="D21" s="35"/>
      <c r="E21" s="21"/>
      <c r="F21" s="21"/>
      <c r="G21" s="21"/>
      <c r="H21" s="21"/>
      <c r="I21" s="21"/>
      <c r="J21" s="22"/>
      <c r="M21" s="32">
        <f>SUM(M18:M20)</f>
        <v>3.7219682889486885</v>
      </c>
      <c r="N21" s="32">
        <f>SUM(N18:N20)</f>
        <v>1.2263811533551394</v>
      </c>
      <c r="O21" s="32">
        <f>SUM(O18:O20)</f>
        <v>7.458550608701579</v>
      </c>
      <c r="P21" s="32">
        <f>SUM(P18:P20)</f>
        <v>0.013102991999999999</v>
      </c>
      <c r="Q21" s="32">
        <f>SUM(Q18:Q20)</f>
        <v>0.4472779956350831</v>
      </c>
      <c r="R21" s="24"/>
      <c r="S21" s="32">
        <f>SUM(S18:S20)</f>
        <v>0.08932723893476852</v>
      </c>
      <c r="T21" s="32">
        <f>SUM(T18:T20)</f>
        <v>0.02943314768052335</v>
      </c>
      <c r="U21" s="32">
        <f>SUM(U18:U20)</f>
        <v>0.1790052146088379</v>
      </c>
      <c r="V21" s="32">
        <f>SUM(V18:V20)</f>
        <v>0.000314471808</v>
      </c>
      <c r="W21" s="32">
        <f>SUM(W18:W20)</f>
        <v>0.010734671895241995</v>
      </c>
      <c r="AE21" s="32">
        <v>0.08932723893476852</v>
      </c>
      <c r="AF21" s="32">
        <v>0.02943314768052335</v>
      </c>
      <c r="AG21" s="32">
        <v>0.1790052146088379</v>
      </c>
      <c r="AH21" s="32">
        <v>0.000314471808</v>
      </c>
      <c r="AI21" s="32">
        <v>0.010734671895241995</v>
      </c>
    </row>
    <row r="22" spans="2:35" s="23" customFormat="1" ht="12.75">
      <c r="B22" s="35"/>
      <c r="C22" s="35"/>
      <c r="D22" s="35"/>
      <c r="E22" s="21"/>
      <c r="F22" s="21"/>
      <c r="G22" s="21"/>
      <c r="H22" s="21"/>
      <c r="I22" s="21"/>
      <c r="J22" s="22"/>
      <c r="M22" s="32"/>
      <c r="N22" s="32"/>
      <c r="O22" s="32"/>
      <c r="P22" s="32"/>
      <c r="Q22" s="32"/>
      <c r="R22" s="24"/>
      <c r="S22" s="32"/>
      <c r="T22" s="32"/>
      <c r="U22" s="32"/>
      <c r="V22" s="32"/>
      <c r="W22" s="32"/>
      <c r="AE22" s="32"/>
      <c r="AF22" s="32"/>
      <c r="AG22" s="32"/>
      <c r="AH22" s="32"/>
      <c r="AI22" s="32"/>
    </row>
    <row r="23" spans="1:35" s="23" customFormat="1" ht="12.75">
      <c r="A23" s="22" t="s">
        <v>206</v>
      </c>
      <c r="B23" s="35"/>
      <c r="C23" s="35"/>
      <c r="D23" s="35"/>
      <c r="E23" s="21"/>
      <c r="F23" s="21"/>
      <c r="G23" s="21"/>
      <c r="H23" s="21"/>
      <c r="I23" s="21"/>
      <c r="J23" s="22"/>
      <c r="M23" s="32"/>
      <c r="N23" s="32"/>
      <c r="O23" s="32"/>
      <c r="P23" s="32"/>
      <c r="Q23" s="32"/>
      <c r="R23" s="24"/>
      <c r="S23" s="32"/>
      <c r="T23" s="32"/>
      <c r="U23" s="32"/>
      <c r="V23" s="32"/>
      <c r="W23" s="32"/>
      <c r="AE23" s="32"/>
      <c r="AF23" s="32"/>
      <c r="AG23" s="32"/>
      <c r="AH23" s="32"/>
      <c r="AI23" s="32"/>
    </row>
    <row r="24" spans="1:35" s="23" customFormat="1" ht="12.75">
      <c r="A24" s="23" t="s">
        <v>96</v>
      </c>
      <c r="B24" s="35" t="s">
        <v>2</v>
      </c>
      <c r="C24" s="35">
        <v>194</v>
      </c>
      <c r="D24" s="35">
        <v>43</v>
      </c>
      <c r="E24" s="21">
        <f>(IF($C24&lt;50,LOOKUP($B$2,'VC OFFROAD_EFs'!$B$5:$B$5,'VC OFFROAD_EFs'!D$5:D$5),IF($C24&lt;120,LOOKUP($B$2,'VC OFFROAD_EFs'!$B$6:$B$6,'VC OFFROAD_EFs'!D$6:D$6),IF($C24&lt;175,LOOKUP($B$2,'VC OFFROAD_EFs'!$B$7:$B$7,'VC OFFROAD_EFs'!D$7:D$7),IF($C24&lt;250,LOOKUP($B$2,'VC OFFROAD_EFs'!$B$8:$B$8,'VC OFFROAD_EFs'!D$8:D$8),IF($C24&lt;500,LOOKUP($B$2,'VC OFFROAD_EFs'!$B$9:$B$9,'VC OFFROAD_EFs'!D$9:D$9),IF($C24&lt;750,LOOKUP($B$2,'VC OFFROAD_EFs'!$B$10:$B$11,'VC OFFROAD_EFs'!D$10:D$11),LOOKUP($B$2,'VC OFFROAD_EFs'!$B$12:$B$18,'VC OFFROAD_EFs'!D$12:D$18))))))))/453.59</f>
        <v>0.0018598198896636465</v>
      </c>
      <c r="F24" s="21">
        <f>(IF($C24&lt;50,LOOKUP($B$2,'VC OFFROAD_EFs'!$B$5:$B$5,'VC OFFROAD_EFs'!C$5:C$5),IF($C24&lt;120,LOOKUP($B$2,'VC OFFROAD_EFs'!$B$6:$B$6,'VC OFFROAD_EFs'!C$6:C$6),IF($C24&lt;175,LOOKUP($B$2,'VC OFFROAD_EFs'!$B$7:$B$7,'VC OFFROAD_EFs'!C$7:C$7),IF($C24&lt;250,LOOKUP($B$2,'VC OFFROAD_EFs'!$B$8:$B$8,'VC OFFROAD_EFs'!C$8:C$8),IF($C24&lt;500,LOOKUP($B$2,'VC OFFROAD_EFs'!$B$9:$B$9,'VC OFFROAD_EFs'!C$9:C$9),IF($C24&lt;750,LOOKUP($B$2,'VC OFFROAD_EFs'!$B$10:$B$11,'VC OFFROAD_EFs'!C$10:C$11),LOOKUP($B$2,'VC OFFROAD_EFs'!$B$12:$B$18,'VC OFFROAD_EFs'!C$12:C$18))))))))/453.59</f>
        <v>0.0006679175694482897</v>
      </c>
      <c r="G24" s="21">
        <f>(IF($C24&lt;50,LOOKUP($B$2,'VC OFFROAD_EFs'!$B$5:$B$5,'VC OFFROAD_EFs'!E$5:E$5),IF($C24&lt;120,LOOKUP($B$2,'VC OFFROAD_EFs'!$B$6:$B$6,'VC OFFROAD_EFs'!E$6:E$6),IF($C24&lt;175,LOOKUP($B$2,'VC OFFROAD_EFs'!$B$7:$B$7,'VC OFFROAD_EFs'!E$7:E$7),IF($C24&lt;250,LOOKUP($B$2,'VC OFFROAD_EFs'!$B$8:$B$8,'VC OFFROAD_EFs'!E$8:E$8),IF($C24&lt;500,LOOKUP($B$2,'VC OFFROAD_EFs'!$B$9:$B$9,'VC OFFROAD_EFs'!E$9:E$9),IF($C24&lt;750,LOOKUP($B$2,'VC OFFROAD_EFs'!$B$10:$B$11,'VC OFFROAD_EFs'!E$10:E$11),LOOKUP($B$2,'VC OFFROAD_EFs'!$B$12:$B$18,'VC OFFROAD_EFs'!E$12:E$18))))))))/453.59</f>
        <v>0.00663649211843445</v>
      </c>
      <c r="H24" s="21">
        <v>1.08E-05</v>
      </c>
      <c r="I24" s="21">
        <f>(IF($C24&lt;50,LOOKUP($B$2,'VC OFFROAD_EFs'!$B$5:$B$5,'VC OFFROAD_EFs'!F$5:F$5),IF($C24&lt;120,LOOKUP($B$2,'VC OFFROAD_EFs'!$B$6:$B$6,'VC OFFROAD_EFs'!F$6:F$6),IF($C24&lt;175,LOOKUP($B$2,'VC OFFROAD_EFs'!$B$7:$B$7,'VC OFFROAD_EFs'!F$7:F$7),IF($C24&lt;250,LOOKUP($B$2,'VC OFFROAD_EFs'!$B$8:$B$8,'VC OFFROAD_EFs'!F$8:F$8),IF($C24&lt;500,LOOKUP($B$2,'VC OFFROAD_EFs'!$B$9:$B$9,'VC OFFROAD_EFs'!F$9:F$9),IF($C24&lt;750,LOOKUP($B$2,'VC OFFROAD_EFs'!$B$10:$B$11,'VC OFFROAD_EFs'!F$10:F$11),LOOKUP($B$2,'VC OFFROAD_EFs'!$B$12:$B$18,'VC OFFROAD_EFs'!F$12:F$18))))))))/453.59</f>
        <v>0.00024999986673894796</v>
      </c>
      <c r="J24" s="22">
        <v>2</v>
      </c>
      <c r="K24" s="23">
        <v>8</v>
      </c>
      <c r="L24" s="23">
        <v>48</v>
      </c>
      <c r="M24" s="24">
        <f aca="true" t="shared" si="8" ref="M24:Q26">($C24*$D24*E24*$J24*$K24/100)</f>
        <v>2.4823388031318623</v>
      </c>
      <c r="N24" s="24">
        <f t="shared" si="8"/>
        <v>0.8914829382940213</v>
      </c>
      <c r="O24" s="24">
        <f t="shared" si="8"/>
        <v>8.857858760316828</v>
      </c>
      <c r="P24" s="24">
        <f t="shared" si="8"/>
        <v>0.014414976</v>
      </c>
      <c r="Q24" s="24">
        <f t="shared" si="8"/>
        <v>0.33367982213380865</v>
      </c>
      <c r="R24" s="24"/>
      <c r="S24" s="36">
        <f aca="true" t="shared" si="9" ref="S24:W26">(M24*$L24)/2000</f>
        <v>0.0595761312751647</v>
      </c>
      <c r="T24" s="36">
        <f t="shared" si="9"/>
        <v>0.021395590519056512</v>
      </c>
      <c r="U24" s="36">
        <f t="shared" si="9"/>
        <v>0.21258861024760387</v>
      </c>
      <c r="V24" s="36">
        <f t="shared" si="9"/>
        <v>0.000345959424</v>
      </c>
      <c r="W24" s="36">
        <f t="shared" si="9"/>
        <v>0.008008315731211408</v>
      </c>
      <c r="AE24" s="36">
        <v>0.0595761312751647</v>
      </c>
      <c r="AF24" s="36">
        <v>0.021395590519056512</v>
      </c>
      <c r="AG24" s="36">
        <v>0.21258861024760387</v>
      </c>
      <c r="AH24" s="36">
        <v>0.000345959424</v>
      </c>
      <c r="AI24" s="36">
        <v>0.008008315731211408</v>
      </c>
    </row>
    <row r="25" spans="1:35" s="23" customFormat="1" ht="12.75">
      <c r="A25" s="23" t="s">
        <v>142</v>
      </c>
      <c r="B25" s="35" t="s">
        <v>2</v>
      </c>
      <c r="C25" s="35">
        <v>35</v>
      </c>
      <c r="D25" s="35">
        <v>45</v>
      </c>
      <c r="E25" s="21">
        <f>(IF($C25&lt;50,LOOKUP($B$2,'VC OFFROAD_EFs'!$B$5:$B$5,'VC OFFROAD_EFs'!D$5:D$5),IF($C25&lt;120,LOOKUP($B$2,'VC OFFROAD_EFs'!$B$6:$B$6,'VC OFFROAD_EFs'!D$6:D$6),IF($C25&lt;175,LOOKUP($B$2,'VC OFFROAD_EFs'!$B$7:$B$7,'VC OFFROAD_EFs'!D$7:D$7),IF($C25&lt;250,LOOKUP($B$2,'VC OFFROAD_EFs'!$B$8:$B$8,'VC OFFROAD_EFs'!D$8:D$8),IF($C25&lt;500,LOOKUP($B$2,'VC OFFROAD_EFs'!$B$9:$B$9,'VC OFFROAD_EFs'!D$9:D$9),IF($C25&lt;750,LOOKUP($B$2,'VC OFFROAD_EFs'!$B$10:$B$11,'VC OFFROAD_EFs'!D$10:D$11),LOOKUP($B$2,'VC OFFROAD_EFs'!$B$12:$B$18,'VC OFFROAD_EFs'!D$12:D$18))))))))/453.59</f>
        <v>0.005818227436258141</v>
      </c>
      <c r="F25" s="21">
        <f>(IF($C25&lt;50,LOOKUP($B$2,'VC OFFROAD_EFs'!$B$5:$B$5,'VC OFFROAD_EFs'!C$5:C$5),IF($C25&lt;120,LOOKUP($B$2,'VC OFFROAD_EFs'!$B$6:$B$6,'VC OFFROAD_EFs'!C$6:C$6),IF($C25&lt;175,LOOKUP($B$2,'VC OFFROAD_EFs'!$B$7:$B$7,'VC OFFROAD_EFs'!C$7:C$7),IF($C25&lt;250,LOOKUP($B$2,'VC OFFROAD_EFs'!$B$8:$B$8,'VC OFFROAD_EFs'!C$8:C$8),IF($C25&lt;500,LOOKUP($B$2,'VC OFFROAD_EFs'!$B$9:$B$9,'VC OFFROAD_EFs'!C$9:C$9),IF($C25&lt;750,LOOKUP($B$2,'VC OFFROAD_EFs'!$B$10:$B$11,'VC OFFROAD_EFs'!C$10:C$11),LOOKUP($B$2,'VC OFFROAD_EFs'!$B$12:$B$18,'VC OFFROAD_EFs'!C$12:C$18))))))))/453.59</f>
        <v>0.0020081133798755687</v>
      </c>
      <c r="G25" s="21">
        <f>(IF($C25&lt;50,LOOKUP($B$2,'VC OFFROAD_EFs'!$B$5:$B$5,'VC OFFROAD_EFs'!E$5:E$5),IF($C25&lt;120,LOOKUP($B$2,'VC OFFROAD_EFs'!$B$6:$B$6,'VC OFFROAD_EFs'!E$6:E$6),IF($C25&lt;175,LOOKUP($B$2,'VC OFFROAD_EFs'!$B$7:$B$7,'VC OFFROAD_EFs'!E$7:E$7),IF($C25&lt;250,LOOKUP($B$2,'VC OFFROAD_EFs'!$B$8:$B$8,'VC OFFROAD_EFs'!E$8:E$8),IF($C25&lt;500,LOOKUP($B$2,'VC OFFROAD_EFs'!$B$9:$B$9,'VC OFFROAD_EFs'!E$9:E$9),IF($C25&lt;750,LOOKUP($B$2,'VC OFFROAD_EFs'!$B$10:$B$11,'VC OFFROAD_EFs'!E$10:E$11),LOOKUP($B$2,'VC OFFROAD_EFs'!$B$12:$B$18,'VC OFFROAD_EFs'!E$12:E$18))))))))/453.59</f>
        <v>0.0053752012257825025</v>
      </c>
      <c r="H25" s="21">
        <v>1.08E-05</v>
      </c>
      <c r="I25" s="21">
        <f>(IF($C25&lt;50,LOOKUP($B$2,'VC OFFROAD_EFs'!$B$5:$B$5,'VC OFFROAD_EFs'!F$5:F$5),IF($C25&lt;120,LOOKUP($B$2,'VC OFFROAD_EFs'!$B$6:$B$6,'VC OFFROAD_EFs'!F$6:F$6),IF($C25&lt;175,LOOKUP($B$2,'VC OFFROAD_EFs'!$B$7:$B$7,'VC OFFROAD_EFs'!F$7:F$7),IF($C25&lt;250,LOOKUP($B$2,'VC OFFROAD_EFs'!$B$8:$B$8,'VC OFFROAD_EFs'!F$8:F$8),IF($C25&lt;500,LOOKUP($B$2,'VC OFFROAD_EFs'!$B$9:$B$9,'VC OFFROAD_EFs'!F$9:F$9),IF($C25&lt;750,LOOKUP($B$2,'VC OFFROAD_EFs'!$B$10:$B$11,'VC OFFROAD_EFs'!F$10:F$11),LOOKUP($B$2,'VC OFFROAD_EFs'!$B$12:$B$18,'VC OFFROAD_EFs'!F$12:F$18))))))))/453.59</f>
        <v>0.0005126813744462489</v>
      </c>
      <c r="J25" s="22">
        <v>2</v>
      </c>
      <c r="K25" s="23">
        <v>8</v>
      </c>
      <c r="L25" s="23">
        <v>48</v>
      </c>
      <c r="M25" s="24">
        <f t="shared" si="8"/>
        <v>1.4661933139370515</v>
      </c>
      <c r="N25" s="24">
        <f t="shared" si="8"/>
        <v>0.5060445717286433</v>
      </c>
      <c r="O25" s="24">
        <f t="shared" si="8"/>
        <v>1.3545507088971904</v>
      </c>
      <c r="P25" s="24">
        <f t="shared" si="8"/>
        <v>0.0027216000000000002</v>
      </c>
      <c r="Q25" s="24">
        <f t="shared" si="8"/>
        <v>0.12919570636045472</v>
      </c>
      <c r="R25" s="24"/>
      <c r="S25" s="36">
        <f t="shared" si="9"/>
        <v>0.03518863953448924</v>
      </c>
      <c r="T25" s="36">
        <f t="shared" si="9"/>
        <v>0.012145069721487439</v>
      </c>
      <c r="U25" s="36">
        <f t="shared" si="9"/>
        <v>0.03250921701353257</v>
      </c>
      <c r="V25" s="36">
        <f t="shared" si="9"/>
        <v>6.53184E-05</v>
      </c>
      <c r="W25" s="36">
        <f t="shared" si="9"/>
        <v>0.003100696952650913</v>
      </c>
      <c r="AE25" s="36">
        <v>0.03518863953448924</v>
      </c>
      <c r="AF25" s="36">
        <v>0.012145069721487439</v>
      </c>
      <c r="AG25" s="36">
        <v>0.03250921701353257</v>
      </c>
      <c r="AH25" s="36">
        <v>6.53184E-05</v>
      </c>
      <c r="AI25" s="36">
        <v>0.003100696952650913</v>
      </c>
    </row>
    <row r="26" spans="1:35" s="23" customFormat="1" ht="12.75">
      <c r="A26" s="23" t="s">
        <v>158</v>
      </c>
      <c r="B26" s="35" t="s">
        <v>2</v>
      </c>
      <c r="C26" s="35">
        <v>79</v>
      </c>
      <c r="D26" s="35">
        <v>46.5</v>
      </c>
      <c r="E26" s="21">
        <f>(IF($C26&lt;50,LOOKUP($B$2,'VC OFFROAD_EFs'!$B$5:$B$5,'VC OFFROAD_EFs'!D$5:D$5),IF($C26&lt;120,LOOKUP($B$2,'VC OFFROAD_EFs'!$B$6:$B$6,'VC OFFROAD_EFs'!D$6:D$6),IF($C26&lt;175,LOOKUP($B$2,'VC OFFROAD_EFs'!$B$7:$B$7,'VC OFFROAD_EFs'!D$7:D$7),IF($C26&lt;250,LOOKUP($B$2,'VC OFFROAD_EFs'!$B$8:$B$8,'VC OFFROAD_EFs'!D$8:D$8),IF($C26&lt;500,LOOKUP($B$2,'VC OFFROAD_EFs'!$B$9:$B$9,'VC OFFROAD_EFs'!D$9:D$9),IF($C26&lt;750,LOOKUP($B$2,'VC OFFROAD_EFs'!$B$10:$B$11,'VC OFFROAD_EFs'!D$10:D$11),LOOKUP($B$2,'VC OFFROAD_EFs'!$B$12:$B$18,'VC OFFROAD_EFs'!D$12:D$18))))))))/453.59</f>
        <v>0.003452448528126125</v>
      </c>
      <c r="F26" s="21">
        <f>(IF($C26&lt;50,LOOKUP($B$2,'VC OFFROAD_EFs'!$B$5:$B$5,'VC OFFROAD_EFs'!C$5:C$5),IF($C26&lt;120,LOOKUP($B$2,'VC OFFROAD_EFs'!$B$6:$B$6,'VC OFFROAD_EFs'!C$6:C$6),IF($C26&lt;175,LOOKUP($B$2,'VC OFFROAD_EFs'!$B$7:$B$7,'VC OFFROAD_EFs'!C$7:C$7),IF($C26&lt;250,LOOKUP($B$2,'VC OFFROAD_EFs'!$B$8:$B$8,'VC OFFROAD_EFs'!C$8:C$8),IF($C26&lt;500,LOOKUP($B$2,'VC OFFROAD_EFs'!$B$9:$B$9,'VC OFFROAD_EFs'!C$9:C$9),IF($C26&lt;750,LOOKUP($B$2,'VC OFFROAD_EFs'!$B$10:$B$11,'VC OFFROAD_EFs'!C$10:C$11),LOOKUP($B$2,'VC OFFROAD_EFs'!$B$12:$B$18,'VC OFFROAD_EFs'!C$12:C$18))))))))/453.59</f>
        <v>0.0009343783601452484</v>
      </c>
      <c r="G26" s="21">
        <f>(IF($C26&lt;50,LOOKUP($B$2,'VC OFFROAD_EFs'!$B$5:$B$5,'VC OFFROAD_EFs'!E$5:E$5),IF($C26&lt;120,LOOKUP($B$2,'VC OFFROAD_EFs'!$B$6:$B$6,'VC OFFROAD_EFs'!E$6:E$6),IF($C26&lt;175,LOOKUP($B$2,'VC OFFROAD_EFs'!$B$7:$B$7,'VC OFFROAD_EFs'!E$7:E$7),IF($C26&lt;250,LOOKUP($B$2,'VC OFFROAD_EFs'!$B$8:$B$8,'VC OFFROAD_EFs'!E$8:E$8),IF($C26&lt;500,LOOKUP($B$2,'VC OFFROAD_EFs'!$B$9:$B$9,'VC OFFROAD_EFs'!E$9:E$9),IF($C26&lt;750,LOOKUP($B$2,'VC OFFROAD_EFs'!$B$10:$B$11,'VC OFFROAD_EFs'!E$10:E$11),LOOKUP($B$2,'VC OFFROAD_EFs'!$B$12:$B$18,'VC OFFROAD_EFs'!E$12:E$18))))))))/453.59</f>
        <v>0.0056998452417516485</v>
      </c>
      <c r="H26" s="21">
        <v>1.08E-05</v>
      </c>
      <c r="I26" s="21">
        <f>(IF($C26&lt;50,LOOKUP($B$2,'VC OFFROAD_EFs'!$B$5:$B$5,'VC OFFROAD_EFs'!F$5:F$5),IF($C26&lt;120,LOOKUP($B$2,'VC OFFROAD_EFs'!$B$6:$B$6,'VC OFFROAD_EFs'!F$6:F$6),IF($C26&lt;175,LOOKUP($B$2,'VC OFFROAD_EFs'!$B$7:$B$7,'VC OFFROAD_EFs'!F$7:F$7),IF($C26&lt;250,LOOKUP($B$2,'VC OFFROAD_EFs'!$B$8:$B$8,'VC OFFROAD_EFs'!F$8:F$8),IF($C26&lt;500,LOOKUP($B$2,'VC OFFROAD_EFs'!$B$9:$B$9,'VC OFFROAD_EFs'!F$9:F$9),IF($C26&lt;750,LOOKUP($B$2,'VC OFFROAD_EFs'!$B$10:$B$11,'VC OFFROAD_EFs'!F$10:F$11),LOOKUP($B$2,'VC OFFROAD_EFs'!$B$12:$B$18,'VC OFFROAD_EFs'!F$12:F$18))))))))/453.59</f>
        <v>0.0005146399149575474</v>
      </c>
      <c r="J26" s="22">
        <v>2</v>
      </c>
      <c r="K26" s="23">
        <v>8</v>
      </c>
      <c r="L26" s="23">
        <v>48</v>
      </c>
      <c r="M26" s="38">
        <f t="shared" si="8"/>
        <v>2.029211146891411</v>
      </c>
      <c r="N26" s="38">
        <f t="shared" si="8"/>
        <v>0.5491902249589712</v>
      </c>
      <c r="O26" s="38">
        <f t="shared" si="8"/>
        <v>3.350141039291949</v>
      </c>
      <c r="P26" s="38">
        <f t="shared" si="8"/>
        <v>0.006347808</v>
      </c>
      <c r="Q26" s="38">
        <f t="shared" si="8"/>
        <v>0.3024847564154481</v>
      </c>
      <c r="R26" s="24"/>
      <c r="S26" s="41">
        <f t="shared" si="9"/>
        <v>0.04870106752539387</v>
      </c>
      <c r="T26" s="41">
        <f t="shared" si="9"/>
        <v>0.013180565399015307</v>
      </c>
      <c r="U26" s="41">
        <f t="shared" si="9"/>
        <v>0.08040338494300678</v>
      </c>
      <c r="V26" s="41">
        <f t="shared" si="9"/>
        <v>0.000152347392</v>
      </c>
      <c r="W26" s="41">
        <f t="shared" si="9"/>
        <v>0.007259634153970755</v>
      </c>
      <c r="AE26" s="41">
        <v>0.04870106752539387</v>
      </c>
      <c r="AF26" s="41">
        <v>0.013180565399015307</v>
      </c>
      <c r="AG26" s="41">
        <v>0.08040338494300678</v>
      </c>
      <c r="AH26" s="41">
        <v>0.000152347392</v>
      </c>
      <c r="AI26" s="41">
        <v>0.007259634153970755</v>
      </c>
    </row>
    <row r="27" spans="1:35" s="23" customFormat="1" ht="12.75">
      <c r="A27" s="5" t="s">
        <v>170</v>
      </c>
      <c r="B27" s="35"/>
      <c r="C27" s="35"/>
      <c r="D27" s="35"/>
      <c r="E27" s="21"/>
      <c r="F27" s="21"/>
      <c r="G27" s="21"/>
      <c r="H27" s="21"/>
      <c r="I27" s="21"/>
      <c r="J27" s="22"/>
      <c r="M27" s="32">
        <f>SUM(M24:M26)</f>
        <v>5.977743263960325</v>
      </c>
      <c r="N27" s="32">
        <f>SUM(N24:N26)</f>
        <v>1.9467177349816356</v>
      </c>
      <c r="O27" s="32">
        <f>SUM(O24:O26)</f>
        <v>13.562550508505968</v>
      </c>
      <c r="P27" s="32">
        <f>SUM(P24:P26)</f>
        <v>0.023484384</v>
      </c>
      <c r="Q27" s="32">
        <f>SUM(Q24:Q26)</f>
        <v>0.7653602849097114</v>
      </c>
      <c r="R27" s="24"/>
      <c r="S27" s="32">
        <f>SUM(S24:S26)</f>
        <v>0.1434658383350478</v>
      </c>
      <c r="T27" s="32">
        <f>SUM(T24:T26)</f>
        <v>0.04672122563955926</v>
      </c>
      <c r="U27" s="32">
        <f>SUM(U24:U26)</f>
        <v>0.3255012122041432</v>
      </c>
      <c r="V27" s="32">
        <f>SUM(V24:V26)</f>
        <v>0.000563625216</v>
      </c>
      <c r="W27" s="32">
        <f>SUM(W24:W26)</f>
        <v>0.018368646837833076</v>
      </c>
      <c r="AE27" s="32">
        <v>0.1434658383350478</v>
      </c>
      <c r="AF27" s="32">
        <v>0.04672122563955926</v>
      </c>
      <c r="AG27" s="32">
        <v>0.3255012122041432</v>
      </c>
      <c r="AH27" s="32">
        <v>0.000563625216</v>
      </c>
      <c r="AI27" s="32">
        <v>0.018368646837833076</v>
      </c>
    </row>
    <row r="28" spans="1:35" s="23" customFormat="1" ht="12.75">
      <c r="A28" s="22" t="s">
        <v>207</v>
      </c>
      <c r="B28" s="35"/>
      <c r="C28" s="35"/>
      <c r="D28" s="35"/>
      <c r="E28" s="21"/>
      <c r="F28" s="21"/>
      <c r="G28" s="21"/>
      <c r="H28" s="21"/>
      <c r="I28" s="21"/>
      <c r="J28" s="22"/>
      <c r="M28" s="32">
        <f>M21+M27</f>
        <v>9.699711552909013</v>
      </c>
      <c r="N28" s="32">
        <f>N21+N27</f>
        <v>3.1730988883367752</v>
      </c>
      <c r="O28" s="32">
        <f>O21+O27</f>
        <v>21.021101117207547</v>
      </c>
      <c r="P28" s="32">
        <f>P21+P27</f>
        <v>0.036587376</v>
      </c>
      <c r="Q28" s="32">
        <f>Q21+Q27</f>
        <v>1.2126382805447946</v>
      </c>
      <c r="R28" s="24"/>
      <c r="S28" s="32">
        <f>S21+S27</f>
        <v>0.23279307726981632</v>
      </c>
      <c r="T28" s="32">
        <f>T21+T27</f>
        <v>0.07615437332008261</v>
      </c>
      <c r="U28" s="32">
        <f>U21+U27</f>
        <v>0.5045064268129811</v>
      </c>
      <c r="V28" s="32">
        <f>V21+V27</f>
        <v>0.000878097024</v>
      </c>
      <c r="W28" s="32">
        <f>W21+W27</f>
        <v>0.02910331873307507</v>
      </c>
      <c r="AE28" s="32">
        <v>0.23279307726981632</v>
      </c>
      <c r="AF28" s="32">
        <v>0.07615437332008261</v>
      </c>
      <c r="AG28" s="32">
        <v>0.5045064268129811</v>
      </c>
      <c r="AH28" s="32">
        <v>0.000878097024</v>
      </c>
      <c r="AI28" s="32">
        <v>0.02910331873307507</v>
      </c>
    </row>
    <row r="29" spans="2:35" s="23" customFormat="1" ht="12.75">
      <c r="B29" s="35"/>
      <c r="C29" s="35"/>
      <c r="D29" s="35"/>
      <c r="E29" s="21"/>
      <c r="F29" s="21"/>
      <c r="G29" s="21"/>
      <c r="H29" s="21"/>
      <c r="I29" s="21"/>
      <c r="J29" s="22"/>
      <c r="M29" s="32"/>
      <c r="N29" s="32"/>
      <c r="O29" s="32"/>
      <c r="P29" s="32"/>
      <c r="Q29" s="32"/>
      <c r="R29" s="24"/>
      <c r="S29" s="32"/>
      <c r="T29" s="32"/>
      <c r="U29" s="32"/>
      <c r="V29" s="32"/>
      <c r="W29" s="32"/>
      <c r="AE29" s="32"/>
      <c r="AF29" s="32"/>
      <c r="AG29" s="32"/>
      <c r="AH29" s="32"/>
      <c r="AI29" s="32"/>
    </row>
    <row r="30" spans="1:35" s="22" customFormat="1" ht="12.75">
      <c r="A30" s="22" t="s">
        <v>220</v>
      </c>
      <c r="B30" s="30"/>
      <c r="C30" s="30"/>
      <c r="D30" s="30"/>
      <c r="E30" s="31"/>
      <c r="F30" s="31"/>
      <c r="G30" s="31"/>
      <c r="H30" s="31"/>
      <c r="I30" s="31"/>
      <c r="M30" s="32"/>
      <c r="N30" s="32"/>
      <c r="O30" s="32"/>
      <c r="P30" s="32"/>
      <c r="Q30" s="32"/>
      <c r="R30" s="32"/>
      <c r="S30" s="33"/>
      <c r="T30" s="33"/>
      <c r="U30" s="33"/>
      <c r="V30" s="33"/>
      <c r="W30" s="33"/>
      <c r="AE30" s="33"/>
      <c r="AF30" s="33"/>
      <c r="AG30" s="33"/>
      <c r="AH30" s="33"/>
      <c r="AI30" s="33"/>
    </row>
    <row r="31" spans="1:35" s="23" customFormat="1" ht="12.75">
      <c r="A31" s="23" t="s">
        <v>121</v>
      </c>
      <c r="B31" s="35" t="s">
        <v>2</v>
      </c>
      <c r="C31" s="35">
        <v>194</v>
      </c>
      <c r="D31" s="35">
        <v>43</v>
      </c>
      <c r="E31" s="21">
        <f>(IF($C31&lt;50,LOOKUP($B$2,'VC OFFROAD_EFs'!$B$5:$B$5,'VC OFFROAD_EFs'!D$5:D$5),IF($C31&lt;120,LOOKUP($B$2,'VC OFFROAD_EFs'!$B$6:$B$6,'VC OFFROAD_EFs'!D$6:D$6),IF($C31&lt;175,LOOKUP($B$2,'VC OFFROAD_EFs'!$B$7:$B$7,'VC OFFROAD_EFs'!D$7:D$7),IF($C31&lt;250,LOOKUP($B$2,'VC OFFROAD_EFs'!$B$8:$B$8,'VC OFFROAD_EFs'!D$8:D$8),IF($C31&lt;500,LOOKUP($B$2,'VC OFFROAD_EFs'!$B$9:$B$9,'VC OFFROAD_EFs'!D$9:D$9),IF($C31&lt;750,LOOKUP($B$2,'VC OFFROAD_EFs'!$B$10:$B$11,'VC OFFROAD_EFs'!D$10:D$11),LOOKUP($B$2,'VC OFFROAD_EFs'!$B$12:$B$18,'VC OFFROAD_EFs'!D$12:D$18))))))))/453.59</f>
        <v>0.0018598198896636465</v>
      </c>
      <c r="F31" s="21">
        <f>(IF($C31&lt;50,LOOKUP($B$2,'VC OFFROAD_EFs'!$B$5:$B$5,'VC OFFROAD_EFs'!C$5:C$5),IF($C31&lt;120,LOOKUP($B$2,'VC OFFROAD_EFs'!$B$6:$B$6,'VC OFFROAD_EFs'!C$6:C$6),IF($C31&lt;175,LOOKUP($B$2,'VC OFFROAD_EFs'!$B$7:$B$7,'VC OFFROAD_EFs'!C$7:C$7),IF($C31&lt;250,LOOKUP($B$2,'VC OFFROAD_EFs'!$B$8:$B$8,'VC OFFROAD_EFs'!C$8:C$8),IF($C31&lt;500,LOOKUP($B$2,'VC OFFROAD_EFs'!$B$9:$B$9,'VC OFFROAD_EFs'!C$9:C$9),IF($C31&lt;750,LOOKUP($B$2,'VC OFFROAD_EFs'!$B$10:$B$11,'VC OFFROAD_EFs'!C$10:C$11),LOOKUP($B$2,'VC OFFROAD_EFs'!$B$12:$B$18,'VC OFFROAD_EFs'!C$12:C$18))))))))/453.59</f>
        <v>0.0006679175694482897</v>
      </c>
      <c r="G31" s="21">
        <f>(IF($C31&lt;50,LOOKUP($B$2,'VC OFFROAD_EFs'!$B$5:$B$5,'VC OFFROAD_EFs'!E$5:E$5),IF($C31&lt;120,LOOKUP($B$2,'VC OFFROAD_EFs'!$B$6:$B$6,'VC OFFROAD_EFs'!E$6:E$6),IF($C31&lt;175,LOOKUP($B$2,'VC OFFROAD_EFs'!$B$7:$B$7,'VC OFFROAD_EFs'!E$7:E$7),IF($C31&lt;250,LOOKUP($B$2,'VC OFFROAD_EFs'!$B$8:$B$8,'VC OFFROAD_EFs'!E$8:E$8),IF($C31&lt;500,LOOKUP($B$2,'VC OFFROAD_EFs'!$B$9:$B$9,'VC OFFROAD_EFs'!E$9:E$9),IF($C31&lt;750,LOOKUP($B$2,'VC OFFROAD_EFs'!$B$10:$B$11,'VC OFFROAD_EFs'!E$10:E$11),LOOKUP($B$2,'VC OFFROAD_EFs'!$B$12:$B$18,'VC OFFROAD_EFs'!E$12:E$18))))))))/453.59</f>
        <v>0.00663649211843445</v>
      </c>
      <c r="H31" s="21">
        <v>1.08E-05</v>
      </c>
      <c r="I31" s="21">
        <f>(IF($C31&lt;50,LOOKUP($B$2,'VC OFFROAD_EFs'!$B$5:$B$5,'VC OFFROAD_EFs'!F$5:F$5),IF($C31&lt;120,LOOKUP($B$2,'VC OFFROAD_EFs'!$B$6:$B$6,'VC OFFROAD_EFs'!F$6:F$6),IF($C31&lt;175,LOOKUP($B$2,'VC OFFROAD_EFs'!$B$7:$B$7,'VC OFFROAD_EFs'!F$7:F$7),IF($C31&lt;250,LOOKUP($B$2,'VC OFFROAD_EFs'!$B$8:$B$8,'VC OFFROAD_EFs'!F$8:F$8),IF($C31&lt;500,LOOKUP($B$2,'VC OFFROAD_EFs'!$B$9:$B$9,'VC OFFROAD_EFs'!F$9:F$9),IF($C31&lt;750,LOOKUP($B$2,'VC OFFROAD_EFs'!$B$10:$B$11,'VC OFFROAD_EFs'!F$10:F$11),LOOKUP($B$2,'VC OFFROAD_EFs'!$B$12:$B$18,'VC OFFROAD_EFs'!F$12:F$18))))))))/453.59</f>
        <v>0.00024999986673894796</v>
      </c>
      <c r="J31" s="22">
        <v>8</v>
      </c>
      <c r="K31" s="23">
        <v>12</v>
      </c>
      <c r="L31" s="23">
        <v>96</v>
      </c>
      <c r="M31" s="24">
        <f aca="true" t="shared" si="10" ref="M31:M45">($C31*$D31*E31*$J31*$K31/100)</f>
        <v>14.894032818791175</v>
      </c>
      <c r="N31" s="24">
        <f aca="true" t="shared" si="11" ref="N31:N45">($C31*$D31*F31*$J31*$K31/100)</f>
        <v>5.348897629764127</v>
      </c>
      <c r="O31" s="24">
        <f aca="true" t="shared" si="12" ref="O31:O45">($C31*$D31*G31*$J31*$K31/100)</f>
        <v>53.14715256190097</v>
      </c>
      <c r="P31" s="24">
        <f aca="true" t="shared" si="13" ref="P31:P45">($C31*$D31*H31*$J31*$K31/100)</f>
        <v>0.08648985599999999</v>
      </c>
      <c r="Q31" s="24">
        <f aca="true" t="shared" si="14" ref="Q31:Q45">($C31*$D31*I31*$J31*$K31/100)</f>
        <v>2.002078932802852</v>
      </c>
      <c r="R31" s="24"/>
      <c r="S31" s="36">
        <f aca="true" t="shared" si="15" ref="S31:S45">(M31*$L31)/2000</f>
        <v>0.7149135753019764</v>
      </c>
      <c r="T31" s="36">
        <f aca="true" t="shared" si="16" ref="T31:T45">(N31*$L31)/2000</f>
        <v>0.2567470862286781</v>
      </c>
      <c r="U31" s="36">
        <f aca="true" t="shared" si="17" ref="U31:U45">(O31*$L31)/2000</f>
        <v>2.5510633229712467</v>
      </c>
      <c r="V31" s="36">
        <f aca="true" t="shared" si="18" ref="V31:V45">(P31*$L31)/2000</f>
        <v>0.0041515130879999996</v>
      </c>
      <c r="W31" s="36">
        <f aca="true" t="shared" si="19" ref="W31:W45">(Q31*$L31)/2000</f>
        <v>0.09609978877453688</v>
      </c>
      <c r="AE31" s="36">
        <v>0.7149135753019764</v>
      </c>
      <c r="AF31" s="36">
        <v>0.2567470862286781</v>
      </c>
      <c r="AG31" s="36">
        <v>2.5510633229712467</v>
      </c>
      <c r="AH31" s="36">
        <v>0.0041515130879999996</v>
      </c>
      <c r="AI31" s="36">
        <v>0.09609978877453688</v>
      </c>
    </row>
    <row r="32" spans="1:35" s="23" customFormat="1" ht="12.75">
      <c r="A32" s="23" t="s">
        <v>97</v>
      </c>
      <c r="B32" s="35" t="s">
        <v>2</v>
      </c>
      <c r="C32" s="35">
        <v>35</v>
      </c>
      <c r="D32" s="35">
        <v>45</v>
      </c>
      <c r="E32" s="21">
        <f>(IF($C32&lt;50,LOOKUP($B$2,'VC OFFROAD_EFs'!$B$5:$B$5,'VC OFFROAD_EFs'!D$5:D$5),IF($C32&lt;120,LOOKUP($B$2,'VC OFFROAD_EFs'!$B$6:$B$6,'VC OFFROAD_EFs'!D$6:D$6),IF($C32&lt;175,LOOKUP($B$2,'VC OFFROAD_EFs'!$B$7:$B$7,'VC OFFROAD_EFs'!D$7:D$7),IF($C32&lt;250,LOOKUP($B$2,'VC OFFROAD_EFs'!$B$8:$B$8,'VC OFFROAD_EFs'!D$8:D$8),IF($C32&lt;500,LOOKUP($B$2,'VC OFFROAD_EFs'!$B$9:$B$9,'VC OFFROAD_EFs'!D$9:D$9),IF($C32&lt;750,LOOKUP($B$2,'VC OFFROAD_EFs'!$B$10:$B$11,'VC OFFROAD_EFs'!D$10:D$11),LOOKUP($B$2,'VC OFFROAD_EFs'!$B$12:$B$18,'VC OFFROAD_EFs'!D$12:D$18))))))))/453.59</f>
        <v>0.005818227436258141</v>
      </c>
      <c r="F32" s="21">
        <f>(IF($C32&lt;50,LOOKUP($B$2,'VC OFFROAD_EFs'!$B$5:$B$5,'VC OFFROAD_EFs'!C$5:C$5),IF($C32&lt;120,LOOKUP($B$2,'VC OFFROAD_EFs'!$B$6:$B$6,'VC OFFROAD_EFs'!C$6:C$6),IF($C32&lt;175,LOOKUP($B$2,'VC OFFROAD_EFs'!$B$7:$B$7,'VC OFFROAD_EFs'!C$7:C$7),IF($C32&lt;250,LOOKUP($B$2,'VC OFFROAD_EFs'!$B$8:$B$8,'VC OFFROAD_EFs'!C$8:C$8),IF($C32&lt;500,LOOKUP($B$2,'VC OFFROAD_EFs'!$B$9:$B$9,'VC OFFROAD_EFs'!C$9:C$9),IF($C32&lt;750,LOOKUP($B$2,'VC OFFROAD_EFs'!$B$10:$B$11,'VC OFFROAD_EFs'!C$10:C$11),LOOKUP($B$2,'VC OFFROAD_EFs'!$B$12:$B$18,'VC OFFROAD_EFs'!C$12:C$18))))))))/453.59</f>
        <v>0.0020081133798755687</v>
      </c>
      <c r="G32" s="21">
        <f>(IF($C32&lt;50,LOOKUP($B$2,'VC OFFROAD_EFs'!$B$5:$B$5,'VC OFFROAD_EFs'!E$5:E$5),IF($C32&lt;120,LOOKUP($B$2,'VC OFFROAD_EFs'!$B$6:$B$6,'VC OFFROAD_EFs'!E$6:E$6),IF($C32&lt;175,LOOKUP($B$2,'VC OFFROAD_EFs'!$B$7:$B$7,'VC OFFROAD_EFs'!E$7:E$7),IF($C32&lt;250,LOOKUP($B$2,'VC OFFROAD_EFs'!$B$8:$B$8,'VC OFFROAD_EFs'!E$8:E$8),IF($C32&lt;500,LOOKUP($B$2,'VC OFFROAD_EFs'!$B$9:$B$9,'VC OFFROAD_EFs'!E$9:E$9),IF($C32&lt;750,LOOKUP($B$2,'VC OFFROAD_EFs'!$B$10:$B$11,'VC OFFROAD_EFs'!E$10:E$11),LOOKUP($B$2,'VC OFFROAD_EFs'!$B$12:$B$18,'VC OFFROAD_EFs'!E$12:E$18))))))))/453.59</f>
        <v>0.0053752012257825025</v>
      </c>
      <c r="H32" s="21">
        <v>1.08E-05</v>
      </c>
      <c r="I32" s="21">
        <f>(IF($C32&lt;50,LOOKUP($B$2,'VC OFFROAD_EFs'!$B$5:$B$5,'VC OFFROAD_EFs'!F$5:F$5),IF($C32&lt;120,LOOKUP($B$2,'VC OFFROAD_EFs'!$B$6:$B$6,'VC OFFROAD_EFs'!F$6:F$6),IF($C32&lt;175,LOOKUP($B$2,'VC OFFROAD_EFs'!$B$7:$B$7,'VC OFFROAD_EFs'!F$7:F$7),IF($C32&lt;250,LOOKUP($B$2,'VC OFFROAD_EFs'!$B$8:$B$8,'VC OFFROAD_EFs'!F$8:F$8),IF($C32&lt;500,LOOKUP($B$2,'VC OFFROAD_EFs'!$B$9:$B$9,'VC OFFROAD_EFs'!F$9:F$9),IF($C32&lt;750,LOOKUP($B$2,'VC OFFROAD_EFs'!$B$10:$B$11,'VC OFFROAD_EFs'!F$10:F$11),LOOKUP($B$2,'VC OFFROAD_EFs'!$B$12:$B$18,'VC OFFROAD_EFs'!F$12:F$18))))))))/453.59</f>
        <v>0.0005126813744462489</v>
      </c>
      <c r="J32" s="22">
        <v>12</v>
      </c>
      <c r="K32" s="23">
        <v>12</v>
      </c>
      <c r="L32" s="23">
        <v>96</v>
      </c>
      <c r="M32" s="24">
        <f t="shared" si="10"/>
        <v>13.195739825433465</v>
      </c>
      <c r="N32" s="24">
        <f t="shared" si="11"/>
        <v>4.554401145557789</v>
      </c>
      <c r="O32" s="24">
        <f t="shared" si="12"/>
        <v>12.190956380074713</v>
      </c>
      <c r="P32" s="24">
        <f t="shared" si="13"/>
        <v>0.0244944</v>
      </c>
      <c r="Q32" s="24">
        <f t="shared" si="14"/>
        <v>1.1627613572440927</v>
      </c>
      <c r="R32" s="24"/>
      <c r="S32" s="36">
        <f t="shared" si="15"/>
        <v>0.6333955116208063</v>
      </c>
      <c r="T32" s="36">
        <f t="shared" si="16"/>
        <v>0.21861125498677386</v>
      </c>
      <c r="U32" s="36">
        <f t="shared" si="17"/>
        <v>0.5851659062435863</v>
      </c>
      <c r="V32" s="36">
        <f t="shared" si="18"/>
        <v>0.0011757312</v>
      </c>
      <c r="W32" s="36">
        <f t="shared" si="19"/>
        <v>0.05581254514771645</v>
      </c>
      <c r="AE32" s="36">
        <v>0.6333955116208063</v>
      </c>
      <c r="AF32" s="36">
        <v>0.21861125498677386</v>
      </c>
      <c r="AG32" s="36">
        <v>0.5851659062435863</v>
      </c>
      <c r="AH32" s="36">
        <v>0.0011757312</v>
      </c>
      <c r="AI32" s="36">
        <v>0.05581254514771645</v>
      </c>
    </row>
    <row r="33" spans="1:35" s="23" customFormat="1" ht="12.75">
      <c r="A33" s="23" t="s">
        <v>123</v>
      </c>
      <c r="B33" s="35" t="s">
        <v>2</v>
      </c>
      <c r="C33" s="35">
        <v>37</v>
      </c>
      <c r="D33" s="35">
        <v>48</v>
      </c>
      <c r="E33" s="21">
        <f>(IF($C33&lt;50,LOOKUP($B$2,'VC OFFROAD_EFs'!$B$5:$B$5,'VC OFFROAD_EFs'!D$5:D$5),IF($C33&lt;120,LOOKUP($B$2,'VC OFFROAD_EFs'!$B$6:$B$6,'VC OFFROAD_EFs'!D$6:D$6),IF($C33&lt;175,LOOKUP($B$2,'VC OFFROAD_EFs'!$B$7:$B$7,'VC OFFROAD_EFs'!D$7:D$7),IF($C33&lt;250,LOOKUP($B$2,'VC OFFROAD_EFs'!$B$8:$B$8,'VC OFFROAD_EFs'!D$8:D$8),IF($C33&lt;500,LOOKUP($B$2,'VC OFFROAD_EFs'!$B$9:$B$9,'VC OFFROAD_EFs'!D$9:D$9),IF($C33&lt;750,LOOKUP($B$2,'VC OFFROAD_EFs'!$B$10:$B$11,'VC OFFROAD_EFs'!D$10:D$11),LOOKUP($B$2,'VC OFFROAD_EFs'!$B$12:$B$18,'VC OFFROAD_EFs'!D$12:D$18))))))))/453.59</f>
        <v>0.005818227436258141</v>
      </c>
      <c r="F33" s="21">
        <f>(IF($C33&lt;50,LOOKUP($B$2,'VC OFFROAD_EFs'!$B$5:$B$5,'VC OFFROAD_EFs'!C$5:C$5),IF($C33&lt;120,LOOKUP($B$2,'VC OFFROAD_EFs'!$B$6:$B$6,'VC OFFROAD_EFs'!C$6:C$6),IF($C33&lt;175,LOOKUP($B$2,'VC OFFROAD_EFs'!$B$7:$B$7,'VC OFFROAD_EFs'!C$7:C$7),IF($C33&lt;250,LOOKUP($B$2,'VC OFFROAD_EFs'!$B$8:$B$8,'VC OFFROAD_EFs'!C$8:C$8),IF($C33&lt;500,LOOKUP($B$2,'VC OFFROAD_EFs'!$B$9:$B$9,'VC OFFROAD_EFs'!C$9:C$9),IF($C33&lt;750,LOOKUP($B$2,'VC OFFROAD_EFs'!$B$10:$B$11,'VC OFFROAD_EFs'!C$10:C$11),LOOKUP($B$2,'VC OFFROAD_EFs'!$B$12:$B$18,'VC OFFROAD_EFs'!C$12:C$18))))))))/453.59</f>
        <v>0.0020081133798755687</v>
      </c>
      <c r="G33" s="21">
        <f>(IF($C33&lt;50,LOOKUP($B$2,'VC OFFROAD_EFs'!$B$5:$B$5,'VC OFFROAD_EFs'!E$5:E$5),IF($C33&lt;120,LOOKUP($B$2,'VC OFFROAD_EFs'!$B$6:$B$6,'VC OFFROAD_EFs'!E$6:E$6),IF($C33&lt;175,LOOKUP($B$2,'VC OFFROAD_EFs'!$B$7:$B$7,'VC OFFROAD_EFs'!E$7:E$7),IF($C33&lt;250,LOOKUP($B$2,'VC OFFROAD_EFs'!$B$8:$B$8,'VC OFFROAD_EFs'!E$8:E$8),IF($C33&lt;500,LOOKUP($B$2,'VC OFFROAD_EFs'!$B$9:$B$9,'VC OFFROAD_EFs'!E$9:E$9),IF($C33&lt;750,LOOKUP($B$2,'VC OFFROAD_EFs'!$B$10:$B$11,'VC OFFROAD_EFs'!E$10:E$11),LOOKUP($B$2,'VC OFFROAD_EFs'!$B$12:$B$18,'VC OFFROAD_EFs'!E$12:E$18))))))))/453.59</f>
        <v>0.0053752012257825025</v>
      </c>
      <c r="H33" s="21">
        <v>1.08E-05</v>
      </c>
      <c r="I33" s="21">
        <f>(IF($C33&lt;50,LOOKUP($B$2,'VC OFFROAD_EFs'!$B$5:$B$5,'VC OFFROAD_EFs'!F$5:F$5),IF($C33&lt;120,LOOKUP($B$2,'VC OFFROAD_EFs'!$B$6:$B$6,'VC OFFROAD_EFs'!F$6:F$6),IF($C33&lt;175,LOOKUP($B$2,'VC OFFROAD_EFs'!$B$7:$B$7,'VC OFFROAD_EFs'!F$7:F$7),IF($C33&lt;250,LOOKUP($B$2,'VC OFFROAD_EFs'!$B$8:$B$8,'VC OFFROAD_EFs'!F$8:F$8),IF($C33&lt;500,LOOKUP($B$2,'VC OFFROAD_EFs'!$B$9:$B$9,'VC OFFROAD_EFs'!F$9:F$9),IF($C33&lt;750,LOOKUP($B$2,'VC OFFROAD_EFs'!$B$10:$B$11,'VC OFFROAD_EFs'!F$10:F$11),LOOKUP($B$2,'VC OFFROAD_EFs'!$B$12:$B$18,'VC OFFROAD_EFs'!F$12:F$18))))))))/453.59</f>
        <v>0.0005126813744462489</v>
      </c>
      <c r="J33" s="22">
        <v>2</v>
      </c>
      <c r="K33" s="23">
        <v>12</v>
      </c>
      <c r="L33" s="23">
        <v>96</v>
      </c>
      <c r="M33" s="24">
        <f t="shared" si="10"/>
        <v>2.47996126243067</v>
      </c>
      <c r="N33" s="24">
        <f t="shared" si="11"/>
        <v>0.8559382470381623</v>
      </c>
      <c r="O33" s="24">
        <f t="shared" si="12"/>
        <v>2.291125770477534</v>
      </c>
      <c r="P33" s="24">
        <f t="shared" si="13"/>
        <v>0.004603392</v>
      </c>
      <c r="Q33" s="24">
        <f t="shared" si="14"/>
        <v>0.21852530904396913</v>
      </c>
      <c r="R33" s="24"/>
      <c r="S33" s="36">
        <f t="shared" si="15"/>
        <v>0.11903814059667216</v>
      </c>
      <c r="T33" s="36">
        <f t="shared" si="16"/>
        <v>0.04108503585783179</v>
      </c>
      <c r="U33" s="36">
        <f t="shared" si="17"/>
        <v>0.10997403698292163</v>
      </c>
      <c r="V33" s="36">
        <f t="shared" si="18"/>
        <v>0.000220962816</v>
      </c>
      <c r="W33" s="36">
        <f t="shared" si="19"/>
        <v>0.010489214834110519</v>
      </c>
      <c r="AE33" s="36">
        <v>0.11903814059667216</v>
      </c>
      <c r="AF33" s="36">
        <v>0.04108503585783179</v>
      </c>
      <c r="AG33" s="36">
        <v>0.10997403698292163</v>
      </c>
      <c r="AH33" s="36">
        <v>0.000220962816</v>
      </c>
      <c r="AI33" s="36">
        <v>0.010489214834110519</v>
      </c>
    </row>
    <row r="34" spans="1:35" s="23" customFormat="1" ht="12.75">
      <c r="A34" s="23" t="s">
        <v>208</v>
      </c>
      <c r="B34" s="35" t="s">
        <v>2</v>
      </c>
      <c r="C34" s="35">
        <v>101</v>
      </c>
      <c r="D34" s="35">
        <v>46.5</v>
      </c>
      <c r="E34" s="21">
        <f>(IF($C34&lt;50,LOOKUP($B$2,'VC OFFROAD_EFs'!$B$5:$B$5,'VC OFFROAD_EFs'!D$5:D$5),IF($C34&lt;120,LOOKUP($B$2,'VC OFFROAD_EFs'!$B$6:$B$6,'VC OFFROAD_EFs'!D$6:D$6),IF($C34&lt;175,LOOKUP($B$2,'VC OFFROAD_EFs'!$B$7:$B$7,'VC OFFROAD_EFs'!D$7:D$7),IF($C34&lt;250,LOOKUP($B$2,'VC OFFROAD_EFs'!$B$8:$B$8,'VC OFFROAD_EFs'!D$8:D$8),IF($C34&lt;500,LOOKUP($B$2,'VC OFFROAD_EFs'!$B$9:$B$9,'VC OFFROAD_EFs'!D$9:D$9),IF($C34&lt;750,LOOKUP($B$2,'VC OFFROAD_EFs'!$B$10:$B$11,'VC OFFROAD_EFs'!D$10:D$11),LOOKUP($B$2,'VC OFFROAD_EFs'!$B$12:$B$18,'VC OFFROAD_EFs'!D$12:D$18))))))))/453.59</f>
        <v>0.003452448528126125</v>
      </c>
      <c r="F34" s="21">
        <f>(IF($C34&lt;50,LOOKUP($B$2,'VC OFFROAD_EFs'!$B$5:$B$5,'VC OFFROAD_EFs'!C$5:C$5),IF($C34&lt;120,LOOKUP($B$2,'VC OFFROAD_EFs'!$B$6:$B$6,'VC OFFROAD_EFs'!C$6:C$6),IF($C34&lt;175,LOOKUP($B$2,'VC OFFROAD_EFs'!$B$7:$B$7,'VC OFFROAD_EFs'!C$7:C$7),IF($C34&lt;250,LOOKUP($B$2,'VC OFFROAD_EFs'!$B$8:$B$8,'VC OFFROAD_EFs'!C$8:C$8),IF($C34&lt;500,LOOKUP($B$2,'VC OFFROAD_EFs'!$B$9:$B$9,'VC OFFROAD_EFs'!C$9:C$9),IF($C34&lt;750,LOOKUP($B$2,'VC OFFROAD_EFs'!$B$10:$B$11,'VC OFFROAD_EFs'!C$10:C$11),LOOKUP($B$2,'VC OFFROAD_EFs'!$B$12:$B$18,'VC OFFROAD_EFs'!C$12:C$18))))))))/453.59</f>
        <v>0.0009343783601452484</v>
      </c>
      <c r="G34" s="21">
        <f>(IF($C34&lt;50,LOOKUP($B$2,'VC OFFROAD_EFs'!$B$5:$B$5,'VC OFFROAD_EFs'!E$5:E$5),IF($C34&lt;120,LOOKUP($B$2,'VC OFFROAD_EFs'!$B$6:$B$6,'VC OFFROAD_EFs'!E$6:E$6),IF($C34&lt;175,LOOKUP($B$2,'VC OFFROAD_EFs'!$B$7:$B$7,'VC OFFROAD_EFs'!E$7:E$7),IF($C34&lt;250,LOOKUP($B$2,'VC OFFROAD_EFs'!$B$8:$B$8,'VC OFFROAD_EFs'!E$8:E$8),IF($C34&lt;500,LOOKUP($B$2,'VC OFFROAD_EFs'!$B$9:$B$9,'VC OFFROAD_EFs'!E$9:E$9),IF($C34&lt;750,LOOKUP($B$2,'VC OFFROAD_EFs'!$B$10:$B$11,'VC OFFROAD_EFs'!E$10:E$11),LOOKUP($B$2,'VC OFFROAD_EFs'!$B$12:$B$18,'VC OFFROAD_EFs'!E$12:E$18))))))))/453.59</f>
        <v>0.0056998452417516485</v>
      </c>
      <c r="H34" s="21">
        <v>1.08E-05</v>
      </c>
      <c r="I34" s="21">
        <f>(IF($C34&lt;50,LOOKUP($B$2,'VC OFFROAD_EFs'!$B$5:$B$5,'VC OFFROAD_EFs'!F$5:F$5),IF($C34&lt;120,LOOKUP($B$2,'VC OFFROAD_EFs'!$B$6:$B$6,'VC OFFROAD_EFs'!F$6:F$6),IF($C34&lt;175,LOOKUP($B$2,'VC OFFROAD_EFs'!$B$7:$B$7,'VC OFFROAD_EFs'!F$7:F$7),IF($C34&lt;250,LOOKUP($B$2,'VC OFFROAD_EFs'!$B$8:$B$8,'VC OFFROAD_EFs'!F$8:F$8),IF($C34&lt;500,LOOKUP($B$2,'VC OFFROAD_EFs'!$B$9:$B$9,'VC OFFROAD_EFs'!F$9:F$9),IF($C34&lt;750,LOOKUP($B$2,'VC OFFROAD_EFs'!$B$10:$B$11,'VC OFFROAD_EFs'!F$10:F$11),LOOKUP($B$2,'VC OFFROAD_EFs'!$B$12:$B$18,'VC OFFROAD_EFs'!F$12:F$18))))))))/453.59</f>
        <v>0.0005146399149575474</v>
      </c>
      <c r="J34" s="22">
        <v>6</v>
      </c>
      <c r="K34" s="23">
        <v>12</v>
      </c>
      <c r="L34" s="23">
        <v>96</v>
      </c>
      <c r="M34" s="24">
        <f t="shared" si="10"/>
        <v>11.674385648887927</v>
      </c>
      <c r="N34" s="24">
        <f t="shared" si="11"/>
        <v>3.159581737263955</v>
      </c>
      <c r="O34" s="24">
        <f t="shared" si="12"/>
        <v>19.27391268807836</v>
      </c>
      <c r="P34" s="24">
        <f t="shared" si="13"/>
        <v>0.036519984</v>
      </c>
      <c r="Q34" s="24">
        <f t="shared" si="14"/>
        <v>1.7402445796306478</v>
      </c>
      <c r="R34" s="24"/>
      <c r="S34" s="36">
        <f t="shared" si="15"/>
        <v>0.5603705111466205</v>
      </c>
      <c r="T34" s="36">
        <f t="shared" si="16"/>
        <v>0.15165992338866982</v>
      </c>
      <c r="U34" s="36">
        <f t="shared" si="17"/>
        <v>0.9251478090277614</v>
      </c>
      <c r="V34" s="36">
        <f t="shared" si="18"/>
        <v>0.0017529592319999998</v>
      </c>
      <c r="W34" s="36">
        <f t="shared" si="19"/>
        <v>0.08353173982227109</v>
      </c>
      <c r="AE34" s="36">
        <v>0.5603705111466205</v>
      </c>
      <c r="AF34" s="36">
        <v>0.15165992338866982</v>
      </c>
      <c r="AG34" s="36">
        <v>0.9251478090277614</v>
      </c>
      <c r="AH34" s="36">
        <v>0.0017529592319999998</v>
      </c>
      <c r="AI34" s="36">
        <v>0.08353173982227109</v>
      </c>
    </row>
    <row r="35" spans="1:35" s="23" customFormat="1" ht="12.75">
      <c r="A35" s="23" t="s">
        <v>209</v>
      </c>
      <c r="B35" s="35" t="s">
        <v>2</v>
      </c>
      <c r="C35" s="35">
        <v>158</v>
      </c>
      <c r="D35" s="35">
        <v>57.5</v>
      </c>
      <c r="E35" s="21">
        <f>(IF($C35&lt;50,LOOKUP($B$2,'VC OFFROAD_EFs'!$B$5:$B$5,'VC OFFROAD_EFs'!D$5:D$5),IF($C35&lt;120,LOOKUP($B$2,'VC OFFROAD_EFs'!$B$6:$B$6,'VC OFFROAD_EFs'!D$6:D$6),IF($C35&lt;175,LOOKUP($B$2,'VC OFFROAD_EFs'!$B$7:$B$7,'VC OFFROAD_EFs'!D$7:D$7),IF($C35&lt;250,LOOKUP($B$2,'VC OFFROAD_EFs'!$B$8:$B$8,'VC OFFROAD_EFs'!D$8:D$8),IF($C35&lt;500,LOOKUP($B$2,'VC OFFROAD_EFs'!$B$9:$B$9,'VC OFFROAD_EFs'!D$9:D$9),IF($C35&lt;750,LOOKUP($B$2,'VC OFFROAD_EFs'!$B$10:$B$11,'VC OFFROAD_EFs'!D$10:D$11),LOOKUP($B$2,'VC OFFROAD_EFs'!$B$12:$B$18,'VC OFFROAD_EFs'!D$12:D$18))))))))/453.59</f>
        <v>0.0039629395898370685</v>
      </c>
      <c r="F35" s="21">
        <f>(IF($C35&lt;50,LOOKUP($B$2,'VC OFFROAD_EFs'!$B$5:$B$5,'VC OFFROAD_EFs'!C$5:C$5),IF($C35&lt;120,LOOKUP($B$2,'VC OFFROAD_EFs'!$B$6:$B$6,'VC OFFROAD_EFs'!C$6:C$6),IF($C35&lt;175,LOOKUP($B$2,'VC OFFROAD_EFs'!$B$7:$B$7,'VC OFFROAD_EFs'!C$7:C$7),IF($C35&lt;250,LOOKUP($B$2,'VC OFFROAD_EFs'!$B$8:$B$8,'VC OFFROAD_EFs'!C$8:C$8),IF($C35&lt;500,LOOKUP($B$2,'VC OFFROAD_EFs'!$B$9:$B$9,'VC OFFROAD_EFs'!C$9:C$9),IF($C35&lt;750,LOOKUP($B$2,'VC OFFROAD_EFs'!$B$10:$B$11,'VC OFFROAD_EFs'!C$10:C$11),LOOKUP($B$2,'VC OFFROAD_EFs'!$B$12:$B$18,'VC OFFROAD_EFs'!C$12:C$18))))))))/453.59</f>
        <v>0.000922253948579941</v>
      </c>
      <c r="G35" s="21">
        <f>(IF($C35&lt;50,LOOKUP($B$2,'VC OFFROAD_EFs'!$B$5:$B$5,'VC OFFROAD_EFs'!E$5:E$5),IF($C35&lt;120,LOOKUP($B$2,'VC OFFROAD_EFs'!$B$6:$B$6,'VC OFFROAD_EFs'!E$6:E$6),IF($C35&lt;175,LOOKUP($B$2,'VC OFFROAD_EFs'!$B$7:$B$7,'VC OFFROAD_EFs'!E$7:E$7),IF($C35&lt;250,LOOKUP($B$2,'VC OFFROAD_EFs'!$B$8:$B$8,'VC OFFROAD_EFs'!E$8:E$8),IF($C35&lt;500,LOOKUP($B$2,'VC OFFROAD_EFs'!$B$9:$B$9,'VC OFFROAD_EFs'!E$9:E$9),IF($C35&lt;750,LOOKUP($B$2,'VC OFFROAD_EFs'!$B$10:$B$11,'VC OFFROAD_EFs'!E$10:E$11),LOOKUP($B$2,'VC OFFROAD_EFs'!$B$12:$B$18,'VC OFFROAD_EFs'!E$12:E$18))))))))/453.59</f>
        <v>0.0071176920986351245</v>
      </c>
      <c r="H35" s="21">
        <v>1.08E-05</v>
      </c>
      <c r="I35" s="21">
        <f>(IF($C35&lt;50,LOOKUP($B$2,'VC OFFROAD_EFs'!$B$5:$B$5,'VC OFFROAD_EFs'!F$5:F$5),IF($C35&lt;120,LOOKUP($B$2,'VC OFFROAD_EFs'!$B$6:$B$6,'VC OFFROAD_EFs'!F$6:F$6),IF($C35&lt;175,LOOKUP($B$2,'VC OFFROAD_EFs'!$B$7:$B$7,'VC OFFROAD_EFs'!F$7:F$7),IF($C35&lt;250,LOOKUP($B$2,'VC OFFROAD_EFs'!$B$8:$B$8,'VC OFFROAD_EFs'!F$8:F$8),IF($C35&lt;500,LOOKUP($B$2,'VC OFFROAD_EFs'!$B$9:$B$9,'VC OFFROAD_EFs'!F$9:F$9),IF($C35&lt;750,LOOKUP($B$2,'VC OFFROAD_EFs'!$B$10:$B$11,'VC OFFROAD_EFs'!F$10:F$11),LOOKUP($B$2,'VC OFFROAD_EFs'!$B$12:$B$18,'VC OFFROAD_EFs'!F$12:F$18))))))))/453.59</f>
        <v>0.00041371522479654986</v>
      </c>
      <c r="J35" s="22">
        <v>2</v>
      </c>
      <c r="K35" s="23">
        <v>12</v>
      </c>
      <c r="L35" s="23">
        <v>96</v>
      </c>
      <c r="M35" s="24">
        <f t="shared" si="10"/>
        <v>8.640793481680745</v>
      </c>
      <c r="N35" s="24">
        <f t="shared" si="11"/>
        <v>2.0108825094837033</v>
      </c>
      <c r="O35" s="24">
        <f t="shared" si="12"/>
        <v>15.519415851864023</v>
      </c>
      <c r="P35" s="24">
        <f t="shared" si="13"/>
        <v>0.02354832</v>
      </c>
      <c r="Q35" s="24">
        <f t="shared" si="14"/>
        <v>0.9020646761463973</v>
      </c>
      <c r="R35" s="24"/>
      <c r="S35" s="36">
        <f t="shared" si="15"/>
        <v>0.4147580871206758</v>
      </c>
      <c r="T35" s="36">
        <f t="shared" si="16"/>
        <v>0.09652236045521775</v>
      </c>
      <c r="U35" s="36">
        <f t="shared" si="17"/>
        <v>0.7449319608894731</v>
      </c>
      <c r="V35" s="36">
        <f t="shared" si="18"/>
        <v>0.0011303193600000002</v>
      </c>
      <c r="W35" s="36">
        <f t="shared" si="19"/>
        <v>0.04329910445502707</v>
      </c>
      <c r="AE35" s="36">
        <v>0.4147580871206758</v>
      </c>
      <c r="AF35" s="36">
        <v>0.09652236045521775</v>
      </c>
      <c r="AG35" s="36">
        <v>0.7449319608894731</v>
      </c>
      <c r="AH35" s="36">
        <v>0.0011303193600000002</v>
      </c>
      <c r="AI35" s="36">
        <v>0.04329910445502707</v>
      </c>
    </row>
    <row r="36" spans="1:35" s="23" customFormat="1" ht="12.75">
      <c r="A36" s="34" t="s">
        <v>127</v>
      </c>
      <c r="B36" s="35" t="s">
        <v>2</v>
      </c>
      <c r="C36" s="35">
        <v>161</v>
      </c>
      <c r="D36" s="35">
        <v>62</v>
      </c>
      <c r="E36" s="21">
        <f>(IF($C36&lt;50,LOOKUP($B$2,'VC OFFROAD_EFs'!$B$5:$B$5,'VC OFFROAD_EFs'!D$5:D$5),IF($C36&lt;120,LOOKUP($B$2,'VC OFFROAD_EFs'!$B$6:$B$6,'VC OFFROAD_EFs'!D$6:D$6),IF($C36&lt;175,LOOKUP($B$2,'VC OFFROAD_EFs'!$B$7:$B$7,'VC OFFROAD_EFs'!D$7:D$7),IF($C36&lt;250,LOOKUP($B$2,'VC OFFROAD_EFs'!$B$8:$B$8,'VC OFFROAD_EFs'!D$8:D$8),IF($C36&lt;500,LOOKUP($B$2,'VC OFFROAD_EFs'!$B$9:$B$9,'VC OFFROAD_EFs'!D$9:D$9),IF($C36&lt;750,LOOKUP($B$2,'VC OFFROAD_EFs'!$B$10:$B$11,'VC OFFROAD_EFs'!D$10:D$11),LOOKUP($B$2,'VC OFFROAD_EFs'!$B$12:$B$18,'VC OFFROAD_EFs'!D$12:D$18))))))))/453.59</f>
        <v>0.0039629395898370685</v>
      </c>
      <c r="F36" s="21">
        <f>(IF($C36&lt;50,LOOKUP($B$2,'VC OFFROAD_EFs'!$B$5:$B$5,'VC OFFROAD_EFs'!C$5:C$5),IF($C36&lt;120,LOOKUP($B$2,'VC OFFROAD_EFs'!$B$6:$B$6,'VC OFFROAD_EFs'!C$6:C$6),IF($C36&lt;175,LOOKUP($B$2,'VC OFFROAD_EFs'!$B$7:$B$7,'VC OFFROAD_EFs'!C$7:C$7),IF($C36&lt;250,LOOKUP($B$2,'VC OFFROAD_EFs'!$B$8:$B$8,'VC OFFROAD_EFs'!C$8:C$8),IF($C36&lt;500,LOOKUP($B$2,'VC OFFROAD_EFs'!$B$9:$B$9,'VC OFFROAD_EFs'!C$9:C$9),IF($C36&lt;750,LOOKUP($B$2,'VC OFFROAD_EFs'!$B$10:$B$11,'VC OFFROAD_EFs'!C$10:C$11),LOOKUP($B$2,'VC OFFROAD_EFs'!$B$12:$B$18,'VC OFFROAD_EFs'!C$12:C$18))))))))/453.59</f>
        <v>0.000922253948579941</v>
      </c>
      <c r="G36" s="21">
        <f>(IF($C36&lt;50,LOOKUP($B$2,'VC OFFROAD_EFs'!$B$5:$B$5,'VC OFFROAD_EFs'!E$5:E$5),IF($C36&lt;120,LOOKUP($B$2,'VC OFFROAD_EFs'!$B$6:$B$6,'VC OFFROAD_EFs'!E$6:E$6),IF($C36&lt;175,LOOKUP($B$2,'VC OFFROAD_EFs'!$B$7:$B$7,'VC OFFROAD_EFs'!E$7:E$7),IF($C36&lt;250,LOOKUP($B$2,'VC OFFROAD_EFs'!$B$8:$B$8,'VC OFFROAD_EFs'!E$8:E$8),IF($C36&lt;500,LOOKUP($B$2,'VC OFFROAD_EFs'!$B$9:$B$9,'VC OFFROAD_EFs'!E$9:E$9),IF($C36&lt;750,LOOKUP($B$2,'VC OFFROAD_EFs'!$B$10:$B$11,'VC OFFROAD_EFs'!E$10:E$11),LOOKUP($B$2,'VC OFFROAD_EFs'!$B$12:$B$18,'VC OFFROAD_EFs'!E$12:E$18))))))))/453.59</f>
        <v>0.0071176920986351245</v>
      </c>
      <c r="H36" s="21">
        <v>1.08E-05</v>
      </c>
      <c r="I36" s="21">
        <f>(IF($C36&lt;50,LOOKUP($B$2,'VC OFFROAD_EFs'!$B$5:$B$5,'VC OFFROAD_EFs'!F$5:F$5),IF($C36&lt;120,LOOKUP($B$2,'VC OFFROAD_EFs'!$B$6:$B$6,'VC OFFROAD_EFs'!F$6:F$6),IF($C36&lt;175,LOOKUP($B$2,'VC OFFROAD_EFs'!$B$7:$B$7,'VC OFFROAD_EFs'!F$7:F$7),IF($C36&lt;250,LOOKUP($B$2,'VC OFFROAD_EFs'!$B$8:$B$8,'VC OFFROAD_EFs'!F$8:F$8),IF($C36&lt;500,LOOKUP($B$2,'VC OFFROAD_EFs'!$B$9:$B$9,'VC OFFROAD_EFs'!F$9:F$9),IF($C36&lt;750,LOOKUP($B$2,'VC OFFROAD_EFs'!$B$10:$B$11,'VC OFFROAD_EFs'!F$10:F$11),LOOKUP($B$2,'VC OFFROAD_EFs'!$B$12:$B$18,'VC OFFROAD_EFs'!F$12:F$18))))))))/453.59</f>
        <v>0.00041371522479654986</v>
      </c>
      <c r="J36" s="22">
        <v>2</v>
      </c>
      <c r="K36" s="23">
        <v>12</v>
      </c>
      <c r="L36" s="23">
        <v>96</v>
      </c>
      <c r="M36" s="24">
        <f t="shared" si="10"/>
        <v>9.493935116580866</v>
      </c>
      <c r="N36" s="24">
        <f t="shared" si="11"/>
        <v>2.209425339533993</v>
      </c>
      <c r="O36" s="24">
        <f t="shared" si="12"/>
        <v>17.051712606858192</v>
      </c>
      <c r="P36" s="24">
        <f t="shared" si="13"/>
        <v>0.025873344</v>
      </c>
      <c r="Q36" s="24">
        <f t="shared" si="14"/>
        <v>0.9911292897405986</v>
      </c>
      <c r="R36" s="24"/>
      <c r="S36" s="36">
        <f t="shared" si="15"/>
        <v>0.45570888559588163</v>
      </c>
      <c r="T36" s="36">
        <f t="shared" si="16"/>
        <v>0.10605241629763165</v>
      </c>
      <c r="U36" s="36">
        <f t="shared" si="17"/>
        <v>0.8184822051291933</v>
      </c>
      <c r="V36" s="36">
        <f t="shared" si="18"/>
        <v>0.001241920512</v>
      </c>
      <c r="W36" s="36">
        <f t="shared" si="19"/>
        <v>0.04757420590754873</v>
      </c>
      <c r="AE36" s="36">
        <v>0.45570888559588163</v>
      </c>
      <c r="AF36" s="36">
        <v>0.10605241629763165</v>
      </c>
      <c r="AG36" s="36">
        <v>0.8184822051291933</v>
      </c>
      <c r="AH36" s="36">
        <v>0.001241920512</v>
      </c>
      <c r="AI36" s="36">
        <v>0.04757420590754873</v>
      </c>
    </row>
    <row r="37" spans="1:35" s="23" customFormat="1" ht="12.75">
      <c r="A37" s="34" t="s">
        <v>210</v>
      </c>
      <c r="B37" s="35" t="s">
        <v>2</v>
      </c>
      <c r="C37" s="35">
        <v>486</v>
      </c>
      <c r="D37" s="35">
        <v>41</v>
      </c>
      <c r="E37" s="21">
        <f>(IF($C37&lt;50,LOOKUP($B$2,'VC OFFROAD_EFs'!$B$5:$B$5,'VC OFFROAD_EFs'!D$5:D$5),IF($C37&lt;120,LOOKUP($B$2,'VC OFFROAD_EFs'!$B$6:$B$6,'VC OFFROAD_EFs'!D$6:D$6),IF($C37&lt;175,LOOKUP($B$2,'VC OFFROAD_EFs'!$B$7:$B$7,'VC OFFROAD_EFs'!D$7:D$7),IF($C37&lt;250,LOOKUP($B$2,'VC OFFROAD_EFs'!$B$8:$B$8,'VC OFFROAD_EFs'!D$8:D$8),IF($C37&lt;500,LOOKUP($B$2,'VC OFFROAD_EFs'!$B$9:$B$9,'VC OFFROAD_EFs'!D$9:D$9),IF($C37&lt;750,LOOKUP($B$2,'VC OFFROAD_EFs'!$B$10:$B$11,'VC OFFROAD_EFs'!D$10:D$11),LOOKUP($B$2,'VC OFFROAD_EFs'!$B$12:$B$18,'VC OFFROAD_EFs'!D$12:D$18))))))))/453.59</f>
        <v>0.001823127714611169</v>
      </c>
      <c r="F37" s="21">
        <f>(IF($C37&lt;50,LOOKUP($B$2,'VC OFFROAD_EFs'!$B$5:$B$5,'VC OFFROAD_EFs'!C$5:C$5),IF($C37&lt;120,LOOKUP($B$2,'VC OFFROAD_EFs'!$B$6:$B$6,'VC OFFROAD_EFs'!C$6:C$6),IF($C37&lt;175,LOOKUP($B$2,'VC OFFROAD_EFs'!$B$7:$B$7,'VC OFFROAD_EFs'!C$7:C$7),IF($C37&lt;250,LOOKUP($B$2,'VC OFFROAD_EFs'!$B$8:$B$8,'VC OFFROAD_EFs'!C$8:C$8),IF($C37&lt;500,LOOKUP($B$2,'VC OFFROAD_EFs'!$B$9:$B$9,'VC OFFROAD_EFs'!C$9:C$9),IF($C37&lt;750,LOOKUP($B$2,'VC OFFROAD_EFs'!$B$10:$B$11,'VC OFFROAD_EFs'!C$10:C$11),LOOKUP($B$2,'VC OFFROAD_EFs'!$B$12:$B$18,'VC OFFROAD_EFs'!C$12:C$18))))))))/453.59</f>
        <v>0.0004989332996492072</v>
      </c>
      <c r="G37" s="21">
        <f>(IF($C37&lt;50,LOOKUP($B$2,'VC OFFROAD_EFs'!$B$5:$B$5,'VC OFFROAD_EFs'!E$5:E$5),IF($C37&lt;120,LOOKUP($B$2,'VC OFFROAD_EFs'!$B$6:$B$6,'VC OFFROAD_EFs'!E$6:E$6),IF($C37&lt;175,LOOKUP($B$2,'VC OFFROAD_EFs'!$B$7:$B$7,'VC OFFROAD_EFs'!E$7:E$7),IF($C37&lt;250,LOOKUP($B$2,'VC OFFROAD_EFs'!$B$8:$B$8,'VC OFFROAD_EFs'!E$8:E$8),IF($C37&lt;500,LOOKUP($B$2,'VC OFFROAD_EFs'!$B$9:$B$9,'VC OFFROAD_EFs'!E$9:E$9),IF($C37&lt;750,LOOKUP($B$2,'VC OFFROAD_EFs'!$B$10:$B$11,'VC OFFROAD_EFs'!E$10:E$11),LOOKUP($B$2,'VC OFFROAD_EFs'!$B$12:$B$18,'VC OFFROAD_EFs'!E$12:E$18))))))))/453.59</f>
        <v>0.004818265278427906</v>
      </c>
      <c r="H37" s="21">
        <v>1.08E-05</v>
      </c>
      <c r="I37" s="21">
        <f>(IF($C37&lt;50,LOOKUP($B$2,'VC OFFROAD_EFs'!$B$5:$B$5,'VC OFFROAD_EFs'!F$5:F$5),IF($C37&lt;120,LOOKUP($B$2,'VC OFFROAD_EFs'!$B$6:$B$6,'VC OFFROAD_EFs'!F$6:F$6),IF($C37&lt;175,LOOKUP($B$2,'VC OFFROAD_EFs'!$B$7:$B$7,'VC OFFROAD_EFs'!F$7:F$7),IF($C37&lt;250,LOOKUP($B$2,'VC OFFROAD_EFs'!$B$8:$B$8,'VC OFFROAD_EFs'!F$8:F$8),IF($C37&lt;500,LOOKUP($B$2,'VC OFFROAD_EFs'!$B$9:$B$9,'VC OFFROAD_EFs'!F$9:F$9),IF($C37&lt;750,LOOKUP($B$2,'VC OFFROAD_EFs'!$B$10:$B$11,'VC OFFROAD_EFs'!F$10:F$11),LOOKUP($B$2,'VC OFFROAD_EFs'!$B$12:$B$18,'VC OFFROAD_EFs'!F$12:F$18))))))))/453.59</f>
        <v>0.0001852093130397065</v>
      </c>
      <c r="J37" s="22">
        <v>14</v>
      </c>
      <c r="K37" s="23">
        <v>12</v>
      </c>
      <c r="L37" s="23">
        <v>96</v>
      </c>
      <c r="M37" s="24">
        <f t="shared" si="10"/>
        <v>61.030439973454826</v>
      </c>
      <c r="N37" s="24">
        <f t="shared" si="11"/>
        <v>16.702131480400976</v>
      </c>
      <c r="O37" s="24">
        <f t="shared" si="12"/>
        <v>161.2947066157635</v>
      </c>
      <c r="P37" s="24">
        <f t="shared" si="13"/>
        <v>0.361537344</v>
      </c>
      <c r="Q37" s="24">
        <f t="shared" si="14"/>
        <v>6.2000076963370425</v>
      </c>
      <c r="R37" s="24"/>
      <c r="S37" s="36">
        <f t="shared" si="15"/>
        <v>2.9294611187258317</v>
      </c>
      <c r="T37" s="36">
        <f t="shared" si="16"/>
        <v>0.8017023110592467</v>
      </c>
      <c r="U37" s="36">
        <f t="shared" si="17"/>
        <v>7.742145917556647</v>
      </c>
      <c r="V37" s="36">
        <f t="shared" si="18"/>
        <v>0.017353792511999998</v>
      </c>
      <c r="W37" s="36">
        <f t="shared" si="19"/>
        <v>0.29760036942417806</v>
      </c>
      <c r="AE37" s="36">
        <v>2.9294611187258317</v>
      </c>
      <c r="AF37" s="36">
        <v>0.8017023110592467</v>
      </c>
      <c r="AG37" s="36">
        <v>7.742145917556647</v>
      </c>
      <c r="AH37" s="36">
        <v>0.017353792511999998</v>
      </c>
      <c r="AI37" s="36">
        <v>0.29760036942417806</v>
      </c>
    </row>
    <row r="38" spans="1:35" s="23" customFormat="1" ht="12.75">
      <c r="A38" s="34" t="s">
        <v>129</v>
      </c>
      <c r="B38" s="35" t="s">
        <v>2</v>
      </c>
      <c r="C38" s="35">
        <v>209</v>
      </c>
      <c r="D38" s="35">
        <v>75</v>
      </c>
      <c r="E38" s="21">
        <f>(IF($C38&lt;50,LOOKUP($B$2,'VC OFFROAD_EFs'!$B$5:$B$5,'VC OFFROAD_EFs'!D$5:D$5),IF($C38&lt;120,LOOKUP($B$2,'VC OFFROAD_EFs'!$B$6:$B$6,'VC OFFROAD_EFs'!D$6:D$6),IF($C38&lt;175,LOOKUP($B$2,'VC OFFROAD_EFs'!$B$7:$B$7,'VC OFFROAD_EFs'!D$7:D$7),IF($C38&lt;250,LOOKUP($B$2,'VC OFFROAD_EFs'!$B$8:$B$8,'VC OFFROAD_EFs'!D$8:D$8),IF($C38&lt;500,LOOKUP($B$2,'VC OFFROAD_EFs'!$B$9:$B$9,'VC OFFROAD_EFs'!D$9:D$9),IF($C38&lt;750,LOOKUP($B$2,'VC OFFROAD_EFs'!$B$10:$B$11,'VC OFFROAD_EFs'!D$10:D$11),LOOKUP($B$2,'VC OFFROAD_EFs'!$B$12:$B$18,'VC OFFROAD_EFs'!D$12:D$18))))))))/453.59</f>
        <v>0.0018598198896636465</v>
      </c>
      <c r="F38" s="21">
        <f>(IF($C38&lt;50,LOOKUP($B$2,'VC OFFROAD_EFs'!$B$5:$B$5,'VC OFFROAD_EFs'!C$5:C$5),IF($C38&lt;120,LOOKUP($B$2,'VC OFFROAD_EFs'!$B$6:$B$6,'VC OFFROAD_EFs'!C$6:C$6),IF($C38&lt;175,LOOKUP($B$2,'VC OFFROAD_EFs'!$B$7:$B$7,'VC OFFROAD_EFs'!C$7:C$7),IF($C38&lt;250,LOOKUP($B$2,'VC OFFROAD_EFs'!$B$8:$B$8,'VC OFFROAD_EFs'!C$8:C$8),IF($C38&lt;500,LOOKUP($B$2,'VC OFFROAD_EFs'!$B$9:$B$9,'VC OFFROAD_EFs'!C$9:C$9),IF($C38&lt;750,LOOKUP($B$2,'VC OFFROAD_EFs'!$B$10:$B$11,'VC OFFROAD_EFs'!C$10:C$11),LOOKUP($B$2,'VC OFFROAD_EFs'!$B$12:$B$18,'VC OFFROAD_EFs'!C$12:C$18))))))))/453.59</f>
        <v>0.0006679175694482897</v>
      </c>
      <c r="G38" s="21">
        <f>(IF($C38&lt;50,LOOKUP($B$2,'VC OFFROAD_EFs'!$B$5:$B$5,'VC OFFROAD_EFs'!E$5:E$5),IF($C38&lt;120,LOOKUP($B$2,'VC OFFROAD_EFs'!$B$6:$B$6,'VC OFFROAD_EFs'!E$6:E$6),IF($C38&lt;175,LOOKUP($B$2,'VC OFFROAD_EFs'!$B$7:$B$7,'VC OFFROAD_EFs'!E$7:E$7),IF($C38&lt;250,LOOKUP($B$2,'VC OFFROAD_EFs'!$B$8:$B$8,'VC OFFROAD_EFs'!E$8:E$8),IF($C38&lt;500,LOOKUP($B$2,'VC OFFROAD_EFs'!$B$9:$B$9,'VC OFFROAD_EFs'!E$9:E$9),IF($C38&lt;750,LOOKUP($B$2,'VC OFFROAD_EFs'!$B$10:$B$11,'VC OFFROAD_EFs'!E$10:E$11),LOOKUP($B$2,'VC OFFROAD_EFs'!$B$12:$B$18,'VC OFFROAD_EFs'!E$12:E$18))))))))/453.59</f>
        <v>0.00663649211843445</v>
      </c>
      <c r="H38" s="21">
        <v>1.08E-05</v>
      </c>
      <c r="I38" s="21">
        <f>(IF($C38&lt;50,LOOKUP($B$2,'VC OFFROAD_EFs'!$B$5:$B$5,'VC OFFROAD_EFs'!F$5:F$5),IF($C38&lt;120,LOOKUP($B$2,'VC OFFROAD_EFs'!$B$6:$B$6,'VC OFFROAD_EFs'!F$6:F$6),IF($C38&lt;175,LOOKUP($B$2,'VC OFFROAD_EFs'!$B$7:$B$7,'VC OFFROAD_EFs'!F$7:F$7),IF($C38&lt;250,LOOKUP($B$2,'VC OFFROAD_EFs'!$B$8:$B$8,'VC OFFROAD_EFs'!F$8:F$8),IF($C38&lt;500,LOOKUP($B$2,'VC OFFROAD_EFs'!$B$9:$B$9,'VC OFFROAD_EFs'!F$9:F$9),IF($C38&lt;750,LOOKUP($B$2,'VC OFFROAD_EFs'!$B$10:$B$11,'VC OFFROAD_EFs'!F$10:F$11),LOOKUP($B$2,'VC OFFROAD_EFs'!$B$12:$B$18,'VC OFFROAD_EFs'!F$12:F$18))))))))/453.59</f>
        <v>0.00024999986673894796</v>
      </c>
      <c r="J38" s="22">
        <v>1</v>
      </c>
      <c r="K38" s="23">
        <v>12</v>
      </c>
      <c r="L38" s="23">
        <v>96</v>
      </c>
      <c r="M38" s="24">
        <f t="shared" si="10"/>
        <v>3.498321212457319</v>
      </c>
      <c r="N38" s="24">
        <f t="shared" si="11"/>
        <v>1.2563529481322329</v>
      </c>
      <c r="O38" s="24">
        <f t="shared" si="12"/>
        <v>12.483241674775199</v>
      </c>
      <c r="P38" s="24">
        <f t="shared" si="13"/>
        <v>0.0203148</v>
      </c>
      <c r="Q38" s="24">
        <f t="shared" si="14"/>
        <v>0.47024974933596114</v>
      </c>
      <c r="R38" s="24"/>
      <c r="S38" s="36">
        <f t="shared" si="15"/>
        <v>0.1679194181979513</v>
      </c>
      <c r="T38" s="36">
        <f t="shared" si="16"/>
        <v>0.060304941510347175</v>
      </c>
      <c r="U38" s="36">
        <f t="shared" si="17"/>
        <v>0.5991956003892095</v>
      </c>
      <c r="V38" s="36">
        <f t="shared" si="18"/>
        <v>0.0009751104000000001</v>
      </c>
      <c r="W38" s="36">
        <f t="shared" si="19"/>
        <v>0.022571987968126133</v>
      </c>
      <c r="AE38" s="36">
        <v>0.1679194181979513</v>
      </c>
      <c r="AF38" s="36">
        <v>0.060304941510347175</v>
      </c>
      <c r="AG38" s="36">
        <v>0.5991956003892095</v>
      </c>
      <c r="AH38" s="36">
        <v>0.0009751104000000001</v>
      </c>
      <c r="AI38" s="36">
        <v>0.022571987968126133</v>
      </c>
    </row>
    <row r="39" spans="1:35" s="23" customFormat="1" ht="12.75">
      <c r="A39" s="34" t="s">
        <v>211</v>
      </c>
      <c r="B39" s="35" t="s">
        <v>2</v>
      </c>
      <c r="C39" s="35">
        <v>240</v>
      </c>
      <c r="D39" s="35">
        <v>43</v>
      </c>
      <c r="E39" s="21">
        <f>(IF($C39&lt;50,LOOKUP($B$2,'VC OFFROAD_EFs'!$B$5:$B$5,'VC OFFROAD_EFs'!D$5:D$5),IF($C39&lt;120,LOOKUP($B$2,'VC OFFROAD_EFs'!$B$6:$B$6,'VC OFFROAD_EFs'!D$6:D$6),IF($C39&lt;175,LOOKUP($B$2,'VC OFFROAD_EFs'!$B$7:$B$7,'VC OFFROAD_EFs'!D$7:D$7),IF($C39&lt;250,LOOKUP($B$2,'VC OFFROAD_EFs'!$B$8:$B$8,'VC OFFROAD_EFs'!D$8:D$8),IF($C39&lt;500,LOOKUP($B$2,'VC OFFROAD_EFs'!$B$9:$B$9,'VC OFFROAD_EFs'!D$9:D$9),IF($C39&lt;750,LOOKUP($B$2,'VC OFFROAD_EFs'!$B$10:$B$11,'VC OFFROAD_EFs'!D$10:D$11),LOOKUP($B$2,'VC OFFROAD_EFs'!$B$12:$B$18,'VC OFFROAD_EFs'!D$12:D$18))))))))/453.59</f>
        <v>0.0018598198896636465</v>
      </c>
      <c r="F39" s="21">
        <f>(IF($C39&lt;50,LOOKUP($B$2,'VC OFFROAD_EFs'!$B$5:$B$5,'VC OFFROAD_EFs'!C$5:C$5),IF($C39&lt;120,LOOKUP($B$2,'VC OFFROAD_EFs'!$B$6:$B$6,'VC OFFROAD_EFs'!C$6:C$6),IF($C39&lt;175,LOOKUP($B$2,'VC OFFROAD_EFs'!$B$7:$B$7,'VC OFFROAD_EFs'!C$7:C$7),IF($C39&lt;250,LOOKUP($B$2,'VC OFFROAD_EFs'!$B$8:$B$8,'VC OFFROAD_EFs'!C$8:C$8),IF($C39&lt;500,LOOKUP($B$2,'VC OFFROAD_EFs'!$B$9:$B$9,'VC OFFROAD_EFs'!C$9:C$9),IF($C39&lt;750,LOOKUP($B$2,'VC OFFROAD_EFs'!$B$10:$B$11,'VC OFFROAD_EFs'!C$10:C$11),LOOKUP($B$2,'VC OFFROAD_EFs'!$B$12:$B$18,'VC OFFROAD_EFs'!C$12:C$18))))))))/453.59</f>
        <v>0.0006679175694482897</v>
      </c>
      <c r="G39" s="21">
        <f>(IF($C39&lt;50,LOOKUP($B$2,'VC OFFROAD_EFs'!$B$5:$B$5,'VC OFFROAD_EFs'!E$5:E$5),IF($C39&lt;120,LOOKUP($B$2,'VC OFFROAD_EFs'!$B$6:$B$6,'VC OFFROAD_EFs'!E$6:E$6),IF($C39&lt;175,LOOKUP($B$2,'VC OFFROAD_EFs'!$B$7:$B$7,'VC OFFROAD_EFs'!E$7:E$7),IF($C39&lt;250,LOOKUP($B$2,'VC OFFROAD_EFs'!$B$8:$B$8,'VC OFFROAD_EFs'!E$8:E$8),IF($C39&lt;500,LOOKUP($B$2,'VC OFFROAD_EFs'!$B$9:$B$9,'VC OFFROAD_EFs'!E$9:E$9),IF($C39&lt;750,LOOKUP($B$2,'VC OFFROAD_EFs'!$B$10:$B$11,'VC OFFROAD_EFs'!E$10:E$11),LOOKUP($B$2,'VC OFFROAD_EFs'!$B$12:$B$18,'VC OFFROAD_EFs'!E$12:E$18))))))))/453.59</f>
        <v>0.00663649211843445</v>
      </c>
      <c r="H39" s="21">
        <v>1.08E-05</v>
      </c>
      <c r="I39" s="21">
        <f>(IF($C39&lt;50,LOOKUP($B$2,'VC OFFROAD_EFs'!$B$5:$B$5,'VC OFFROAD_EFs'!F$5:F$5),IF($C39&lt;120,LOOKUP($B$2,'VC OFFROAD_EFs'!$B$6:$B$6,'VC OFFROAD_EFs'!F$6:F$6),IF($C39&lt;175,LOOKUP($B$2,'VC OFFROAD_EFs'!$B$7:$B$7,'VC OFFROAD_EFs'!F$7:F$7),IF($C39&lt;250,LOOKUP($B$2,'VC OFFROAD_EFs'!$B$8:$B$8,'VC OFFROAD_EFs'!F$8:F$8),IF($C39&lt;500,LOOKUP($B$2,'VC OFFROAD_EFs'!$B$9:$B$9,'VC OFFROAD_EFs'!F$9:F$9),IF($C39&lt;750,LOOKUP($B$2,'VC OFFROAD_EFs'!$B$10:$B$11,'VC OFFROAD_EFs'!F$10:F$11),LOOKUP($B$2,'VC OFFROAD_EFs'!$B$12:$B$18,'VC OFFROAD_EFs'!F$12:F$18))))))))/453.59</f>
        <v>0.00024999986673894796</v>
      </c>
      <c r="J39" s="22">
        <v>4</v>
      </c>
      <c r="K39" s="23">
        <v>12</v>
      </c>
      <c r="L39" s="23">
        <v>96</v>
      </c>
      <c r="M39" s="24">
        <f t="shared" si="10"/>
        <v>9.21280380543784</v>
      </c>
      <c r="N39" s="24">
        <f t="shared" si="11"/>
        <v>3.3085964720190475</v>
      </c>
      <c r="O39" s="24">
        <f t="shared" si="12"/>
        <v>32.874527357876886</v>
      </c>
      <c r="P39" s="24">
        <f t="shared" si="13"/>
        <v>0.05349888</v>
      </c>
      <c r="Q39" s="24">
        <f t="shared" si="14"/>
        <v>1.2383993398780526</v>
      </c>
      <c r="R39" s="24"/>
      <c r="S39" s="36">
        <f t="shared" si="15"/>
        <v>0.4422145826610163</v>
      </c>
      <c r="T39" s="36">
        <f t="shared" si="16"/>
        <v>0.15881263065691428</v>
      </c>
      <c r="U39" s="36">
        <f t="shared" si="17"/>
        <v>1.5779773131780905</v>
      </c>
      <c r="V39" s="36">
        <f t="shared" si="18"/>
        <v>0.00256794624</v>
      </c>
      <c r="W39" s="36">
        <f t="shared" si="19"/>
        <v>0.059443168314146526</v>
      </c>
      <c r="AE39" s="36">
        <v>0.4422145826610163</v>
      </c>
      <c r="AF39" s="36">
        <v>0.15881263065691428</v>
      </c>
      <c r="AG39" s="36">
        <v>1.5779773131780905</v>
      </c>
      <c r="AH39" s="36">
        <v>0.00256794624</v>
      </c>
      <c r="AI39" s="36">
        <v>0.059443168314146526</v>
      </c>
    </row>
    <row r="40" spans="1:35" s="23" customFormat="1" ht="12.75">
      <c r="A40" s="34" t="s">
        <v>132</v>
      </c>
      <c r="B40" s="35" t="s">
        <v>2</v>
      </c>
      <c r="C40" s="35">
        <v>99</v>
      </c>
      <c r="D40" s="35">
        <v>57.5</v>
      </c>
      <c r="E40" s="21">
        <f>(IF($C40&lt;50,LOOKUP($B$2,'VC OFFROAD_EFs'!$B$5:$B$5,'VC OFFROAD_EFs'!D$5:D$5),IF($C40&lt;120,LOOKUP($B$2,'VC OFFROAD_EFs'!$B$6:$B$6,'VC OFFROAD_EFs'!D$6:D$6),IF($C40&lt;175,LOOKUP($B$2,'VC OFFROAD_EFs'!$B$7:$B$7,'VC OFFROAD_EFs'!D$7:D$7),IF($C40&lt;250,LOOKUP($B$2,'VC OFFROAD_EFs'!$B$8:$B$8,'VC OFFROAD_EFs'!D$8:D$8),IF($C40&lt;500,LOOKUP($B$2,'VC OFFROAD_EFs'!$B$9:$B$9,'VC OFFROAD_EFs'!D$9:D$9),IF($C40&lt;750,LOOKUP($B$2,'VC OFFROAD_EFs'!$B$10:$B$11,'VC OFFROAD_EFs'!D$10:D$11),LOOKUP($B$2,'VC OFFROAD_EFs'!$B$12:$B$18,'VC OFFROAD_EFs'!D$12:D$18))))))))/453.59</f>
        <v>0.003452448528126125</v>
      </c>
      <c r="F40" s="21">
        <f>(IF($C40&lt;50,LOOKUP($B$2,'VC OFFROAD_EFs'!$B$5:$B$5,'VC OFFROAD_EFs'!C$5:C$5),IF($C40&lt;120,LOOKUP($B$2,'VC OFFROAD_EFs'!$B$6:$B$6,'VC OFFROAD_EFs'!C$6:C$6),IF($C40&lt;175,LOOKUP($B$2,'VC OFFROAD_EFs'!$B$7:$B$7,'VC OFFROAD_EFs'!C$7:C$7),IF($C40&lt;250,LOOKUP($B$2,'VC OFFROAD_EFs'!$B$8:$B$8,'VC OFFROAD_EFs'!C$8:C$8),IF($C40&lt;500,LOOKUP($B$2,'VC OFFROAD_EFs'!$B$9:$B$9,'VC OFFROAD_EFs'!C$9:C$9),IF($C40&lt;750,LOOKUP($B$2,'VC OFFROAD_EFs'!$B$10:$B$11,'VC OFFROAD_EFs'!C$10:C$11),LOOKUP($B$2,'VC OFFROAD_EFs'!$B$12:$B$18,'VC OFFROAD_EFs'!C$12:C$18))))))))/453.59</f>
        <v>0.0009343783601452484</v>
      </c>
      <c r="G40" s="21">
        <f>(IF($C40&lt;50,LOOKUP($B$2,'VC OFFROAD_EFs'!$B$5:$B$5,'VC OFFROAD_EFs'!E$5:E$5),IF($C40&lt;120,LOOKUP($B$2,'VC OFFROAD_EFs'!$B$6:$B$6,'VC OFFROAD_EFs'!E$6:E$6),IF($C40&lt;175,LOOKUP($B$2,'VC OFFROAD_EFs'!$B$7:$B$7,'VC OFFROAD_EFs'!E$7:E$7),IF($C40&lt;250,LOOKUP($B$2,'VC OFFROAD_EFs'!$B$8:$B$8,'VC OFFROAD_EFs'!E$8:E$8),IF($C40&lt;500,LOOKUP($B$2,'VC OFFROAD_EFs'!$B$9:$B$9,'VC OFFROAD_EFs'!E$9:E$9),IF($C40&lt;750,LOOKUP($B$2,'VC OFFROAD_EFs'!$B$10:$B$11,'VC OFFROAD_EFs'!E$10:E$11),LOOKUP($B$2,'VC OFFROAD_EFs'!$B$12:$B$18,'VC OFFROAD_EFs'!E$12:E$18))))))))/453.59</f>
        <v>0.0056998452417516485</v>
      </c>
      <c r="H40" s="21">
        <v>1.08E-05</v>
      </c>
      <c r="I40" s="21">
        <f>(IF($C40&lt;50,LOOKUP($B$2,'VC OFFROAD_EFs'!$B$5:$B$5,'VC OFFROAD_EFs'!F$5:F$5),IF($C40&lt;120,LOOKUP($B$2,'VC OFFROAD_EFs'!$B$6:$B$6,'VC OFFROAD_EFs'!F$6:F$6),IF($C40&lt;175,LOOKUP($B$2,'VC OFFROAD_EFs'!$B$7:$B$7,'VC OFFROAD_EFs'!F$7:F$7),IF($C40&lt;250,LOOKUP($B$2,'VC OFFROAD_EFs'!$B$8:$B$8,'VC OFFROAD_EFs'!F$8:F$8),IF($C40&lt;500,LOOKUP($B$2,'VC OFFROAD_EFs'!$B$9:$B$9,'VC OFFROAD_EFs'!F$9:F$9),IF($C40&lt;750,LOOKUP($B$2,'VC OFFROAD_EFs'!$B$10:$B$11,'VC OFFROAD_EFs'!F$10:F$11),LOOKUP($B$2,'VC OFFROAD_EFs'!$B$12:$B$18,'VC OFFROAD_EFs'!F$12:F$18))))))))/453.59</f>
        <v>0.0005146399149575474</v>
      </c>
      <c r="J40" s="22">
        <v>2</v>
      </c>
      <c r="K40" s="23">
        <v>12</v>
      </c>
      <c r="L40" s="23">
        <v>96</v>
      </c>
      <c r="M40" s="24">
        <f t="shared" si="10"/>
        <v>4.716735179125912</v>
      </c>
      <c r="N40" s="24">
        <f t="shared" si="11"/>
        <v>1.2765477156304383</v>
      </c>
      <c r="O40" s="24">
        <f t="shared" si="12"/>
        <v>7.787128569281101</v>
      </c>
      <c r="P40" s="24">
        <f t="shared" si="13"/>
        <v>0.01475496</v>
      </c>
      <c r="Q40" s="24">
        <f t="shared" si="14"/>
        <v>0.7031010518150014</v>
      </c>
      <c r="R40" s="24"/>
      <c r="S40" s="36">
        <f t="shared" si="15"/>
        <v>0.2264032885980438</v>
      </c>
      <c r="T40" s="36">
        <f t="shared" si="16"/>
        <v>0.06127429035026104</v>
      </c>
      <c r="U40" s="36">
        <f t="shared" si="17"/>
        <v>0.37378217132549285</v>
      </c>
      <c r="V40" s="36">
        <f t="shared" si="18"/>
        <v>0.00070823808</v>
      </c>
      <c r="W40" s="36">
        <f t="shared" si="19"/>
        <v>0.03374885048712006</v>
      </c>
      <c r="AE40" s="36">
        <v>0.2264032885980438</v>
      </c>
      <c r="AF40" s="36">
        <v>0.06127429035026104</v>
      </c>
      <c r="AG40" s="36">
        <v>0.37378217132549285</v>
      </c>
      <c r="AH40" s="36">
        <v>0.00070823808</v>
      </c>
      <c r="AI40" s="36">
        <v>0.03374885048712006</v>
      </c>
    </row>
    <row r="41" spans="1:35" s="23" customFormat="1" ht="12.75">
      <c r="A41" s="23" t="s">
        <v>135</v>
      </c>
      <c r="B41" s="35" t="s">
        <v>2</v>
      </c>
      <c r="C41" s="35">
        <v>23</v>
      </c>
      <c r="D41" s="35">
        <v>74</v>
      </c>
      <c r="E41" s="21">
        <f>(IF($C41&lt;50,LOOKUP($B$2,'VC OFFROAD_EFs'!$B$5:$B$5,'VC OFFROAD_EFs'!D$5:D$5),IF($C41&lt;120,LOOKUP($B$2,'VC OFFROAD_EFs'!$B$6:$B$6,'VC OFFROAD_EFs'!D$6:D$6),IF($C41&lt;175,LOOKUP($B$2,'VC OFFROAD_EFs'!$B$7:$B$7,'VC OFFROAD_EFs'!D$7:D$7),IF($C41&lt;250,LOOKUP($B$2,'VC OFFROAD_EFs'!$B$8:$B$8,'VC OFFROAD_EFs'!D$8:D$8),IF($C41&lt;500,LOOKUP($B$2,'VC OFFROAD_EFs'!$B$9:$B$9,'VC OFFROAD_EFs'!D$9:D$9),IF($C41&lt;750,LOOKUP($B$2,'VC OFFROAD_EFs'!$B$10:$B$11,'VC OFFROAD_EFs'!D$10:D$11),LOOKUP($B$2,'VC OFFROAD_EFs'!$B$12:$B$18,'VC OFFROAD_EFs'!D$12:D$18))))))))/453.59</f>
        <v>0.005818227436258141</v>
      </c>
      <c r="F41" s="21">
        <f>(IF($C41&lt;50,LOOKUP($B$2,'VC OFFROAD_EFs'!$B$5:$B$5,'VC OFFROAD_EFs'!C$5:C$5),IF($C41&lt;120,LOOKUP($B$2,'VC OFFROAD_EFs'!$B$6:$B$6,'VC OFFROAD_EFs'!C$6:C$6),IF($C41&lt;175,LOOKUP($B$2,'VC OFFROAD_EFs'!$B$7:$B$7,'VC OFFROAD_EFs'!C$7:C$7),IF($C41&lt;250,LOOKUP($B$2,'VC OFFROAD_EFs'!$B$8:$B$8,'VC OFFROAD_EFs'!C$8:C$8),IF($C41&lt;500,LOOKUP($B$2,'VC OFFROAD_EFs'!$B$9:$B$9,'VC OFFROAD_EFs'!C$9:C$9),IF($C41&lt;750,LOOKUP($B$2,'VC OFFROAD_EFs'!$B$10:$B$11,'VC OFFROAD_EFs'!C$10:C$11),LOOKUP($B$2,'VC OFFROAD_EFs'!$B$12:$B$18,'VC OFFROAD_EFs'!C$12:C$18))))))))/453.59</f>
        <v>0.0020081133798755687</v>
      </c>
      <c r="G41" s="21">
        <f>(IF($C41&lt;50,LOOKUP($B$2,'VC OFFROAD_EFs'!$B$5:$B$5,'VC OFFROAD_EFs'!E$5:E$5),IF($C41&lt;120,LOOKUP($B$2,'VC OFFROAD_EFs'!$B$6:$B$6,'VC OFFROAD_EFs'!E$6:E$6),IF($C41&lt;175,LOOKUP($B$2,'VC OFFROAD_EFs'!$B$7:$B$7,'VC OFFROAD_EFs'!E$7:E$7),IF($C41&lt;250,LOOKUP($B$2,'VC OFFROAD_EFs'!$B$8:$B$8,'VC OFFROAD_EFs'!E$8:E$8),IF($C41&lt;500,LOOKUP($B$2,'VC OFFROAD_EFs'!$B$9:$B$9,'VC OFFROAD_EFs'!E$9:E$9),IF($C41&lt;750,LOOKUP($B$2,'VC OFFROAD_EFs'!$B$10:$B$11,'VC OFFROAD_EFs'!E$10:E$11),LOOKUP($B$2,'VC OFFROAD_EFs'!$B$12:$B$18,'VC OFFROAD_EFs'!E$12:E$18))))))))/453.59</f>
        <v>0.0053752012257825025</v>
      </c>
      <c r="H41" s="21">
        <v>1.08E-05</v>
      </c>
      <c r="I41" s="21">
        <f>(IF($C41&lt;50,LOOKUP($B$2,'VC OFFROAD_EFs'!$B$5:$B$5,'VC OFFROAD_EFs'!F$5:F$5),IF($C41&lt;120,LOOKUP($B$2,'VC OFFROAD_EFs'!$B$6:$B$6,'VC OFFROAD_EFs'!F$6:F$6),IF($C41&lt;175,LOOKUP($B$2,'VC OFFROAD_EFs'!$B$7:$B$7,'VC OFFROAD_EFs'!F$7:F$7),IF($C41&lt;250,LOOKUP($B$2,'VC OFFROAD_EFs'!$B$8:$B$8,'VC OFFROAD_EFs'!F$8:F$8),IF($C41&lt;500,LOOKUP($B$2,'VC OFFROAD_EFs'!$B$9:$B$9,'VC OFFROAD_EFs'!F$9:F$9),IF($C41&lt;750,LOOKUP($B$2,'VC OFFROAD_EFs'!$B$10:$B$11,'VC OFFROAD_EFs'!F$10:F$11),LOOKUP($B$2,'VC OFFROAD_EFs'!$B$12:$B$18,'VC OFFROAD_EFs'!F$12:F$18))))))))/453.59</f>
        <v>0.0005126813744462489</v>
      </c>
      <c r="J41" s="22">
        <v>1</v>
      </c>
      <c r="K41" s="23">
        <v>12</v>
      </c>
      <c r="L41" s="23">
        <v>96</v>
      </c>
      <c r="M41" s="24">
        <f t="shared" si="10"/>
        <v>1.1883147715813627</v>
      </c>
      <c r="N41" s="24">
        <f t="shared" si="11"/>
        <v>0.41013707670578614</v>
      </c>
      <c r="O41" s="24">
        <f t="shared" si="12"/>
        <v>1.0978310983538182</v>
      </c>
      <c r="P41" s="24">
        <f t="shared" si="13"/>
        <v>0.0022057920000000003</v>
      </c>
      <c r="Q41" s="24">
        <f t="shared" si="14"/>
        <v>0.10471004391690189</v>
      </c>
      <c r="R41" s="24"/>
      <c r="S41" s="36">
        <f t="shared" si="15"/>
        <v>0.057039109035905415</v>
      </c>
      <c r="T41" s="36">
        <f t="shared" si="16"/>
        <v>0.019686579681877734</v>
      </c>
      <c r="U41" s="36">
        <f t="shared" si="17"/>
        <v>0.052695892720983274</v>
      </c>
      <c r="V41" s="36">
        <f t="shared" si="18"/>
        <v>0.00010587801600000002</v>
      </c>
      <c r="W41" s="36">
        <f t="shared" si="19"/>
        <v>0.005026082108011291</v>
      </c>
      <c r="AE41" s="36">
        <v>0.057039109035905415</v>
      </c>
      <c r="AF41" s="36">
        <v>0.019686579681877734</v>
      </c>
      <c r="AG41" s="36">
        <v>0.052695892720983274</v>
      </c>
      <c r="AH41" s="36">
        <v>0.00010587801600000002</v>
      </c>
      <c r="AI41" s="36">
        <v>0.005026082108011291</v>
      </c>
    </row>
    <row r="42" spans="1:35" s="23" customFormat="1" ht="12.75">
      <c r="A42" s="34" t="s">
        <v>136</v>
      </c>
      <c r="B42" s="35" t="s">
        <v>2</v>
      </c>
      <c r="C42" s="35">
        <v>23</v>
      </c>
      <c r="D42" s="35">
        <v>74</v>
      </c>
      <c r="E42" s="21">
        <f>(IF($C42&lt;50,LOOKUP($B$2,'VC OFFROAD_EFs'!$B$5:$B$5,'VC OFFROAD_EFs'!D$5:D$5),IF($C42&lt;120,LOOKUP($B$2,'VC OFFROAD_EFs'!$B$6:$B$6,'VC OFFROAD_EFs'!D$6:D$6),IF($C42&lt;175,LOOKUP($B$2,'VC OFFROAD_EFs'!$B$7:$B$7,'VC OFFROAD_EFs'!D$7:D$7),IF($C42&lt;250,LOOKUP($B$2,'VC OFFROAD_EFs'!$B$8:$B$8,'VC OFFROAD_EFs'!D$8:D$8),IF($C42&lt;500,LOOKUP($B$2,'VC OFFROAD_EFs'!$B$9:$B$9,'VC OFFROAD_EFs'!D$9:D$9),IF($C42&lt;750,LOOKUP($B$2,'VC OFFROAD_EFs'!$B$10:$B$11,'VC OFFROAD_EFs'!D$10:D$11),LOOKUP($B$2,'VC OFFROAD_EFs'!$B$12:$B$18,'VC OFFROAD_EFs'!D$12:D$18))))))))/453.59</f>
        <v>0.005818227436258141</v>
      </c>
      <c r="F42" s="21">
        <f>(IF($C42&lt;50,LOOKUP($B$2,'VC OFFROAD_EFs'!$B$5:$B$5,'VC OFFROAD_EFs'!C$5:C$5),IF($C42&lt;120,LOOKUP($B$2,'VC OFFROAD_EFs'!$B$6:$B$6,'VC OFFROAD_EFs'!C$6:C$6),IF($C42&lt;175,LOOKUP($B$2,'VC OFFROAD_EFs'!$B$7:$B$7,'VC OFFROAD_EFs'!C$7:C$7),IF($C42&lt;250,LOOKUP($B$2,'VC OFFROAD_EFs'!$B$8:$B$8,'VC OFFROAD_EFs'!C$8:C$8),IF($C42&lt;500,LOOKUP($B$2,'VC OFFROAD_EFs'!$B$9:$B$9,'VC OFFROAD_EFs'!C$9:C$9),IF($C42&lt;750,LOOKUP($B$2,'VC OFFROAD_EFs'!$B$10:$B$11,'VC OFFROAD_EFs'!C$10:C$11),LOOKUP($B$2,'VC OFFROAD_EFs'!$B$12:$B$18,'VC OFFROAD_EFs'!C$12:C$18))))))))/453.59</f>
        <v>0.0020081133798755687</v>
      </c>
      <c r="G42" s="21">
        <f>(IF($C42&lt;50,LOOKUP($B$2,'VC OFFROAD_EFs'!$B$5:$B$5,'VC OFFROAD_EFs'!E$5:E$5),IF($C42&lt;120,LOOKUP($B$2,'VC OFFROAD_EFs'!$B$6:$B$6,'VC OFFROAD_EFs'!E$6:E$6),IF($C42&lt;175,LOOKUP($B$2,'VC OFFROAD_EFs'!$B$7:$B$7,'VC OFFROAD_EFs'!E$7:E$7),IF($C42&lt;250,LOOKUP($B$2,'VC OFFROAD_EFs'!$B$8:$B$8,'VC OFFROAD_EFs'!E$8:E$8),IF($C42&lt;500,LOOKUP($B$2,'VC OFFROAD_EFs'!$B$9:$B$9,'VC OFFROAD_EFs'!E$9:E$9),IF($C42&lt;750,LOOKUP($B$2,'VC OFFROAD_EFs'!$B$10:$B$11,'VC OFFROAD_EFs'!E$10:E$11),LOOKUP($B$2,'VC OFFROAD_EFs'!$B$12:$B$18,'VC OFFROAD_EFs'!E$12:E$18))))))))/453.59</f>
        <v>0.0053752012257825025</v>
      </c>
      <c r="H42" s="21">
        <v>1.08E-05</v>
      </c>
      <c r="I42" s="21">
        <f>(IF($C42&lt;50,LOOKUP($B$2,'VC OFFROAD_EFs'!$B$5:$B$5,'VC OFFROAD_EFs'!F$5:F$5),IF($C42&lt;120,LOOKUP($B$2,'VC OFFROAD_EFs'!$B$6:$B$6,'VC OFFROAD_EFs'!F$6:F$6),IF($C42&lt;175,LOOKUP($B$2,'VC OFFROAD_EFs'!$B$7:$B$7,'VC OFFROAD_EFs'!F$7:F$7),IF($C42&lt;250,LOOKUP($B$2,'VC OFFROAD_EFs'!$B$8:$B$8,'VC OFFROAD_EFs'!F$8:F$8),IF($C42&lt;500,LOOKUP($B$2,'VC OFFROAD_EFs'!$B$9:$B$9,'VC OFFROAD_EFs'!F$9:F$9),IF($C42&lt;750,LOOKUP($B$2,'VC OFFROAD_EFs'!$B$10:$B$11,'VC OFFROAD_EFs'!F$10:F$11),LOOKUP($B$2,'VC OFFROAD_EFs'!$B$12:$B$18,'VC OFFROAD_EFs'!F$12:F$18))))))))/453.59</f>
        <v>0.0005126813744462489</v>
      </c>
      <c r="J42" s="22">
        <v>1</v>
      </c>
      <c r="K42" s="23">
        <v>12</v>
      </c>
      <c r="L42" s="23">
        <v>96</v>
      </c>
      <c r="M42" s="24">
        <f t="shared" si="10"/>
        <v>1.1883147715813627</v>
      </c>
      <c r="N42" s="24">
        <f t="shared" si="11"/>
        <v>0.41013707670578614</v>
      </c>
      <c r="O42" s="24">
        <f t="shared" si="12"/>
        <v>1.0978310983538182</v>
      </c>
      <c r="P42" s="24">
        <f t="shared" si="13"/>
        <v>0.0022057920000000003</v>
      </c>
      <c r="Q42" s="24">
        <f t="shared" si="14"/>
        <v>0.10471004391690189</v>
      </c>
      <c r="R42" s="24"/>
      <c r="S42" s="36">
        <f t="shared" si="15"/>
        <v>0.057039109035905415</v>
      </c>
      <c r="T42" s="36">
        <f t="shared" si="16"/>
        <v>0.019686579681877734</v>
      </c>
      <c r="U42" s="36">
        <f t="shared" si="17"/>
        <v>0.052695892720983274</v>
      </c>
      <c r="V42" s="36">
        <f t="shared" si="18"/>
        <v>0.00010587801600000002</v>
      </c>
      <c r="W42" s="36">
        <f t="shared" si="19"/>
        <v>0.005026082108011291</v>
      </c>
      <c r="AE42" s="36">
        <v>0.057039109035905415</v>
      </c>
      <c r="AF42" s="36">
        <v>0.019686579681877734</v>
      </c>
      <c r="AG42" s="36">
        <v>0.052695892720983274</v>
      </c>
      <c r="AH42" s="36">
        <v>0.00010587801600000002</v>
      </c>
      <c r="AI42" s="36">
        <v>0.005026082108011291</v>
      </c>
    </row>
    <row r="43" spans="1:35" s="23" customFormat="1" ht="12.75">
      <c r="A43" s="34" t="s">
        <v>137</v>
      </c>
      <c r="B43" s="35" t="s">
        <v>2</v>
      </c>
      <c r="C43" s="35">
        <v>300</v>
      </c>
      <c r="D43" s="35">
        <v>74</v>
      </c>
      <c r="E43" s="21">
        <f>(IF($C43&lt;50,LOOKUP($B$2,'VC OFFROAD_EFs'!$B$5:$B$5,'VC OFFROAD_EFs'!D$5:D$5),IF($C43&lt;120,LOOKUP($B$2,'VC OFFROAD_EFs'!$B$6:$B$6,'VC OFFROAD_EFs'!D$6:D$6),IF($C43&lt;175,LOOKUP($B$2,'VC OFFROAD_EFs'!$B$7:$B$7,'VC OFFROAD_EFs'!D$7:D$7),IF($C43&lt;250,LOOKUP($B$2,'VC OFFROAD_EFs'!$B$8:$B$8,'VC OFFROAD_EFs'!D$8:D$8),IF($C43&lt;500,LOOKUP($B$2,'VC OFFROAD_EFs'!$B$9:$B$9,'VC OFFROAD_EFs'!D$9:D$9),IF($C43&lt;750,LOOKUP($B$2,'VC OFFROAD_EFs'!$B$10:$B$11,'VC OFFROAD_EFs'!D$10:D$11),LOOKUP($B$2,'VC OFFROAD_EFs'!$B$12:$B$18,'VC OFFROAD_EFs'!D$12:D$18))))))))/453.59</f>
        <v>0.001823127714611169</v>
      </c>
      <c r="F43" s="21">
        <f>(IF($C43&lt;50,LOOKUP($B$2,'VC OFFROAD_EFs'!$B$5:$B$5,'VC OFFROAD_EFs'!C$5:C$5),IF($C43&lt;120,LOOKUP($B$2,'VC OFFROAD_EFs'!$B$6:$B$6,'VC OFFROAD_EFs'!C$6:C$6),IF($C43&lt;175,LOOKUP($B$2,'VC OFFROAD_EFs'!$B$7:$B$7,'VC OFFROAD_EFs'!C$7:C$7),IF($C43&lt;250,LOOKUP($B$2,'VC OFFROAD_EFs'!$B$8:$B$8,'VC OFFROAD_EFs'!C$8:C$8),IF($C43&lt;500,LOOKUP($B$2,'VC OFFROAD_EFs'!$B$9:$B$9,'VC OFFROAD_EFs'!C$9:C$9),IF($C43&lt;750,LOOKUP($B$2,'VC OFFROAD_EFs'!$B$10:$B$11,'VC OFFROAD_EFs'!C$10:C$11),LOOKUP($B$2,'VC OFFROAD_EFs'!$B$12:$B$18,'VC OFFROAD_EFs'!C$12:C$18))))))))/453.59</f>
        <v>0.0004989332996492072</v>
      </c>
      <c r="G43" s="21">
        <f>(IF($C43&lt;50,LOOKUP($B$2,'VC OFFROAD_EFs'!$B$5:$B$5,'VC OFFROAD_EFs'!E$5:E$5),IF($C43&lt;120,LOOKUP($B$2,'VC OFFROAD_EFs'!$B$6:$B$6,'VC OFFROAD_EFs'!E$6:E$6),IF($C43&lt;175,LOOKUP($B$2,'VC OFFROAD_EFs'!$B$7:$B$7,'VC OFFROAD_EFs'!E$7:E$7),IF($C43&lt;250,LOOKUP($B$2,'VC OFFROAD_EFs'!$B$8:$B$8,'VC OFFROAD_EFs'!E$8:E$8),IF($C43&lt;500,LOOKUP($B$2,'VC OFFROAD_EFs'!$B$9:$B$9,'VC OFFROAD_EFs'!E$9:E$9),IF($C43&lt;750,LOOKUP($B$2,'VC OFFROAD_EFs'!$B$10:$B$11,'VC OFFROAD_EFs'!E$10:E$11),LOOKUP($B$2,'VC OFFROAD_EFs'!$B$12:$B$18,'VC OFFROAD_EFs'!E$12:E$18))))))))/453.59</f>
        <v>0.004818265278427906</v>
      </c>
      <c r="H43" s="21">
        <v>1.08E-05</v>
      </c>
      <c r="I43" s="21">
        <f>(IF($C43&lt;50,LOOKUP($B$2,'VC OFFROAD_EFs'!$B$5:$B$5,'VC OFFROAD_EFs'!F$5:F$5),IF($C43&lt;120,LOOKUP($B$2,'VC OFFROAD_EFs'!$B$6:$B$6,'VC OFFROAD_EFs'!F$6:F$6),IF($C43&lt;175,LOOKUP($B$2,'VC OFFROAD_EFs'!$B$7:$B$7,'VC OFFROAD_EFs'!F$7:F$7),IF($C43&lt;250,LOOKUP($B$2,'VC OFFROAD_EFs'!$B$8:$B$8,'VC OFFROAD_EFs'!F$8:F$8),IF($C43&lt;500,LOOKUP($B$2,'VC OFFROAD_EFs'!$B$9:$B$9,'VC OFFROAD_EFs'!F$9:F$9),IF($C43&lt;750,LOOKUP($B$2,'VC OFFROAD_EFs'!$B$10:$B$11,'VC OFFROAD_EFs'!F$10:F$11),LOOKUP($B$2,'VC OFFROAD_EFs'!$B$12:$B$18,'VC OFFROAD_EFs'!F$12:F$18))))))))/453.59</f>
        <v>0.0001852093130397065</v>
      </c>
      <c r="J43" s="22">
        <v>2</v>
      </c>
      <c r="K43" s="23">
        <v>12</v>
      </c>
      <c r="L43" s="23">
        <v>96</v>
      </c>
      <c r="M43" s="24">
        <f t="shared" si="10"/>
        <v>9.713624463448308</v>
      </c>
      <c r="N43" s="24">
        <f t="shared" si="11"/>
        <v>2.6583166205309756</v>
      </c>
      <c r="O43" s="24">
        <f t="shared" si="12"/>
        <v>25.67171740346388</v>
      </c>
      <c r="P43" s="24">
        <f t="shared" si="13"/>
        <v>0.0575424</v>
      </c>
      <c r="Q43" s="24">
        <f t="shared" si="14"/>
        <v>0.9867952198755563</v>
      </c>
      <c r="R43" s="24"/>
      <c r="S43" s="36">
        <f t="shared" si="15"/>
        <v>0.4662539742455188</v>
      </c>
      <c r="T43" s="36">
        <f t="shared" si="16"/>
        <v>0.12759919778548684</v>
      </c>
      <c r="U43" s="36">
        <f t="shared" si="17"/>
        <v>1.2322424353662664</v>
      </c>
      <c r="V43" s="36">
        <f t="shared" si="18"/>
        <v>0.0027620352</v>
      </c>
      <c r="W43" s="36">
        <f t="shared" si="19"/>
        <v>0.047366170554026706</v>
      </c>
      <c r="AE43" s="36">
        <v>0.4662539742455188</v>
      </c>
      <c r="AF43" s="36">
        <v>0.12759919778548684</v>
      </c>
      <c r="AG43" s="36">
        <v>1.2322424353662664</v>
      </c>
      <c r="AH43" s="36">
        <v>0.0027620352</v>
      </c>
      <c r="AI43" s="36">
        <v>0.047366170554026706</v>
      </c>
    </row>
    <row r="44" spans="1:35" s="23" customFormat="1" ht="12.75">
      <c r="A44" s="34" t="s">
        <v>139</v>
      </c>
      <c r="B44" s="35" t="s">
        <v>2</v>
      </c>
      <c r="C44" s="35">
        <v>22</v>
      </c>
      <c r="D44" s="35">
        <v>74</v>
      </c>
      <c r="E44" s="21">
        <f>(IF($C44&lt;50,LOOKUP($B$2,'VC OFFROAD_EFs'!$B$5:$B$5,'VC OFFROAD_EFs'!D$5:D$5),IF($C44&lt;120,LOOKUP($B$2,'VC OFFROAD_EFs'!$B$6:$B$6,'VC OFFROAD_EFs'!D$6:D$6),IF($C44&lt;175,LOOKUP($B$2,'VC OFFROAD_EFs'!$B$7:$B$7,'VC OFFROAD_EFs'!D$7:D$7),IF($C44&lt;250,LOOKUP($B$2,'VC OFFROAD_EFs'!$B$8:$B$8,'VC OFFROAD_EFs'!D$8:D$8),IF($C44&lt;500,LOOKUP($B$2,'VC OFFROAD_EFs'!$B$9:$B$9,'VC OFFROAD_EFs'!D$9:D$9),IF($C44&lt;750,LOOKUP($B$2,'VC OFFROAD_EFs'!$B$10:$B$11,'VC OFFROAD_EFs'!D$10:D$11),LOOKUP($B$2,'VC OFFROAD_EFs'!$B$12:$B$18,'VC OFFROAD_EFs'!D$12:D$18))))))))/453.59</f>
        <v>0.005818227436258141</v>
      </c>
      <c r="F44" s="21">
        <f>(IF($C44&lt;50,LOOKUP($B$2,'VC OFFROAD_EFs'!$B$5:$B$5,'VC OFFROAD_EFs'!C$5:C$5),IF($C44&lt;120,LOOKUP($B$2,'VC OFFROAD_EFs'!$B$6:$B$6,'VC OFFROAD_EFs'!C$6:C$6),IF($C44&lt;175,LOOKUP($B$2,'VC OFFROAD_EFs'!$B$7:$B$7,'VC OFFROAD_EFs'!C$7:C$7),IF($C44&lt;250,LOOKUP($B$2,'VC OFFROAD_EFs'!$B$8:$B$8,'VC OFFROAD_EFs'!C$8:C$8),IF($C44&lt;500,LOOKUP($B$2,'VC OFFROAD_EFs'!$B$9:$B$9,'VC OFFROAD_EFs'!C$9:C$9),IF($C44&lt;750,LOOKUP($B$2,'VC OFFROAD_EFs'!$B$10:$B$11,'VC OFFROAD_EFs'!C$10:C$11),LOOKUP($B$2,'VC OFFROAD_EFs'!$B$12:$B$18,'VC OFFROAD_EFs'!C$12:C$18))))))))/453.59</f>
        <v>0.0020081133798755687</v>
      </c>
      <c r="G44" s="21">
        <f>(IF($C44&lt;50,LOOKUP($B$2,'VC OFFROAD_EFs'!$B$5:$B$5,'VC OFFROAD_EFs'!E$5:E$5),IF($C44&lt;120,LOOKUP($B$2,'VC OFFROAD_EFs'!$B$6:$B$6,'VC OFFROAD_EFs'!E$6:E$6),IF($C44&lt;175,LOOKUP($B$2,'VC OFFROAD_EFs'!$B$7:$B$7,'VC OFFROAD_EFs'!E$7:E$7),IF($C44&lt;250,LOOKUP($B$2,'VC OFFROAD_EFs'!$B$8:$B$8,'VC OFFROAD_EFs'!E$8:E$8),IF($C44&lt;500,LOOKUP($B$2,'VC OFFROAD_EFs'!$B$9:$B$9,'VC OFFROAD_EFs'!E$9:E$9),IF($C44&lt;750,LOOKUP($B$2,'VC OFFROAD_EFs'!$B$10:$B$11,'VC OFFROAD_EFs'!E$10:E$11),LOOKUP($B$2,'VC OFFROAD_EFs'!$B$12:$B$18,'VC OFFROAD_EFs'!E$12:E$18))))))))/453.59</f>
        <v>0.0053752012257825025</v>
      </c>
      <c r="H44" s="21">
        <v>1.08E-05</v>
      </c>
      <c r="I44" s="21">
        <f>(IF($C44&lt;50,LOOKUP($B$2,'VC OFFROAD_EFs'!$B$5:$B$5,'VC OFFROAD_EFs'!F$5:F$5),IF($C44&lt;120,LOOKUP($B$2,'VC OFFROAD_EFs'!$B$6:$B$6,'VC OFFROAD_EFs'!F$6:F$6),IF($C44&lt;175,LOOKUP($B$2,'VC OFFROAD_EFs'!$B$7:$B$7,'VC OFFROAD_EFs'!F$7:F$7),IF($C44&lt;250,LOOKUP($B$2,'VC OFFROAD_EFs'!$B$8:$B$8,'VC OFFROAD_EFs'!F$8:F$8),IF($C44&lt;500,LOOKUP($B$2,'VC OFFROAD_EFs'!$B$9:$B$9,'VC OFFROAD_EFs'!F$9:F$9),IF($C44&lt;750,LOOKUP($B$2,'VC OFFROAD_EFs'!$B$10:$B$11,'VC OFFROAD_EFs'!F$10:F$11),LOOKUP($B$2,'VC OFFROAD_EFs'!$B$12:$B$18,'VC OFFROAD_EFs'!F$12:F$18))))))))/453.59</f>
        <v>0.0005126813744462489</v>
      </c>
      <c r="J44" s="22">
        <v>1</v>
      </c>
      <c r="K44" s="23">
        <v>12</v>
      </c>
      <c r="L44" s="23">
        <v>96</v>
      </c>
      <c r="M44" s="24">
        <f t="shared" si="10"/>
        <v>1.1366489119473906</v>
      </c>
      <c r="N44" s="24">
        <f t="shared" si="11"/>
        <v>0.3923050298924911</v>
      </c>
      <c r="O44" s="24">
        <f t="shared" si="12"/>
        <v>1.0500993114688697</v>
      </c>
      <c r="P44" s="24">
        <f t="shared" si="13"/>
        <v>0.0021098880000000003</v>
      </c>
      <c r="Q44" s="24">
        <f t="shared" si="14"/>
        <v>0.1001574333118192</v>
      </c>
      <c r="R44" s="24"/>
      <c r="S44" s="36">
        <f t="shared" si="15"/>
        <v>0.05455914777347475</v>
      </c>
      <c r="T44" s="36">
        <f t="shared" si="16"/>
        <v>0.018830641434839573</v>
      </c>
      <c r="U44" s="36">
        <f t="shared" si="17"/>
        <v>0.05040476695050575</v>
      </c>
      <c r="V44" s="36">
        <f t="shared" si="18"/>
        <v>0.000101274624</v>
      </c>
      <c r="W44" s="36">
        <f t="shared" si="19"/>
        <v>0.004807556798967321</v>
      </c>
      <c r="AE44" s="36">
        <v>0.05455914777347475</v>
      </c>
      <c r="AF44" s="36">
        <v>0.018830641434839573</v>
      </c>
      <c r="AG44" s="36">
        <v>0.05040476695050575</v>
      </c>
      <c r="AH44" s="36">
        <v>0.000101274624</v>
      </c>
      <c r="AI44" s="36">
        <v>0.004807556798967321</v>
      </c>
    </row>
    <row r="45" spans="1:35" s="23" customFormat="1" ht="12.75">
      <c r="A45" s="23" t="s">
        <v>49</v>
      </c>
      <c r="B45" s="35" t="s">
        <v>2</v>
      </c>
      <c r="C45" s="35">
        <v>37</v>
      </c>
      <c r="D45" s="35">
        <v>48</v>
      </c>
      <c r="E45" s="21">
        <f>(IF($C45&lt;50,LOOKUP($B$2,'VC OFFROAD_EFs'!$B$5:$B$5,'VC OFFROAD_EFs'!D$5:D$5),IF($C45&lt;120,LOOKUP($B$2,'VC OFFROAD_EFs'!$B$6:$B$6,'VC OFFROAD_EFs'!D$6:D$6),IF($C45&lt;175,LOOKUP($B$2,'VC OFFROAD_EFs'!$B$7:$B$7,'VC OFFROAD_EFs'!D$7:D$7),IF($C45&lt;250,LOOKUP($B$2,'VC OFFROAD_EFs'!$B$8:$B$8,'VC OFFROAD_EFs'!D$8:D$8),IF($C45&lt;500,LOOKUP($B$2,'VC OFFROAD_EFs'!$B$9:$B$9,'VC OFFROAD_EFs'!D$9:D$9),IF($C45&lt;750,LOOKUP($B$2,'VC OFFROAD_EFs'!$B$10:$B$11,'VC OFFROAD_EFs'!D$10:D$11),LOOKUP($B$2,'VC OFFROAD_EFs'!$B$12:$B$18,'VC OFFROAD_EFs'!D$12:D$18))))))))/453.59</f>
        <v>0.005818227436258141</v>
      </c>
      <c r="F45" s="21">
        <f>(IF($C45&lt;50,LOOKUP($B$2,'VC OFFROAD_EFs'!$B$5:$B$5,'VC OFFROAD_EFs'!C$5:C$5),IF($C45&lt;120,LOOKUP($B$2,'VC OFFROAD_EFs'!$B$6:$B$6,'VC OFFROAD_EFs'!C$6:C$6),IF($C45&lt;175,LOOKUP($B$2,'VC OFFROAD_EFs'!$B$7:$B$7,'VC OFFROAD_EFs'!C$7:C$7),IF($C45&lt;250,LOOKUP($B$2,'VC OFFROAD_EFs'!$B$8:$B$8,'VC OFFROAD_EFs'!C$8:C$8),IF($C45&lt;500,LOOKUP($B$2,'VC OFFROAD_EFs'!$B$9:$B$9,'VC OFFROAD_EFs'!C$9:C$9),IF($C45&lt;750,LOOKUP($B$2,'VC OFFROAD_EFs'!$B$10:$B$11,'VC OFFROAD_EFs'!C$10:C$11),LOOKUP($B$2,'VC OFFROAD_EFs'!$B$12:$B$18,'VC OFFROAD_EFs'!C$12:C$18))))))))/453.59</f>
        <v>0.0020081133798755687</v>
      </c>
      <c r="G45" s="21">
        <f>(IF($C45&lt;50,LOOKUP($B$2,'VC OFFROAD_EFs'!$B$5:$B$5,'VC OFFROAD_EFs'!E$5:E$5),IF($C45&lt;120,LOOKUP($B$2,'VC OFFROAD_EFs'!$B$6:$B$6,'VC OFFROAD_EFs'!E$6:E$6),IF($C45&lt;175,LOOKUP($B$2,'VC OFFROAD_EFs'!$B$7:$B$7,'VC OFFROAD_EFs'!E$7:E$7),IF($C45&lt;250,LOOKUP($B$2,'VC OFFROAD_EFs'!$B$8:$B$8,'VC OFFROAD_EFs'!E$8:E$8),IF($C45&lt;500,LOOKUP($B$2,'VC OFFROAD_EFs'!$B$9:$B$9,'VC OFFROAD_EFs'!E$9:E$9),IF($C45&lt;750,LOOKUP($B$2,'VC OFFROAD_EFs'!$B$10:$B$11,'VC OFFROAD_EFs'!E$10:E$11),LOOKUP($B$2,'VC OFFROAD_EFs'!$B$12:$B$18,'VC OFFROAD_EFs'!E$12:E$18))))))))/453.59</f>
        <v>0.0053752012257825025</v>
      </c>
      <c r="H45" s="21">
        <v>1.08E-05</v>
      </c>
      <c r="I45" s="21">
        <f>(IF($C45&lt;50,LOOKUP($B$2,'VC OFFROAD_EFs'!$B$5:$B$5,'VC OFFROAD_EFs'!F$5:F$5),IF($C45&lt;120,LOOKUP($B$2,'VC OFFROAD_EFs'!$B$6:$B$6,'VC OFFROAD_EFs'!F$6:F$6),IF($C45&lt;175,LOOKUP($B$2,'VC OFFROAD_EFs'!$B$7:$B$7,'VC OFFROAD_EFs'!F$7:F$7),IF($C45&lt;250,LOOKUP($B$2,'VC OFFROAD_EFs'!$B$8:$B$8,'VC OFFROAD_EFs'!F$8:F$8),IF($C45&lt;500,LOOKUP($B$2,'VC OFFROAD_EFs'!$B$9:$B$9,'VC OFFROAD_EFs'!F$9:F$9),IF($C45&lt;750,LOOKUP($B$2,'VC OFFROAD_EFs'!$B$10:$B$11,'VC OFFROAD_EFs'!F$10:F$11),LOOKUP($B$2,'VC OFFROAD_EFs'!$B$12:$B$18,'VC OFFROAD_EFs'!F$12:F$18))))))))/453.59</f>
        <v>0.0005126813744462489</v>
      </c>
      <c r="J45" s="22">
        <v>1</v>
      </c>
      <c r="K45" s="23">
        <v>12</v>
      </c>
      <c r="L45" s="23">
        <v>96</v>
      </c>
      <c r="M45" s="38">
        <f t="shared" si="10"/>
        <v>1.239980631215335</v>
      </c>
      <c r="N45" s="38">
        <f t="shared" si="11"/>
        <v>0.4279691235190812</v>
      </c>
      <c r="O45" s="38">
        <f t="shared" si="12"/>
        <v>1.145562885238767</v>
      </c>
      <c r="P45" s="38">
        <f t="shared" si="13"/>
        <v>0.002301696</v>
      </c>
      <c r="Q45" s="38">
        <f t="shared" si="14"/>
        <v>0.10926265452198457</v>
      </c>
      <c r="R45" s="24"/>
      <c r="S45" s="41">
        <f t="shared" si="15"/>
        <v>0.05951907029833608</v>
      </c>
      <c r="T45" s="41">
        <f t="shared" si="16"/>
        <v>0.020542517928915895</v>
      </c>
      <c r="U45" s="41">
        <f t="shared" si="17"/>
        <v>0.054987018491460815</v>
      </c>
      <c r="V45" s="41">
        <f t="shared" si="18"/>
        <v>0.000110481408</v>
      </c>
      <c r="W45" s="41">
        <f t="shared" si="19"/>
        <v>0.005244607417055259</v>
      </c>
      <c r="AE45" s="41">
        <v>0.05951907029833608</v>
      </c>
      <c r="AF45" s="41">
        <v>0.020542517928915895</v>
      </c>
      <c r="AG45" s="41">
        <v>0.054987018491460815</v>
      </c>
      <c r="AH45" s="41">
        <v>0.000110481408</v>
      </c>
      <c r="AI45" s="41">
        <v>0.005244607417055259</v>
      </c>
    </row>
    <row r="46" spans="1:35" s="23" customFormat="1" ht="12.75">
      <c r="A46" s="5" t="s">
        <v>170</v>
      </c>
      <c r="B46" s="35"/>
      <c r="C46" s="35"/>
      <c r="D46" s="35"/>
      <c r="E46" s="21"/>
      <c r="F46" s="21"/>
      <c r="G46" s="21"/>
      <c r="H46" s="21"/>
      <c r="I46" s="21"/>
      <c r="J46" s="22"/>
      <c r="M46" s="32">
        <f>SUM(M31:M45)</f>
        <v>153.3040318740545</v>
      </c>
      <c r="N46" s="32">
        <f>SUM(N31:N45)</f>
        <v>44.98162015217855</v>
      </c>
      <c r="O46" s="32">
        <f>SUM(O31:O45)</f>
        <v>363.9769218738296</v>
      </c>
      <c r="P46" s="32">
        <f>SUM(P31:P45)</f>
        <v>0.718000848</v>
      </c>
      <c r="Q46" s="32">
        <f>SUM(Q31:Q45)</f>
        <v>17.034197377517774</v>
      </c>
      <c r="R46" s="24"/>
      <c r="S46" s="32">
        <f>SUM(S31:S45)</f>
        <v>7.358593529954615</v>
      </c>
      <c r="T46" s="32">
        <f>SUM(T31:T45)</f>
        <v>2.15911776730457</v>
      </c>
      <c r="U46" s="32">
        <f>SUM(U31:U45)</f>
        <v>17.470892249943823</v>
      </c>
      <c r="V46" s="32">
        <f>SUM(V31:V45)</f>
        <v>0.03446404070399999</v>
      </c>
      <c r="W46" s="32">
        <f>SUM(W31:W45)</f>
        <v>0.8176414741208532</v>
      </c>
      <c r="AE46" s="32">
        <v>7.358593529954615</v>
      </c>
      <c r="AF46" s="32">
        <v>2.15911776730457</v>
      </c>
      <c r="AG46" s="32">
        <v>17.470892249943823</v>
      </c>
      <c r="AH46" s="32">
        <v>0.03446404070399999</v>
      </c>
      <c r="AI46" s="32">
        <v>0.8176414741208532</v>
      </c>
    </row>
    <row r="47" spans="2:23" s="23" customFormat="1" ht="12.75">
      <c r="B47" s="35"/>
      <c r="C47" s="35"/>
      <c r="D47" s="35"/>
      <c r="E47" s="21"/>
      <c r="F47" s="21"/>
      <c r="G47" s="21"/>
      <c r="H47" s="21"/>
      <c r="I47" s="21"/>
      <c r="J47" s="22"/>
      <c r="M47" s="32"/>
      <c r="N47" s="32"/>
      <c r="O47" s="32"/>
      <c r="P47" s="32"/>
      <c r="Q47" s="32"/>
      <c r="R47" s="24"/>
      <c r="S47" s="32"/>
      <c r="T47" s="32"/>
      <c r="U47" s="32"/>
      <c r="V47" s="32"/>
      <c r="W47" s="32"/>
    </row>
    <row r="48" spans="1:23" s="22" customFormat="1" ht="12.75">
      <c r="A48" s="22" t="s">
        <v>215</v>
      </c>
      <c r="B48" s="30"/>
      <c r="C48" s="30"/>
      <c r="D48" s="30"/>
      <c r="E48" s="31"/>
      <c r="F48" s="31"/>
      <c r="G48" s="31"/>
      <c r="H48" s="31"/>
      <c r="I48" s="31"/>
      <c r="M48" s="32"/>
      <c r="N48" s="32"/>
      <c r="O48" s="32"/>
      <c r="P48" s="32"/>
      <c r="Q48" s="32"/>
      <c r="R48" s="32"/>
      <c r="S48" s="33"/>
      <c r="T48" s="33"/>
      <c r="U48" s="33"/>
      <c r="V48" s="33"/>
      <c r="W48" s="33"/>
    </row>
    <row r="49" spans="1:29" s="23" customFormat="1" ht="12.75">
      <c r="A49" s="23" t="s">
        <v>121</v>
      </c>
      <c r="B49" s="35" t="s">
        <v>2</v>
      </c>
      <c r="C49" s="35">
        <v>194</v>
      </c>
      <c r="D49" s="35">
        <v>43</v>
      </c>
      <c r="E49" s="21">
        <f>(IF($C49&lt;50,LOOKUP($B$2,'SC OFFROAD_EFs'!$B$5:$B$12,'SC OFFROAD_EFs'!D$5:D$12),IF($C49&lt;120,LOOKUP($B$2,'SC OFFROAD_EFs'!$B$13:$B$20,'SC OFFROAD_EFs'!D$13:D$20),IF($C49&lt;175,LOOKUP($B$2,'SC OFFROAD_EFs'!$B$21:$B$32,'SC OFFROAD_EFs'!D$21:D$32),IF($C49&lt;250,LOOKUP($B$2,'SC OFFROAD_EFs'!$B$33:$B$41,'SC OFFROAD_EFs'!D$33:D$41),IF($C49&lt;500,LOOKUP($B$2,'SC OFFROAD_EFs'!$B$42:$B$50,'SC OFFROAD_EFs'!D$42:D$50),IF($C49&lt;750,LOOKUP($B$2,'SC OFFROAD_EFs'!$B$51:$B$59,'SC OFFROAD_EFs'!D$51:D$59),LOOKUP($B$2,'SC OFFROAD_EFs'!$B$60:$B$66,'SC OFFROAD_EFs'!D$60:D$66))))))))/453.59</f>
        <v>0.0018599666414599234</v>
      </c>
      <c r="F49" s="21">
        <f>(IF($C49&lt;50,LOOKUP($B$2,'SC OFFROAD_EFs'!$B$5:$B$12,'SC OFFROAD_EFs'!C$5:C$12),IF($C49&lt;120,LOOKUP($B$2,'SC OFFROAD_EFs'!$B$13:$B$20,'SC OFFROAD_EFs'!C$13:C$20),IF($C49&lt;175,LOOKUP($B$2,'SC OFFROAD_EFs'!$B$21:$B$32,'SC OFFROAD_EFs'!C$21:C$32),IF($C49&lt;250,LOOKUP($B$2,'SC OFFROAD_EFs'!$B$33:$B$41,'SC OFFROAD_EFs'!C$33:C$41),IF($C49&lt;500,LOOKUP($B$2,'SC OFFROAD_EFs'!$B$42:$B$50,'SC OFFROAD_EFs'!C$42:C$50),IF($C49&lt;750,LOOKUP($B$2,'SC OFFROAD_EFs'!$B$51:$B$59,'SC OFFROAD_EFs'!C$51:C$59),LOOKUP($B$2,'SC OFFROAD_EFs'!$B$60:$B$66,'SC OFFROAD_EFs'!C$60:C$66))))))))/453.59</f>
        <v>0.0006679276323643183</v>
      </c>
      <c r="G49" s="21">
        <f>(IF($C49&lt;50,LOOKUP($B$2,'SC OFFROAD_EFs'!$B$5:$B$12,'SC OFFROAD_EFs'!E$5:E$12),IF($C49&lt;120,LOOKUP($B$2,'SC OFFROAD_EFs'!$B$13:$B$20,'SC OFFROAD_EFs'!E$13:E$20),IF($C49&lt;175,LOOKUP($B$2,'SC OFFROAD_EFs'!$B$21:$B$32,'SC OFFROAD_EFs'!E$21:E$32),IF($C49&lt;250,LOOKUP($B$2,'SC OFFROAD_EFs'!$B$33:$B$41,'SC OFFROAD_EFs'!E$33:E$41),IF($C49&lt;500,LOOKUP($B$2,'SC OFFROAD_EFs'!$B$42:$B$50,'SC OFFROAD_EFs'!E$42:E$50),IF($C49&lt;750,LOOKUP($B$2,'SC OFFROAD_EFs'!$B$51:$B$59,'SC OFFROAD_EFs'!E$51:E$59),LOOKUP($B$2,'SC OFFROAD_EFs'!$B$60:$B$66,'SC OFFROAD_EFs'!E$60:E$66))))))))/453.59</f>
        <v>0.006636135413287269</v>
      </c>
      <c r="H49" s="21">
        <v>1.08E-05</v>
      </c>
      <c r="I49" s="21">
        <f>(IF($C49&lt;50,LOOKUP($B$2,'SC OFFROAD_EFs'!$B$5:$B$12,'SC OFFROAD_EFs'!F$5:F$12),IF($C49&lt;120,LOOKUP($B$2,'SC OFFROAD_EFs'!$B$13:$B$20,'SC OFFROAD_EFs'!F$13:F$20),IF($C49&lt;175,LOOKUP($B$2,'SC OFFROAD_EFs'!$B$21:$B$32,'SC OFFROAD_EFs'!F$21:F$32),IF($C49&lt;250,LOOKUP($B$2,'SC OFFROAD_EFs'!$B$33:$B$41,'SC OFFROAD_EFs'!F$33:F$41),IF($C49&lt;500,LOOKUP($B$2,'SC OFFROAD_EFs'!$B$42:$B$50,'SC OFFROAD_EFs'!F$42:F$50),IF($C49&lt;750,LOOKUP($B$2,'SC OFFROAD_EFs'!$B$51:$B$59,'SC OFFROAD_EFs'!F$51:F$59),LOOKUP($B$2,'SC OFFROAD_EFs'!$B$60:$B$66,'SC OFFROAD_EFs'!F$60:F$66))))))))/453.59</f>
        <v>0.000250011395087619</v>
      </c>
      <c r="J49" s="22">
        <v>4</v>
      </c>
      <c r="K49" s="23">
        <v>12</v>
      </c>
      <c r="L49" s="23">
        <v>144</v>
      </c>
      <c r="M49" s="24">
        <f aca="true" t="shared" si="20" ref="M49:M64">($C49*$D49*E49*$J49*$K49/100)</f>
        <v>7.4476040270681665</v>
      </c>
      <c r="N49" s="24">
        <f aca="true" t="shared" si="21" ref="N49:N64">($C49*$D49*F49*$J49*$K49/100)</f>
        <v>2.6744891084079088</v>
      </c>
      <c r="O49" s="24">
        <f aca="true" t="shared" si="22" ref="O49:O64">($C49*$D49*G49*$J49*$K49/100)</f>
        <v>26.57214797646835</v>
      </c>
      <c r="P49" s="24">
        <f aca="true" t="shared" si="23" ref="P49:P64">($C49*$D49*H49*$J49*$K49/100)</f>
        <v>0.043244927999999995</v>
      </c>
      <c r="Q49" s="24">
        <f aca="true" t="shared" si="24" ref="Q49:Q64">($C49*$D49*I49*$J49*$K49/100)</f>
        <v>1.0010856277540403</v>
      </c>
      <c r="R49" s="24"/>
      <c r="S49" s="36">
        <f aca="true" t="shared" si="25" ref="S49:S64">(M49*$L49)/2000</f>
        <v>0.536227489948908</v>
      </c>
      <c r="T49" s="36">
        <f aca="true" t="shared" si="26" ref="T49:T64">(N49*$L49)/2000</f>
        <v>0.19256321580536942</v>
      </c>
      <c r="U49" s="36">
        <f aca="true" t="shared" si="27" ref="U49:U64">(O49*$L49)/2000</f>
        <v>1.9131946543057212</v>
      </c>
      <c r="V49" s="36">
        <f aca="true" t="shared" si="28" ref="V49:V64">(P49*$L49)/2000</f>
        <v>0.003113634816</v>
      </c>
      <c r="W49" s="36">
        <f aca="true" t="shared" si="29" ref="W49:W64">(Q49*$L49)/2000</f>
        <v>0.0720781651982909</v>
      </c>
      <c r="Y49" s="36">
        <v>0.536227489948908</v>
      </c>
      <c r="Z49" s="36">
        <v>0.19256321580536942</v>
      </c>
      <c r="AA49" s="36">
        <v>1.9131946543057212</v>
      </c>
      <c r="AB49" s="36">
        <v>0.003113634816</v>
      </c>
      <c r="AC49" s="36">
        <v>0.0720781651982909</v>
      </c>
    </row>
    <row r="50" spans="1:29" s="23" customFormat="1" ht="12.75">
      <c r="A50" s="23" t="s">
        <v>97</v>
      </c>
      <c r="B50" s="35" t="s">
        <v>2</v>
      </c>
      <c r="C50" s="35">
        <v>35</v>
      </c>
      <c r="D50" s="35">
        <v>45</v>
      </c>
      <c r="E50" s="21">
        <f>(IF($C50&lt;50,LOOKUP($B$2,'SC OFFROAD_EFs'!$B$5:$B$12,'SC OFFROAD_EFs'!D$5:D$12),IF($C50&lt;120,LOOKUP($B$2,'SC OFFROAD_EFs'!$B$13:$B$20,'SC OFFROAD_EFs'!D$13:D$20),IF($C50&lt;175,LOOKUP($B$2,'SC OFFROAD_EFs'!$B$21:$B$32,'SC OFFROAD_EFs'!D$21:D$32),IF($C50&lt;250,LOOKUP($B$2,'SC OFFROAD_EFs'!$B$33:$B$41,'SC OFFROAD_EFs'!D$33:D$41),IF($C50&lt;500,LOOKUP($B$2,'SC OFFROAD_EFs'!$B$42:$B$50,'SC OFFROAD_EFs'!D$42:D$50),IF($C50&lt;750,LOOKUP($B$2,'SC OFFROAD_EFs'!$B$51:$B$59,'SC OFFROAD_EFs'!D$51:D$59),LOOKUP($B$2,'SC OFFROAD_EFs'!$B$60:$B$66,'SC OFFROAD_EFs'!D$60:D$66))))))))/453.59</f>
        <v>0.005817914626272056</v>
      </c>
      <c r="F50" s="21">
        <f>(IF($C50&lt;50,LOOKUP($B$2,'SC OFFROAD_EFs'!$B$5:$B$12,'SC OFFROAD_EFs'!C$5:C$12),IF($C50&lt;120,LOOKUP($B$2,'SC OFFROAD_EFs'!$B$13:$B$20,'SC OFFROAD_EFs'!C$13:C$20),IF($C50&lt;175,LOOKUP($B$2,'SC OFFROAD_EFs'!$B$21:$B$32,'SC OFFROAD_EFs'!C$21:C$32),IF($C50&lt;250,LOOKUP($B$2,'SC OFFROAD_EFs'!$B$33:$B$41,'SC OFFROAD_EFs'!C$33:C$41),IF($C50&lt;500,LOOKUP($B$2,'SC OFFROAD_EFs'!$B$42:$B$50,'SC OFFROAD_EFs'!C$42:C$50),IF($C50&lt;750,LOOKUP($B$2,'SC OFFROAD_EFs'!$B$51:$B$59,'SC OFFROAD_EFs'!C$51:C$59),LOOKUP($B$2,'SC OFFROAD_EFs'!$B$60:$B$66,'SC OFFROAD_EFs'!C$60:C$66))))))))/453.59</f>
        <v>0.0020078363524550697</v>
      </c>
      <c r="G50" s="21">
        <f>(IF($C50&lt;50,LOOKUP($B$2,'SC OFFROAD_EFs'!$B$5:$B$12,'SC OFFROAD_EFs'!E$5:E$12),IF($C50&lt;120,LOOKUP($B$2,'SC OFFROAD_EFs'!$B$13:$B$20,'SC OFFROAD_EFs'!E$13:E$20),IF($C50&lt;175,LOOKUP($B$2,'SC OFFROAD_EFs'!$B$21:$B$32,'SC OFFROAD_EFs'!E$21:E$32),IF($C50&lt;250,LOOKUP($B$2,'SC OFFROAD_EFs'!$B$33:$B$41,'SC OFFROAD_EFs'!E$33:E$41),IF($C50&lt;500,LOOKUP($B$2,'SC OFFROAD_EFs'!$B$42:$B$50,'SC OFFROAD_EFs'!E$42:E$50),IF($C50&lt;750,LOOKUP($B$2,'SC OFFROAD_EFs'!$B$51:$B$59,'SC OFFROAD_EFs'!E$51:E$59),LOOKUP($B$2,'SC OFFROAD_EFs'!$B$60:$B$66,'SC OFFROAD_EFs'!E$60:E$66))))))))/453.59</f>
        <v>0.005375122291359144</v>
      </c>
      <c r="H50" s="21">
        <v>1.08E-05</v>
      </c>
      <c r="I50" s="21">
        <f>(IF($C50&lt;50,LOOKUP($B$2,'SC OFFROAD_EFs'!$B$5:$B$12,'SC OFFROAD_EFs'!F$5:F$12),IF($C50&lt;120,LOOKUP($B$2,'SC OFFROAD_EFs'!$B$13:$B$20,'SC OFFROAD_EFs'!F$13:F$20),IF($C50&lt;175,LOOKUP($B$2,'SC OFFROAD_EFs'!$B$21:$B$32,'SC OFFROAD_EFs'!F$21:F$32),IF($C50&lt;250,LOOKUP($B$2,'SC OFFROAD_EFs'!$B$33:$B$41,'SC OFFROAD_EFs'!F$33:F$41),IF($C50&lt;500,LOOKUP($B$2,'SC OFFROAD_EFs'!$B$42:$B$50,'SC OFFROAD_EFs'!F$42:F$50),IF($C50&lt;750,LOOKUP($B$2,'SC OFFROAD_EFs'!$B$51:$B$59,'SC OFFROAD_EFs'!F$51:F$59),LOOKUP($B$2,'SC OFFROAD_EFs'!$B$60:$B$66,'SC OFFROAD_EFs'!F$60:F$66))))))))/453.59</f>
        <v>0.0005126331160610746</v>
      </c>
      <c r="J50" s="22">
        <v>6</v>
      </c>
      <c r="K50" s="23">
        <v>12</v>
      </c>
      <c r="L50" s="23">
        <v>144</v>
      </c>
      <c r="M50" s="24">
        <f t="shared" si="20"/>
        <v>6.597515186192513</v>
      </c>
      <c r="N50" s="24">
        <f t="shared" si="21"/>
        <v>2.276886423684049</v>
      </c>
      <c r="O50" s="24">
        <f t="shared" si="22"/>
        <v>6.095388678401268</v>
      </c>
      <c r="P50" s="24">
        <f t="shared" si="23"/>
        <v>0.0122472</v>
      </c>
      <c r="Q50" s="24">
        <f t="shared" si="24"/>
        <v>0.5813259536132586</v>
      </c>
      <c r="R50" s="24"/>
      <c r="S50" s="36">
        <f t="shared" si="25"/>
        <v>0.47502109340586096</v>
      </c>
      <c r="T50" s="36">
        <f t="shared" si="26"/>
        <v>0.16393582250525152</v>
      </c>
      <c r="U50" s="36">
        <f t="shared" si="27"/>
        <v>0.4388679848448913</v>
      </c>
      <c r="V50" s="36">
        <f t="shared" si="28"/>
        <v>0.0008817984</v>
      </c>
      <c r="W50" s="36">
        <f t="shared" si="29"/>
        <v>0.04185546866015461</v>
      </c>
      <c r="Y50" s="36">
        <v>0.47502109340586096</v>
      </c>
      <c r="Z50" s="36">
        <v>0.16393582250525152</v>
      </c>
      <c r="AA50" s="36">
        <v>0.4388679848448913</v>
      </c>
      <c r="AB50" s="36">
        <v>0.0008817984</v>
      </c>
      <c r="AC50" s="36">
        <v>0.04185546866015461</v>
      </c>
    </row>
    <row r="51" spans="1:29" s="23" customFormat="1" ht="12.75">
      <c r="A51" s="23" t="s">
        <v>123</v>
      </c>
      <c r="B51" s="35" t="s">
        <v>2</v>
      </c>
      <c r="C51" s="35">
        <v>37</v>
      </c>
      <c r="D51" s="35">
        <v>48</v>
      </c>
      <c r="E51" s="21">
        <f>(IF($C51&lt;50,LOOKUP($B$2,'SC OFFROAD_EFs'!$B$5:$B$12,'SC OFFROAD_EFs'!D$5:D$12),IF($C51&lt;120,LOOKUP($B$2,'SC OFFROAD_EFs'!$B$13:$B$20,'SC OFFROAD_EFs'!D$13:D$20),IF($C51&lt;175,LOOKUP($B$2,'SC OFFROAD_EFs'!$B$21:$B$32,'SC OFFROAD_EFs'!D$21:D$32),IF($C51&lt;250,LOOKUP($B$2,'SC OFFROAD_EFs'!$B$33:$B$41,'SC OFFROAD_EFs'!D$33:D$41),IF($C51&lt;500,LOOKUP($B$2,'SC OFFROAD_EFs'!$B$42:$B$50,'SC OFFROAD_EFs'!D$42:D$50),IF($C51&lt;750,LOOKUP($B$2,'SC OFFROAD_EFs'!$B$51:$B$59,'SC OFFROAD_EFs'!D$51:D$59),LOOKUP($B$2,'SC OFFROAD_EFs'!$B$60:$B$66,'SC OFFROAD_EFs'!D$60:D$66))))))))/453.59</f>
        <v>0.005817914626272056</v>
      </c>
      <c r="F51" s="21">
        <f>(IF($C51&lt;50,LOOKUP($B$2,'SC OFFROAD_EFs'!$B$5:$B$12,'SC OFFROAD_EFs'!C$5:C$12),IF($C51&lt;120,LOOKUP($B$2,'SC OFFROAD_EFs'!$B$13:$B$20,'SC OFFROAD_EFs'!C$13:C$20),IF($C51&lt;175,LOOKUP($B$2,'SC OFFROAD_EFs'!$B$21:$B$32,'SC OFFROAD_EFs'!C$21:C$32),IF($C51&lt;250,LOOKUP($B$2,'SC OFFROAD_EFs'!$B$33:$B$41,'SC OFFROAD_EFs'!C$33:C$41),IF($C51&lt;500,LOOKUP($B$2,'SC OFFROAD_EFs'!$B$42:$B$50,'SC OFFROAD_EFs'!C$42:C$50),IF($C51&lt;750,LOOKUP($B$2,'SC OFFROAD_EFs'!$B$51:$B$59,'SC OFFROAD_EFs'!C$51:C$59),LOOKUP($B$2,'SC OFFROAD_EFs'!$B$60:$B$66,'SC OFFROAD_EFs'!C$60:C$66))))))))/453.59</f>
        <v>0.0020078363524550697</v>
      </c>
      <c r="G51" s="21">
        <f>(IF($C51&lt;50,LOOKUP($B$2,'SC OFFROAD_EFs'!$B$5:$B$12,'SC OFFROAD_EFs'!E$5:E$12),IF($C51&lt;120,LOOKUP($B$2,'SC OFFROAD_EFs'!$B$13:$B$20,'SC OFFROAD_EFs'!E$13:E$20),IF($C51&lt;175,LOOKUP($B$2,'SC OFFROAD_EFs'!$B$21:$B$32,'SC OFFROAD_EFs'!E$21:E$32),IF($C51&lt;250,LOOKUP($B$2,'SC OFFROAD_EFs'!$B$33:$B$41,'SC OFFROAD_EFs'!E$33:E$41),IF($C51&lt;500,LOOKUP($B$2,'SC OFFROAD_EFs'!$B$42:$B$50,'SC OFFROAD_EFs'!E$42:E$50),IF($C51&lt;750,LOOKUP($B$2,'SC OFFROAD_EFs'!$B$51:$B$59,'SC OFFROAD_EFs'!E$51:E$59),LOOKUP($B$2,'SC OFFROAD_EFs'!$B$60:$B$66,'SC OFFROAD_EFs'!E$60:E$66))))))))/453.59</f>
        <v>0.005375122291359144</v>
      </c>
      <c r="H51" s="21">
        <v>1.08E-05</v>
      </c>
      <c r="I51" s="21">
        <f>(IF($C51&lt;50,LOOKUP($B$2,'SC OFFROAD_EFs'!$B$5:$B$12,'SC OFFROAD_EFs'!F$5:F$12),IF($C51&lt;120,LOOKUP($B$2,'SC OFFROAD_EFs'!$B$13:$B$20,'SC OFFROAD_EFs'!F$13:F$20),IF($C51&lt;175,LOOKUP($B$2,'SC OFFROAD_EFs'!$B$21:$B$32,'SC OFFROAD_EFs'!F$21:F$32),IF($C51&lt;250,LOOKUP($B$2,'SC OFFROAD_EFs'!$B$33:$B$41,'SC OFFROAD_EFs'!F$33:F$41),IF($C51&lt;500,LOOKUP($B$2,'SC OFFROAD_EFs'!$B$42:$B$50,'SC OFFROAD_EFs'!F$42:F$50),IF($C51&lt;750,LOOKUP($B$2,'SC OFFROAD_EFs'!$B$51:$B$59,'SC OFFROAD_EFs'!F$51:F$59),LOOKUP($B$2,'SC OFFROAD_EFs'!$B$60:$B$66,'SC OFFROAD_EFs'!F$60:F$66))))))))/453.59</f>
        <v>0.0005126331160610746</v>
      </c>
      <c r="J51" s="22">
        <v>1</v>
      </c>
      <c r="K51" s="23">
        <v>12</v>
      </c>
      <c r="L51" s="23">
        <v>144</v>
      </c>
      <c r="M51" s="24">
        <f t="shared" si="20"/>
        <v>1.2399139651511006</v>
      </c>
      <c r="N51" s="24">
        <f t="shared" si="21"/>
        <v>0.4279100834352245</v>
      </c>
      <c r="O51" s="24">
        <f t="shared" si="22"/>
        <v>1.1455460627344607</v>
      </c>
      <c r="P51" s="24">
        <f t="shared" si="23"/>
        <v>0.002301696</v>
      </c>
      <c r="Q51" s="24">
        <f t="shared" si="24"/>
        <v>0.10925236969493621</v>
      </c>
      <c r="R51" s="24"/>
      <c r="S51" s="36">
        <f t="shared" si="25"/>
        <v>0.08927380549087924</v>
      </c>
      <c r="T51" s="36">
        <f t="shared" si="26"/>
        <v>0.030809526007336167</v>
      </c>
      <c r="U51" s="36">
        <f t="shared" si="27"/>
        <v>0.08247931651688117</v>
      </c>
      <c r="V51" s="36">
        <f t="shared" si="28"/>
        <v>0.000165722112</v>
      </c>
      <c r="W51" s="36">
        <f t="shared" si="29"/>
        <v>0.007866170618035408</v>
      </c>
      <c r="Y51" s="36">
        <v>0.08927380549087924</v>
      </c>
      <c r="Z51" s="36">
        <v>0.030809526007336167</v>
      </c>
      <c r="AA51" s="36">
        <v>0.08247931651688117</v>
      </c>
      <c r="AB51" s="36">
        <v>0.000165722112</v>
      </c>
      <c r="AC51" s="36">
        <v>0.007866170618035408</v>
      </c>
    </row>
    <row r="52" spans="1:29" s="23" customFormat="1" ht="12.75">
      <c r="A52" s="23" t="s">
        <v>208</v>
      </c>
      <c r="B52" s="35" t="s">
        <v>2</v>
      </c>
      <c r="C52" s="35">
        <v>101</v>
      </c>
      <c r="D52" s="35">
        <v>46.5</v>
      </c>
      <c r="E52" s="21">
        <f>(IF($C52&lt;50,LOOKUP($B$2,'SC OFFROAD_EFs'!$B$5:$B$12,'SC OFFROAD_EFs'!D$5:D$12),IF($C52&lt;120,LOOKUP($B$2,'SC OFFROAD_EFs'!$B$13:$B$20,'SC OFFROAD_EFs'!D$13:D$20),IF($C52&lt;175,LOOKUP($B$2,'SC OFFROAD_EFs'!$B$21:$B$32,'SC OFFROAD_EFs'!D$21:D$32),IF($C52&lt;250,LOOKUP($B$2,'SC OFFROAD_EFs'!$B$33:$B$41,'SC OFFROAD_EFs'!D$33:D$41),IF($C52&lt;500,LOOKUP($B$2,'SC OFFROAD_EFs'!$B$42:$B$50,'SC OFFROAD_EFs'!D$42:D$50),IF($C52&lt;750,LOOKUP($B$2,'SC OFFROAD_EFs'!$B$51:$B$59,'SC OFFROAD_EFs'!D$51:D$59),LOOKUP($B$2,'SC OFFROAD_EFs'!$B$60:$B$66,'SC OFFROAD_EFs'!D$60:D$66))))))))/453.59</f>
        <v>0.003452362492715897</v>
      </c>
      <c r="F52" s="21">
        <f>(IF($C52&lt;50,LOOKUP($B$2,'SC OFFROAD_EFs'!$B$5:$B$12,'SC OFFROAD_EFs'!C$5:C$12),IF($C52&lt;120,LOOKUP($B$2,'SC OFFROAD_EFs'!$B$13:$B$20,'SC OFFROAD_EFs'!C$13:C$20),IF($C52&lt;175,LOOKUP($B$2,'SC OFFROAD_EFs'!$B$21:$B$32,'SC OFFROAD_EFs'!C$21:C$32),IF($C52&lt;250,LOOKUP($B$2,'SC OFFROAD_EFs'!$B$33:$B$41,'SC OFFROAD_EFs'!C$33:C$41),IF($C52&lt;500,LOOKUP($B$2,'SC OFFROAD_EFs'!$B$42:$B$50,'SC OFFROAD_EFs'!C$42:C$50),IF($C52&lt;750,LOOKUP($B$2,'SC OFFROAD_EFs'!$B$51:$B$59,'SC OFFROAD_EFs'!C$51:C$59),LOOKUP($B$2,'SC OFFROAD_EFs'!$B$60:$B$66,'SC OFFROAD_EFs'!C$60:C$66))))))))/453.59</f>
        <v>0.0009342523155020167</v>
      </c>
      <c r="G52" s="21">
        <f>(IF($C52&lt;50,LOOKUP($B$2,'SC OFFROAD_EFs'!$B$5:$B$12,'SC OFFROAD_EFs'!E$5:E$12),IF($C52&lt;120,LOOKUP($B$2,'SC OFFROAD_EFs'!$B$13:$B$20,'SC OFFROAD_EFs'!E$13:E$20),IF($C52&lt;175,LOOKUP($B$2,'SC OFFROAD_EFs'!$B$21:$B$32,'SC OFFROAD_EFs'!E$21:E$32),IF($C52&lt;250,LOOKUP($B$2,'SC OFFROAD_EFs'!$B$33:$B$41,'SC OFFROAD_EFs'!E$33:E$41),IF($C52&lt;500,LOOKUP($B$2,'SC OFFROAD_EFs'!$B$42:$B$50,'SC OFFROAD_EFs'!E$42:E$50),IF($C52&lt;750,LOOKUP($B$2,'SC OFFROAD_EFs'!$B$51:$B$59,'SC OFFROAD_EFs'!E$51:E$59),LOOKUP($B$2,'SC OFFROAD_EFs'!$B$60:$B$66,'SC OFFROAD_EFs'!E$60:E$66))))))))/453.59</f>
        <v>0.00569958135030318</v>
      </c>
      <c r="H52" s="21">
        <v>1.08E-05</v>
      </c>
      <c r="I52" s="21">
        <f>(IF($C52&lt;50,LOOKUP($B$2,'SC OFFROAD_EFs'!$B$5:$B$12,'SC OFFROAD_EFs'!F$5:F$12),IF($C52&lt;120,LOOKUP($B$2,'SC OFFROAD_EFs'!$B$13:$B$20,'SC OFFROAD_EFs'!F$13:F$20),IF($C52&lt;175,LOOKUP($B$2,'SC OFFROAD_EFs'!$B$21:$B$32,'SC OFFROAD_EFs'!F$21:F$32),IF($C52&lt;250,LOOKUP($B$2,'SC OFFROAD_EFs'!$B$33:$B$41,'SC OFFROAD_EFs'!F$33:F$41),IF($C52&lt;500,LOOKUP($B$2,'SC OFFROAD_EFs'!$B$42:$B$50,'SC OFFROAD_EFs'!F$42:F$50),IF($C52&lt;750,LOOKUP($B$2,'SC OFFROAD_EFs'!$B$51:$B$59,'SC OFFROAD_EFs'!F$51:F$59),LOOKUP($B$2,'SC OFFROAD_EFs'!$B$60:$B$66,'SC OFFROAD_EFs'!F$60:F$66))))))))/453.59</f>
        <v>0.0005145676938580046</v>
      </c>
      <c r="J52" s="22">
        <v>4</v>
      </c>
      <c r="K52" s="23">
        <v>12</v>
      </c>
      <c r="L52" s="23">
        <v>144</v>
      </c>
      <c r="M52" s="24">
        <f t="shared" si="20"/>
        <v>7.782729814579302</v>
      </c>
      <c r="N52" s="24">
        <f t="shared" si="21"/>
        <v>2.106103679882506</v>
      </c>
      <c r="O52" s="24">
        <f t="shared" si="22"/>
        <v>12.848680229615466</v>
      </c>
      <c r="P52" s="24">
        <f t="shared" si="23"/>
        <v>0.024346656</v>
      </c>
      <c r="Q52" s="24">
        <f t="shared" si="24"/>
        <v>1.160000243617977</v>
      </c>
      <c r="R52" s="24"/>
      <c r="S52" s="36">
        <f t="shared" si="25"/>
        <v>0.5603565466497097</v>
      </c>
      <c r="T52" s="36">
        <f t="shared" si="26"/>
        <v>0.15163946495154043</v>
      </c>
      <c r="U52" s="36">
        <f t="shared" si="27"/>
        <v>0.9251049765323136</v>
      </c>
      <c r="V52" s="36">
        <f t="shared" si="28"/>
        <v>0.001752959232</v>
      </c>
      <c r="W52" s="36">
        <f t="shared" si="29"/>
        <v>0.08352001754049435</v>
      </c>
      <c r="Y52" s="36">
        <v>0.5603565466497097</v>
      </c>
      <c r="Z52" s="36">
        <v>0.15163946495154043</v>
      </c>
      <c r="AA52" s="36">
        <v>0.9251049765323136</v>
      </c>
      <c r="AB52" s="36">
        <v>0.001752959232</v>
      </c>
      <c r="AC52" s="36">
        <v>0.08352001754049435</v>
      </c>
    </row>
    <row r="53" spans="1:29" s="23" customFormat="1" ht="12.75">
      <c r="A53" s="23" t="s">
        <v>209</v>
      </c>
      <c r="B53" s="35" t="s">
        <v>2</v>
      </c>
      <c r="C53" s="35">
        <v>158</v>
      </c>
      <c r="D53" s="35">
        <v>57.5</v>
      </c>
      <c r="E53" s="21">
        <f>(IF($C53&lt;50,LOOKUP($B$2,'SC OFFROAD_EFs'!$B$5:$B$12,'SC OFFROAD_EFs'!D$5:D$12),IF($C53&lt;120,LOOKUP($B$2,'SC OFFROAD_EFs'!$B$13:$B$20,'SC OFFROAD_EFs'!D$13:D$20),IF($C53&lt;175,LOOKUP($B$2,'SC OFFROAD_EFs'!$B$21:$B$32,'SC OFFROAD_EFs'!D$21:D$32),IF($C53&lt;250,LOOKUP($B$2,'SC OFFROAD_EFs'!$B$33:$B$41,'SC OFFROAD_EFs'!D$33:D$41),IF($C53&lt;500,LOOKUP($B$2,'SC OFFROAD_EFs'!$B$42:$B$50,'SC OFFROAD_EFs'!D$42:D$50),IF($C53&lt;750,LOOKUP($B$2,'SC OFFROAD_EFs'!$B$51:$B$59,'SC OFFROAD_EFs'!D$51:D$59),LOOKUP($B$2,'SC OFFROAD_EFs'!$B$60:$B$66,'SC OFFROAD_EFs'!D$60:D$66))))))))/453.59</f>
        <v>0.003962913804435105</v>
      </c>
      <c r="F53" s="21">
        <f>(IF($C53&lt;50,LOOKUP($B$2,'SC OFFROAD_EFs'!$B$5:$B$12,'SC OFFROAD_EFs'!C$5:C$12),IF($C53&lt;120,LOOKUP($B$2,'SC OFFROAD_EFs'!$B$13:$B$20,'SC OFFROAD_EFs'!C$13:C$20),IF($C53&lt;175,LOOKUP($B$2,'SC OFFROAD_EFs'!$B$21:$B$32,'SC OFFROAD_EFs'!C$21:C$32),IF($C53&lt;250,LOOKUP($B$2,'SC OFFROAD_EFs'!$B$33:$B$41,'SC OFFROAD_EFs'!C$33:C$41),IF($C53&lt;500,LOOKUP($B$2,'SC OFFROAD_EFs'!$B$42:$B$50,'SC OFFROAD_EFs'!C$42:C$50),IF($C53&lt;750,LOOKUP($B$2,'SC OFFROAD_EFs'!$B$51:$B$59,'SC OFFROAD_EFs'!C$51:C$59),LOOKUP($B$2,'SC OFFROAD_EFs'!$B$60:$B$66,'SC OFFROAD_EFs'!C$60:C$66))))))))/453.59</f>
        <v>0.0009221396474537059</v>
      </c>
      <c r="G53" s="21">
        <f>(IF($C53&lt;50,LOOKUP($B$2,'SC OFFROAD_EFs'!$B$5:$B$12,'SC OFFROAD_EFs'!E$5:E$12),IF($C53&lt;120,LOOKUP($B$2,'SC OFFROAD_EFs'!$B$13:$B$20,'SC OFFROAD_EFs'!E$13:E$20),IF($C53&lt;175,LOOKUP($B$2,'SC OFFROAD_EFs'!$B$21:$B$32,'SC OFFROAD_EFs'!E$21:E$32),IF($C53&lt;250,LOOKUP($B$2,'SC OFFROAD_EFs'!$B$33:$B$41,'SC OFFROAD_EFs'!E$33:E$41),IF($C53&lt;500,LOOKUP($B$2,'SC OFFROAD_EFs'!$B$42:$B$50,'SC OFFROAD_EFs'!E$42:E$50),IF($C53&lt;750,LOOKUP($B$2,'SC OFFROAD_EFs'!$B$51:$B$59,'SC OFFROAD_EFs'!E$51:E$59),LOOKUP($B$2,'SC OFFROAD_EFs'!$B$60:$B$66,'SC OFFROAD_EFs'!E$60:E$66))))))))/453.59</f>
        <v>0.007117170186789143</v>
      </c>
      <c r="H53" s="21">
        <v>1.08E-05</v>
      </c>
      <c r="I53" s="21">
        <f>(IF($C53&lt;50,LOOKUP($B$2,'SC OFFROAD_EFs'!$B$5:$B$12,'SC OFFROAD_EFs'!F$5:F$12),IF($C53&lt;120,LOOKUP($B$2,'SC OFFROAD_EFs'!$B$13:$B$20,'SC OFFROAD_EFs'!F$13:F$20),IF($C53&lt;175,LOOKUP($B$2,'SC OFFROAD_EFs'!$B$21:$B$32,'SC OFFROAD_EFs'!F$21:F$32),IF($C53&lt;250,LOOKUP($B$2,'SC OFFROAD_EFs'!$B$33:$B$41,'SC OFFROAD_EFs'!F$33:F$41),IF($C53&lt;500,LOOKUP($B$2,'SC OFFROAD_EFs'!$B$42:$B$50,'SC OFFROAD_EFs'!F$42:F$50),IF($C53&lt;750,LOOKUP($B$2,'SC OFFROAD_EFs'!$B$51:$B$59,'SC OFFROAD_EFs'!F$51:F$59),LOOKUP($B$2,'SC OFFROAD_EFs'!$B$60:$B$66,'SC OFFROAD_EFs'!F$60:F$66))))))))/453.59</f>
        <v>0.00041366433111020187</v>
      </c>
      <c r="J53" s="22">
        <v>2</v>
      </c>
      <c r="K53" s="23">
        <v>12</v>
      </c>
      <c r="L53" s="23">
        <v>144</v>
      </c>
      <c r="M53" s="24">
        <f t="shared" si="20"/>
        <v>8.640737259190303</v>
      </c>
      <c r="N53" s="24">
        <f t="shared" si="21"/>
        <v>2.0106332873080603</v>
      </c>
      <c r="O53" s="24">
        <f t="shared" si="22"/>
        <v>15.518277875275048</v>
      </c>
      <c r="P53" s="24">
        <f t="shared" si="23"/>
        <v>0.02354832</v>
      </c>
      <c r="Q53" s="24">
        <f t="shared" si="24"/>
        <v>0.9019537075526841</v>
      </c>
      <c r="R53" s="24"/>
      <c r="S53" s="36">
        <f t="shared" si="25"/>
        <v>0.6221330826617018</v>
      </c>
      <c r="T53" s="36">
        <f t="shared" si="26"/>
        <v>0.14476559668618033</v>
      </c>
      <c r="U53" s="36">
        <f t="shared" si="27"/>
        <v>1.1173160070198034</v>
      </c>
      <c r="V53" s="36">
        <f t="shared" si="28"/>
        <v>0.0016954790400000002</v>
      </c>
      <c r="W53" s="36">
        <f t="shared" si="29"/>
        <v>0.06494066694379326</v>
      </c>
      <c r="Y53" s="36">
        <v>0.6221330826617018</v>
      </c>
      <c r="Z53" s="36">
        <v>0.14476559668618033</v>
      </c>
      <c r="AA53" s="36">
        <v>1.1173160070198034</v>
      </c>
      <c r="AB53" s="36">
        <v>0.0016954790400000002</v>
      </c>
      <c r="AC53" s="36">
        <v>0.06494066694379326</v>
      </c>
    </row>
    <row r="54" spans="1:29" s="23" customFormat="1" ht="12.75">
      <c r="A54" s="34" t="s">
        <v>127</v>
      </c>
      <c r="B54" s="35" t="s">
        <v>2</v>
      </c>
      <c r="C54" s="35">
        <v>161</v>
      </c>
      <c r="D54" s="35">
        <v>62</v>
      </c>
      <c r="E54" s="21">
        <f>(IF($C54&lt;50,LOOKUP($B$2,'SC OFFROAD_EFs'!$B$5:$B$12,'SC OFFROAD_EFs'!D$5:D$12),IF($C54&lt;120,LOOKUP($B$2,'SC OFFROAD_EFs'!$B$13:$B$20,'SC OFFROAD_EFs'!D$13:D$20),IF($C54&lt;175,LOOKUP($B$2,'SC OFFROAD_EFs'!$B$21:$B$32,'SC OFFROAD_EFs'!D$21:D$32),IF($C54&lt;250,LOOKUP($B$2,'SC OFFROAD_EFs'!$B$33:$B$41,'SC OFFROAD_EFs'!D$33:D$41),IF($C54&lt;500,LOOKUP($B$2,'SC OFFROAD_EFs'!$B$42:$B$50,'SC OFFROAD_EFs'!D$42:D$50),IF($C54&lt;750,LOOKUP($B$2,'SC OFFROAD_EFs'!$B$51:$B$59,'SC OFFROAD_EFs'!D$51:D$59),LOOKUP($B$2,'SC OFFROAD_EFs'!$B$60:$B$66,'SC OFFROAD_EFs'!D$60:D$66))))))))/453.59</f>
        <v>0.003962913804435105</v>
      </c>
      <c r="F54" s="21">
        <f>(IF($C54&lt;50,LOOKUP($B$2,'SC OFFROAD_EFs'!$B$5:$B$12,'SC OFFROAD_EFs'!C$5:C$12),IF($C54&lt;120,LOOKUP($B$2,'SC OFFROAD_EFs'!$B$13:$B$20,'SC OFFROAD_EFs'!C$13:C$20),IF($C54&lt;175,LOOKUP($B$2,'SC OFFROAD_EFs'!$B$21:$B$32,'SC OFFROAD_EFs'!C$21:C$32),IF($C54&lt;250,LOOKUP($B$2,'SC OFFROAD_EFs'!$B$33:$B$41,'SC OFFROAD_EFs'!C$33:C$41),IF($C54&lt;500,LOOKUP($B$2,'SC OFFROAD_EFs'!$B$42:$B$50,'SC OFFROAD_EFs'!C$42:C$50),IF($C54&lt;750,LOOKUP($B$2,'SC OFFROAD_EFs'!$B$51:$B$59,'SC OFFROAD_EFs'!C$51:C$59),LOOKUP($B$2,'SC OFFROAD_EFs'!$B$60:$B$66,'SC OFFROAD_EFs'!C$60:C$66))))))))/453.59</f>
        <v>0.0009221396474537059</v>
      </c>
      <c r="G54" s="21">
        <f>(IF($C54&lt;50,LOOKUP($B$2,'SC OFFROAD_EFs'!$B$5:$B$12,'SC OFFROAD_EFs'!E$5:E$12),IF($C54&lt;120,LOOKUP($B$2,'SC OFFROAD_EFs'!$B$13:$B$20,'SC OFFROAD_EFs'!E$13:E$20),IF($C54&lt;175,LOOKUP($B$2,'SC OFFROAD_EFs'!$B$21:$B$32,'SC OFFROAD_EFs'!E$21:E$32),IF($C54&lt;250,LOOKUP($B$2,'SC OFFROAD_EFs'!$B$33:$B$41,'SC OFFROAD_EFs'!E$33:E$41),IF($C54&lt;500,LOOKUP($B$2,'SC OFFROAD_EFs'!$B$42:$B$50,'SC OFFROAD_EFs'!E$42:E$50),IF($C54&lt;750,LOOKUP($B$2,'SC OFFROAD_EFs'!$B$51:$B$59,'SC OFFROAD_EFs'!E$51:E$59),LOOKUP($B$2,'SC OFFROAD_EFs'!$B$60:$B$66,'SC OFFROAD_EFs'!E$60:E$66))))))))/453.59</f>
        <v>0.007117170186789143</v>
      </c>
      <c r="H54" s="21">
        <v>1.08E-05</v>
      </c>
      <c r="I54" s="21">
        <f>(IF($C54&lt;50,LOOKUP($B$2,'SC OFFROAD_EFs'!$B$5:$B$12,'SC OFFROAD_EFs'!F$5:F$12),IF($C54&lt;120,LOOKUP($B$2,'SC OFFROAD_EFs'!$B$13:$B$20,'SC OFFROAD_EFs'!F$13:F$20),IF($C54&lt;175,LOOKUP($B$2,'SC OFFROAD_EFs'!$B$21:$B$32,'SC OFFROAD_EFs'!F$21:F$32),IF($C54&lt;250,LOOKUP($B$2,'SC OFFROAD_EFs'!$B$33:$B$41,'SC OFFROAD_EFs'!F$33:F$41),IF($C54&lt;500,LOOKUP($B$2,'SC OFFROAD_EFs'!$B$42:$B$50,'SC OFFROAD_EFs'!F$42:F$50),IF($C54&lt;750,LOOKUP($B$2,'SC OFFROAD_EFs'!$B$51:$B$59,'SC OFFROAD_EFs'!F$51:F$59),LOOKUP($B$2,'SC OFFROAD_EFs'!$B$60:$B$66,'SC OFFROAD_EFs'!F$60:F$66))))))))/453.59</f>
        <v>0.00041366433111020187</v>
      </c>
      <c r="J54" s="22">
        <v>1</v>
      </c>
      <c r="K54" s="23">
        <v>12</v>
      </c>
      <c r="L54" s="23">
        <v>144</v>
      </c>
      <c r="M54" s="24">
        <f t="shared" si="20"/>
        <v>4.746936671504546</v>
      </c>
      <c r="N54" s="24">
        <f t="shared" si="21"/>
        <v>1.1045757553059472</v>
      </c>
      <c r="O54" s="24">
        <f t="shared" si="22"/>
        <v>8.525231136543507</v>
      </c>
      <c r="P54" s="24">
        <f t="shared" si="23"/>
        <v>0.012936672</v>
      </c>
      <c r="Q54" s="24">
        <f t="shared" si="24"/>
        <v>0.4955036823770442</v>
      </c>
      <c r="R54" s="24"/>
      <c r="S54" s="36">
        <f t="shared" si="25"/>
        <v>0.3417794403483273</v>
      </c>
      <c r="T54" s="36">
        <f t="shared" si="26"/>
        <v>0.0795294543820282</v>
      </c>
      <c r="U54" s="36">
        <f t="shared" si="27"/>
        <v>0.6138166418311325</v>
      </c>
      <c r="V54" s="36">
        <f t="shared" si="28"/>
        <v>0.0009314403839999999</v>
      </c>
      <c r="W54" s="36">
        <f t="shared" si="29"/>
        <v>0.03567626513114718</v>
      </c>
      <c r="Y54" s="36">
        <v>0.3417794403483273</v>
      </c>
      <c r="Z54" s="36">
        <v>0.0795294543820282</v>
      </c>
      <c r="AA54" s="36">
        <v>0.6138166418311325</v>
      </c>
      <c r="AB54" s="36">
        <v>0.0009314403839999999</v>
      </c>
      <c r="AC54" s="36">
        <v>0.03567626513114718</v>
      </c>
    </row>
    <row r="55" spans="1:29" s="23" customFormat="1" ht="12.75">
      <c r="A55" s="34" t="s">
        <v>210</v>
      </c>
      <c r="B55" s="35" t="s">
        <v>2</v>
      </c>
      <c r="C55" s="35">
        <v>486</v>
      </c>
      <c r="D55" s="35">
        <v>41</v>
      </c>
      <c r="E55" s="21">
        <f>(IF($C55&lt;50,LOOKUP($B$2,'SC OFFROAD_EFs'!$B$5:$B$12,'SC OFFROAD_EFs'!D$5:D$12),IF($C55&lt;120,LOOKUP($B$2,'SC OFFROAD_EFs'!$B$13:$B$20,'SC OFFROAD_EFs'!D$13:D$20),IF($C55&lt;175,LOOKUP($B$2,'SC OFFROAD_EFs'!$B$21:$B$32,'SC OFFROAD_EFs'!D$21:D$32),IF($C55&lt;250,LOOKUP($B$2,'SC OFFROAD_EFs'!$B$33:$B$41,'SC OFFROAD_EFs'!D$33:D$41),IF($C55&lt;500,LOOKUP($B$2,'SC OFFROAD_EFs'!$B$42:$B$50,'SC OFFROAD_EFs'!D$42:D$50),IF($C55&lt;750,LOOKUP($B$2,'SC OFFROAD_EFs'!$B$51:$B$59,'SC OFFROAD_EFs'!D$51:D$59),LOOKUP($B$2,'SC OFFROAD_EFs'!$B$60:$B$66,'SC OFFROAD_EFs'!D$60:D$66))))))))/453.59</f>
        <v>0.0018233394122169257</v>
      </c>
      <c r="F55" s="21">
        <f>(IF($C55&lt;50,LOOKUP($B$2,'SC OFFROAD_EFs'!$B$5:$B$12,'SC OFFROAD_EFs'!C$5:C$12),IF($C55&lt;120,LOOKUP($B$2,'SC OFFROAD_EFs'!$B$13:$B$20,'SC OFFROAD_EFs'!C$13:C$20),IF($C55&lt;175,LOOKUP($B$2,'SC OFFROAD_EFs'!$B$21:$B$32,'SC OFFROAD_EFs'!C$21:C$32),IF($C55&lt;250,LOOKUP($B$2,'SC OFFROAD_EFs'!$B$33:$B$41,'SC OFFROAD_EFs'!C$33:C$41),IF($C55&lt;500,LOOKUP($B$2,'SC OFFROAD_EFs'!$B$42:$B$50,'SC OFFROAD_EFs'!C$42:C$50),IF($C55&lt;750,LOOKUP($B$2,'SC OFFROAD_EFs'!$B$51:$B$59,'SC OFFROAD_EFs'!C$51:C$59),LOOKUP($B$2,'SC OFFROAD_EFs'!$B$60:$B$66,'SC OFFROAD_EFs'!C$60:C$66))))))))/453.59</f>
        <v>0.000498946968275863</v>
      </c>
      <c r="G55" s="21">
        <f>(IF($C55&lt;50,LOOKUP($B$2,'SC OFFROAD_EFs'!$B$5:$B$12,'SC OFFROAD_EFs'!E$5:E$12),IF($C55&lt;120,LOOKUP($B$2,'SC OFFROAD_EFs'!$B$13:$B$20,'SC OFFROAD_EFs'!E$13:E$20),IF($C55&lt;175,LOOKUP($B$2,'SC OFFROAD_EFs'!$B$21:$B$32,'SC OFFROAD_EFs'!E$21:E$32),IF($C55&lt;250,LOOKUP($B$2,'SC OFFROAD_EFs'!$B$33:$B$41,'SC OFFROAD_EFs'!E$33:E$41),IF($C55&lt;500,LOOKUP($B$2,'SC OFFROAD_EFs'!$B$42:$B$50,'SC OFFROAD_EFs'!E$42:E$50),IF($C55&lt;750,LOOKUP($B$2,'SC OFFROAD_EFs'!$B$51:$B$59,'SC OFFROAD_EFs'!E$51:E$59),LOOKUP($B$2,'SC OFFROAD_EFs'!$B$60:$B$66,'SC OFFROAD_EFs'!E$60:E$66))))))))/453.59</f>
        <v>0.00481826162721188</v>
      </c>
      <c r="H55" s="21">
        <v>1.08E-05</v>
      </c>
      <c r="I55" s="21">
        <f>(IF($C55&lt;50,LOOKUP($B$2,'SC OFFROAD_EFs'!$B$5:$B$12,'SC OFFROAD_EFs'!F$5:F$12),IF($C55&lt;120,LOOKUP($B$2,'SC OFFROAD_EFs'!$B$13:$B$20,'SC OFFROAD_EFs'!F$13:F$20),IF($C55&lt;175,LOOKUP($B$2,'SC OFFROAD_EFs'!$B$21:$B$32,'SC OFFROAD_EFs'!F$21:F$32),IF($C55&lt;250,LOOKUP($B$2,'SC OFFROAD_EFs'!$B$33:$B$41,'SC OFFROAD_EFs'!F$33:F$41),IF($C55&lt;500,LOOKUP($B$2,'SC OFFROAD_EFs'!$B$42:$B$50,'SC OFFROAD_EFs'!F$42:F$50),IF($C55&lt;750,LOOKUP($B$2,'SC OFFROAD_EFs'!$B$51:$B$59,'SC OFFROAD_EFs'!F$51:F$59),LOOKUP($B$2,'SC OFFROAD_EFs'!$B$60:$B$66,'SC OFFROAD_EFs'!F$60:F$66))))))))/453.59</f>
        <v>0.000185221113079498</v>
      </c>
      <c r="J55" s="22">
        <v>4</v>
      </c>
      <c r="K55" s="23">
        <v>12</v>
      </c>
      <c r="L55" s="23">
        <v>144</v>
      </c>
      <c r="M55" s="24">
        <f t="shared" si="20"/>
        <v>17.439293341360543</v>
      </c>
      <c r="N55" s="24">
        <f t="shared" si="21"/>
        <v>4.772168299135126</v>
      </c>
      <c r="O55" s="24">
        <f t="shared" si="22"/>
        <v>46.084166968235486</v>
      </c>
      <c r="P55" s="24">
        <f t="shared" si="23"/>
        <v>0.103296384</v>
      </c>
      <c r="Q55" s="24">
        <f t="shared" si="24"/>
        <v>1.7715436316265971</v>
      </c>
      <c r="R55" s="24"/>
      <c r="S55" s="36">
        <f t="shared" si="25"/>
        <v>1.255629120577959</v>
      </c>
      <c r="T55" s="36">
        <f t="shared" si="26"/>
        <v>0.34359611753772906</v>
      </c>
      <c r="U55" s="36">
        <f t="shared" si="27"/>
        <v>3.318060021712955</v>
      </c>
      <c r="V55" s="36">
        <f t="shared" si="28"/>
        <v>0.007437339648</v>
      </c>
      <c r="W55" s="36">
        <f t="shared" si="29"/>
        <v>0.127551141477115</v>
      </c>
      <c r="Y55" s="36">
        <v>1.255629120577959</v>
      </c>
      <c r="Z55" s="36">
        <v>0.34359611753772906</v>
      </c>
      <c r="AA55" s="36">
        <v>3.318060021712955</v>
      </c>
      <c r="AB55" s="36">
        <v>0.007437339648</v>
      </c>
      <c r="AC55" s="36">
        <v>0.127551141477115</v>
      </c>
    </row>
    <row r="56" spans="1:29" s="23" customFormat="1" ht="12.75">
      <c r="A56" s="34" t="s">
        <v>129</v>
      </c>
      <c r="B56" s="35" t="s">
        <v>2</v>
      </c>
      <c r="C56" s="35">
        <v>209</v>
      </c>
      <c r="D56" s="35">
        <v>75</v>
      </c>
      <c r="E56" s="21">
        <f>(IF($C56&lt;50,LOOKUP($B$2,'SC OFFROAD_EFs'!$B$5:$B$12,'SC OFFROAD_EFs'!D$5:D$12),IF($C56&lt;120,LOOKUP($B$2,'SC OFFROAD_EFs'!$B$13:$B$20,'SC OFFROAD_EFs'!D$13:D$20),IF($C56&lt;175,LOOKUP($B$2,'SC OFFROAD_EFs'!$B$21:$B$32,'SC OFFROAD_EFs'!D$21:D$32),IF($C56&lt;250,LOOKUP($B$2,'SC OFFROAD_EFs'!$B$33:$B$41,'SC OFFROAD_EFs'!D$33:D$41),IF($C56&lt;500,LOOKUP($B$2,'SC OFFROAD_EFs'!$B$42:$B$50,'SC OFFROAD_EFs'!D$42:D$50),IF($C56&lt;750,LOOKUP($B$2,'SC OFFROAD_EFs'!$B$51:$B$59,'SC OFFROAD_EFs'!D$51:D$59),LOOKUP($B$2,'SC OFFROAD_EFs'!$B$60:$B$66,'SC OFFROAD_EFs'!D$60:D$66))))))))/453.59</f>
        <v>0.0018599666414599234</v>
      </c>
      <c r="F56" s="21">
        <f>(IF($C56&lt;50,LOOKUP($B$2,'SC OFFROAD_EFs'!$B$5:$B$12,'SC OFFROAD_EFs'!C$5:C$12),IF($C56&lt;120,LOOKUP($B$2,'SC OFFROAD_EFs'!$B$13:$B$20,'SC OFFROAD_EFs'!C$13:C$20),IF($C56&lt;175,LOOKUP($B$2,'SC OFFROAD_EFs'!$B$21:$B$32,'SC OFFROAD_EFs'!C$21:C$32),IF($C56&lt;250,LOOKUP($B$2,'SC OFFROAD_EFs'!$B$33:$B$41,'SC OFFROAD_EFs'!C$33:C$41),IF($C56&lt;500,LOOKUP($B$2,'SC OFFROAD_EFs'!$B$42:$B$50,'SC OFFROAD_EFs'!C$42:C$50),IF($C56&lt;750,LOOKUP($B$2,'SC OFFROAD_EFs'!$B$51:$B$59,'SC OFFROAD_EFs'!C$51:C$59),LOOKUP($B$2,'SC OFFROAD_EFs'!$B$60:$B$66,'SC OFFROAD_EFs'!C$60:C$66))))))))/453.59</f>
        <v>0.0006679276323643183</v>
      </c>
      <c r="G56" s="21">
        <f>(IF($C56&lt;50,LOOKUP($B$2,'SC OFFROAD_EFs'!$B$5:$B$12,'SC OFFROAD_EFs'!E$5:E$12),IF($C56&lt;120,LOOKUP($B$2,'SC OFFROAD_EFs'!$B$13:$B$20,'SC OFFROAD_EFs'!E$13:E$20),IF($C56&lt;175,LOOKUP($B$2,'SC OFFROAD_EFs'!$B$21:$B$32,'SC OFFROAD_EFs'!E$21:E$32),IF($C56&lt;250,LOOKUP($B$2,'SC OFFROAD_EFs'!$B$33:$B$41,'SC OFFROAD_EFs'!E$33:E$41),IF($C56&lt;500,LOOKUP($B$2,'SC OFFROAD_EFs'!$B$42:$B$50,'SC OFFROAD_EFs'!E$42:E$50),IF($C56&lt;750,LOOKUP($B$2,'SC OFFROAD_EFs'!$B$51:$B$59,'SC OFFROAD_EFs'!E$51:E$59),LOOKUP($B$2,'SC OFFROAD_EFs'!$B$60:$B$66,'SC OFFROAD_EFs'!E$60:E$66))))))))/453.59</f>
        <v>0.006636135413287269</v>
      </c>
      <c r="H56" s="21">
        <v>1.08E-05</v>
      </c>
      <c r="I56" s="21">
        <f>(IF($C56&lt;50,LOOKUP($B$2,'SC OFFROAD_EFs'!$B$5:$B$12,'SC OFFROAD_EFs'!F$5:F$12),IF($C56&lt;120,LOOKUP($B$2,'SC OFFROAD_EFs'!$B$13:$B$20,'SC OFFROAD_EFs'!F$13:F$20),IF($C56&lt;175,LOOKUP($B$2,'SC OFFROAD_EFs'!$B$21:$B$32,'SC OFFROAD_EFs'!F$21:F$32),IF($C56&lt;250,LOOKUP($B$2,'SC OFFROAD_EFs'!$B$33:$B$41,'SC OFFROAD_EFs'!F$33:F$41),IF($C56&lt;500,LOOKUP($B$2,'SC OFFROAD_EFs'!$B$42:$B$50,'SC OFFROAD_EFs'!F$42:F$50),IF($C56&lt;750,LOOKUP($B$2,'SC OFFROAD_EFs'!$B$51:$B$59,'SC OFFROAD_EFs'!F$51:F$59),LOOKUP($B$2,'SC OFFROAD_EFs'!$B$60:$B$66,'SC OFFROAD_EFs'!F$60:F$66))))))))/453.59</f>
        <v>0.000250011395087619</v>
      </c>
      <c r="J56" s="22">
        <v>1</v>
      </c>
      <c r="K56" s="23">
        <v>12</v>
      </c>
      <c r="L56" s="23">
        <v>144</v>
      </c>
      <c r="M56" s="24">
        <f t="shared" si="20"/>
        <v>3.498597252586116</v>
      </c>
      <c r="N56" s="24">
        <f t="shared" si="21"/>
        <v>1.2563718764772827</v>
      </c>
      <c r="O56" s="24">
        <f t="shared" si="22"/>
        <v>12.482570712393354</v>
      </c>
      <c r="P56" s="24">
        <f t="shared" si="23"/>
        <v>0.0203148</v>
      </c>
      <c r="Q56" s="24">
        <f t="shared" si="24"/>
        <v>0.4702714341598113</v>
      </c>
      <c r="R56" s="24"/>
      <c r="S56" s="36">
        <f t="shared" si="25"/>
        <v>0.25189900218620037</v>
      </c>
      <c r="T56" s="36">
        <f t="shared" si="26"/>
        <v>0.09045877510636435</v>
      </c>
      <c r="U56" s="36">
        <f t="shared" si="27"/>
        <v>0.8987450912923215</v>
      </c>
      <c r="V56" s="36">
        <f t="shared" si="28"/>
        <v>0.0014626656</v>
      </c>
      <c r="W56" s="36">
        <f t="shared" si="29"/>
        <v>0.033859543259506415</v>
      </c>
      <c r="Y56" s="36">
        <v>0.25189900218620037</v>
      </c>
      <c r="Z56" s="36">
        <v>0.09045877510636435</v>
      </c>
      <c r="AA56" s="36">
        <v>0.8987450912923215</v>
      </c>
      <c r="AB56" s="36">
        <v>0.0014626656</v>
      </c>
      <c r="AC56" s="36">
        <v>0.033859543259506415</v>
      </c>
    </row>
    <row r="57" spans="1:29" s="23" customFormat="1" ht="12.75">
      <c r="A57" s="34" t="s">
        <v>211</v>
      </c>
      <c r="B57" s="35" t="s">
        <v>2</v>
      </c>
      <c r="C57" s="35">
        <v>240</v>
      </c>
      <c r="D57" s="35">
        <v>43</v>
      </c>
      <c r="E57" s="21">
        <f>(IF($C57&lt;50,LOOKUP($B$2,'SC OFFROAD_EFs'!$B$5:$B$12,'SC OFFROAD_EFs'!D$5:D$12),IF($C57&lt;120,LOOKUP($B$2,'SC OFFROAD_EFs'!$B$13:$B$20,'SC OFFROAD_EFs'!D$13:D$20),IF($C57&lt;175,LOOKUP($B$2,'SC OFFROAD_EFs'!$B$21:$B$32,'SC OFFROAD_EFs'!D$21:D$32),IF($C57&lt;250,LOOKUP($B$2,'SC OFFROAD_EFs'!$B$33:$B$41,'SC OFFROAD_EFs'!D$33:D$41),IF($C57&lt;500,LOOKUP($B$2,'SC OFFROAD_EFs'!$B$42:$B$50,'SC OFFROAD_EFs'!D$42:D$50),IF($C57&lt;750,LOOKUP($B$2,'SC OFFROAD_EFs'!$B$51:$B$59,'SC OFFROAD_EFs'!D$51:D$59),LOOKUP($B$2,'SC OFFROAD_EFs'!$B$60:$B$66,'SC OFFROAD_EFs'!D$60:D$66))))))))/453.59</f>
        <v>0.0018599666414599234</v>
      </c>
      <c r="F57" s="21">
        <f>(IF($C57&lt;50,LOOKUP($B$2,'SC OFFROAD_EFs'!$B$5:$B$12,'SC OFFROAD_EFs'!C$5:C$12),IF($C57&lt;120,LOOKUP($B$2,'SC OFFROAD_EFs'!$B$13:$B$20,'SC OFFROAD_EFs'!C$13:C$20),IF($C57&lt;175,LOOKUP($B$2,'SC OFFROAD_EFs'!$B$21:$B$32,'SC OFFROAD_EFs'!C$21:C$32),IF($C57&lt;250,LOOKUP($B$2,'SC OFFROAD_EFs'!$B$33:$B$41,'SC OFFROAD_EFs'!C$33:C$41),IF($C57&lt;500,LOOKUP($B$2,'SC OFFROAD_EFs'!$B$42:$B$50,'SC OFFROAD_EFs'!C$42:C$50),IF($C57&lt;750,LOOKUP($B$2,'SC OFFROAD_EFs'!$B$51:$B$59,'SC OFFROAD_EFs'!C$51:C$59),LOOKUP($B$2,'SC OFFROAD_EFs'!$B$60:$B$66,'SC OFFROAD_EFs'!C$60:C$66))))))))/453.59</f>
        <v>0.0006679276323643183</v>
      </c>
      <c r="G57" s="21">
        <f>(IF($C57&lt;50,LOOKUP($B$2,'SC OFFROAD_EFs'!$B$5:$B$12,'SC OFFROAD_EFs'!E$5:E$12),IF($C57&lt;120,LOOKUP($B$2,'SC OFFROAD_EFs'!$B$13:$B$20,'SC OFFROAD_EFs'!E$13:E$20),IF($C57&lt;175,LOOKUP($B$2,'SC OFFROAD_EFs'!$B$21:$B$32,'SC OFFROAD_EFs'!E$21:E$32),IF($C57&lt;250,LOOKUP($B$2,'SC OFFROAD_EFs'!$B$33:$B$41,'SC OFFROAD_EFs'!E$33:E$41),IF($C57&lt;500,LOOKUP($B$2,'SC OFFROAD_EFs'!$B$42:$B$50,'SC OFFROAD_EFs'!E$42:E$50),IF($C57&lt;750,LOOKUP($B$2,'SC OFFROAD_EFs'!$B$51:$B$59,'SC OFFROAD_EFs'!E$51:E$59),LOOKUP($B$2,'SC OFFROAD_EFs'!$B$60:$B$66,'SC OFFROAD_EFs'!E$60:E$66))))))))/453.59</f>
        <v>0.006636135413287269</v>
      </c>
      <c r="H57" s="21">
        <v>1.08E-05</v>
      </c>
      <c r="I57" s="21">
        <f>(IF($C57&lt;50,LOOKUP($B$2,'SC OFFROAD_EFs'!$B$5:$B$12,'SC OFFROAD_EFs'!F$5:F$12),IF($C57&lt;120,LOOKUP($B$2,'SC OFFROAD_EFs'!$B$13:$B$20,'SC OFFROAD_EFs'!F$13:F$20),IF($C57&lt;175,LOOKUP($B$2,'SC OFFROAD_EFs'!$B$21:$B$32,'SC OFFROAD_EFs'!F$21:F$32),IF($C57&lt;250,LOOKUP($B$2,'SC OFFROAD_EFs'!$B$33:$B$41,'SC OFFROAD_EFs'!F$33:F$41),IF($C57&lt;500,LOOKUP($B$2,'SC OFFROAD_EFs'!$B$42:$B$50,'SC OFFROAD_EFs'!F$42:F$50),IF($C57&lt;750,LOOKUP($B$2,'SC OFFROAD_EFs'!$B$51:$B$59,'SC OFFROAD_EFs'!F$51:F$59),LOOKUP($B$2,'SC OFFROAD_EFs'!$B$60:$B$66,'SC OFFROAD_EFs'!F$60:F$66))))))))/453.59</f>
        <v>0.000250011395087619</v>
      </c>
      <c r="J57" s="22">
        <v>2</v>
      </c>
      <c r="K57" s="23">
        <v>12</v>
      </c>
      <c r="L57" s="23">
        <v>144</v>
      </c>
      <c r="M57" s="24">
        <f t="shared" si="20"/>
        <v>4.606765377567938</v>
      </c>
      <c r="N57" s="24">
        <f t="shared" si="21"/>
        <v>1.6543231598399435</v>
      </c>
      <c r="O57" s="24">
        <f t="shared" si="22"/>
        <v>16.436380191629905</v>
      </c>
      <c r="P57" s="24">
        <f t="shared" si="23"/>
        <v>0.02674944</v>
      </c>
      <c r="Q57" s="24">
        <f t="shared" si="24"/>
        <v>0.6192282233530146</v>
      </c>
      <c r="R57" s="24"/>
      <c r="S57" s="36">
        <f t="shared" si="25"/>
        <v>0.3316871071848915</v>
      </c>
      <c r="T57" s="36">
        <f t="shared" si="26"/>
        <v>0.11911126750847593</v>
      </c>
      <c r="U57" s="36">
        <f t="shared" si="27"/>
        <v>1.183419373797353</v>
      </c>
      <c r="V57" s="36">
        <f t="shared" si="28"/>
        <v>0.00192595968</v>
      </c>
      <c r="W57" s="36">
        <f t="shared" si="29"/>
        <v>0.044584432081417054</v>
      </c>
      <c r="Y57" s="36">
        <v>0.3316871071848915</v>
      </c>
      <c r="Z57" s="36">
        <v>0.11911126750847593</v>
      </c>
      <c r="AA57" s="36">
        <v>1.183419373797353</v>
      </c>
      <c r="AB57" s="36">
        <v>0.00192595968</v>
      </c>
      <c r="AC57" s="36">
        <v>0.044584432081417054</v>
      </c>
    </row>
    <row r="58" spans="1:29" s="23" customFormat="1" ht="12.75">
      <c r="A58" s="34" t="s">
        <v>132</v>
      </c>
      <c r="B58" s="35" t="s">
        <v>2</v>
      </c>
      <c r="C58" s="35">
        <v>99</v>
      </c>
      <c r="D58" s="35">
        <v>57.5</v>
      </c>
      <c r="E58" s="21">
        <f>(IF($C58&lt;50,LOOKUP($B$2,'SC OFFROAD_EFs'!$B$5:$B$12,'SC OFFROAD_EFs'!D$5:D$12),IF($C58&lt;120,LOOKUP($B$2,'SC OFFROAD_EFs'!$B$13:$B$20,'SC OFFROAD_EFs'!D$13:D$20),IF($C58&lt;175,LOOKUP($B$2,'SC OFFROAD_EFs'!$B$21:$B$32,'SC OFFROAD_EFs'!D$21:D$32),IF($C58&lt;250,LOOKUP($B$2,'SC OFFROAD_EFs'!$B$33:$B$41,'SC OFFROAD_EFs'!D$33:D$41),IF($C58&lt;500,LOOKUP($B$2,'SC OFFROAD_EFs'!$B$42:$B$50,'SC OFFROAD_EFs'!D$42:D$50),IF($C58&lt;750,LOOKUP($B$2,'SC OFFROAD_EFs'!$B$51:$B$59,'SC OFFROAD_EFs'!D$51:D$59),LOOKUP($B$2,'SC OFFROAD_EFs'!$B$60:$B$66,'SC OFFROAD_EFs'!D$60:D$66))))))))/453.59</f>
        <v>0.003452362492715897</v>
      </c>
      <c r="F58" s="21">
        <f>(IF($C58&lt;50,LOOKUP($B$2,'SC OFFROAD_EFs'!$B$5:$B$12,'SC OFFROAD_EFs'!C$5:C$12),IF($C58&lt;120,LOOKUP($B$2,'SC OFFROAD_EFs'!$B$13:$B$20,'SC OFFROAD_EFs'!C$13:C$20),IF($C58&lt;175,LOOKUP($B$2,'SC OFFROAD_EFs'!$B$21:$B$32,'SC OFFROAD_EFs'!C$21:C$32),IF($C58&lt;250,LOOKUP($B$2,'SC OFFROAD_EFs'!$B$33:$B$41,'SC OFFROAD_EFs'!C$33:C$41),IF($C58&lt;500,LOOKUP($B$2,'SC OFFROAD_EFs'!$B$42:$B$50,'SC OFFROAD_EFs'!C$42:C$50),IF($C58&lt;750,LOOKUP($B$2,'SC OFFROAD_EFs'!$B$51:$B$59,'SC OFFROAD_EFs'!C$51:C$59),LOOKUP($B$2,'SC OFFROAD_EFs'!$B$60:$B$66,'SC OFFROAD_EFs'!C$60:C$66))))))))/453.59</f>
        <v>0.0009342523155020167</v>
      </c>
      <c r="G58" s="21">
        <f>(IF($C58&lt;50,LOOKUP($B$2,'SC OFFROAD_EFs'!$B$5:$B$12,'SC OFFROAD_EFs'!E$5:E$12),IF($C58&lt;120,LOOKUP($B$2,'SC OFFROAD_EFs'!$B$13:$B$20,'SC OFFROAD_EFs'!E$13:E$20),IF($C58&lt;175,LOOKUP($B$2,'SC OFFROAD_EFs'!$B$21:$B$32,'SC OFFROAD_EFs'!E$21:E$32),IF($C58&lt;250,LOOKUP($B$2,'SC OFFROAD_EFs'!$B$33:$B$41,'SC OFFROAD_EFs'!E$33:E$41),IF($C58&lt;500,LOOKUP($B$2,'SC OFFROAD_EFs'!$B$42:$B$50,'SC OFFROAD_EFs'!E$42:E$50),IF($C58&lt;750,LOOKUP($B$2,'SC OFFROAD_EFs'!$B$51:$B$59,'SC OFFROAD_EFs'!E$51:E$59),LOOKUP($B$2,'SC OFFROAD_EFs'!$B$60:$B$66,'SC OFFROAD_EFs'!E$60:E$66))))))))/453.59</f>
        <v>0.00569958135030318</v>
      </c>
      <c r="H58" s="21">
        <v>1.08E-05</v>
      </c>
      <c r="I58" s="21">
        <f>(IF($C58&lt;50,LOOKUP($B$2,'SC OFFROAD_EFs'!$B$5:$B$12,'SC OFFROAD_EFs'!F$5:F$12),IF($C58&lt;120,LOOKUP($B$2,'SC OFFROAD_EFs'!$B$13:$B$20,'SC OFFROAD_EFs'!F$13:F$20),IF($C58&lt;175,LOOKUP($B$2,'SC OFFROAD_EFs'!$B$21:$B$32,'SC OFFROAD_EFs'!F$21:F$32),IF($C58&lt;250,LOOKUP($B$2,'SC OFFROAD_EFs'!$B$33:$B$41,'SC OFFROAD_EFs'!F$33:F$41),IF($C58&lt;500,LOOKUP($B$2,'SC OFFROAD_EFs'!$B$42:$B$50,'SC OFFROAD_EFs'!F$42:F$50),IF($C58&lt;750,LOOKUP($B$2,'SC OFFROAD_EFs'!$B$51:$B$59,'SC OFFROAD_EFs'!F$51:F$59),LOOKUP($B$2,'SC OFFROAD_EFs'!$B$60:$B$66,'SC OFFROAD_EFs'!F$60:F$66))))))))/453.59</f>
        <v>0.0005145676938580046</v>
      </c>
      <c r="J58" s="22">
        <v>1</v>
      </c>
      <c r="K58" s="23">
        <v>12</v>
      </c>
      <c r="L58" s="23">
        <v>144</v>
      </c>
      <c r="M58" s="24">
        <f t="shared" si="20"/>
        <v>2.3583088187742294</v>
      </c>
      <c r="N58" s="24">
        <f t="shared" si="21"/>
        <v>0.6381877567194276</v>
      </c>
      <c r="O58" s="24">
        <f t="shared" si="22"/>
        <v>3.8933840203921024</v>
      </c>
      <c r="P58" s="24">
        <f t="shared" si="23"/>
        <v>0.00737748</v>
      </c>
      <c r="Q58" s="24">
        <f t="shared" si="24"/>
        <v>0.35150119167440297</v>
      </c>
      <c r="R58" s="24"/>
      <c r="S58" s="36">
        <f t="shared" si="25"/>
        <v>0.1697982349517445</v>
      </c>
      <c r="T58" s="36">
        <f t="shared" si="26"/>
        <v>0.04594951848379879</v>
      </c>
      <c r="U58" s="36">
        <f t="shared" si="27"/>
        <v>0.2803236494682314</v>
      </c>
      <c r="V58" s="36">
        <f t="shared" si="28"/>
        <v>0.0005311785599999999</v>
      </c>
      <c r="W58" s="36">
        <f t="shared" si="29"/>
        <v>0.025308085800557014</v>
      </c>
      <c r="Y58" s="36">
        <v>0.1697982349517445</v>
      </c>
      <c r="Z58" s="36">
        <v>0.04594951848379879</v>
      </c>
      <c r="AA58" s="36">
        <v>0.2803236494682314</v>
      </c>
      <c r="AB58" s="36">
        <v>0.0005311785599999999</v>
      </c>
      <c r="AC58" s="36">
        <v>0.025308085800557014</v>
      </c>
    </row>
    <row r="59" spans="1:29" s="23" customFormat="1" ht="12.75">
      <c r="A59" s="23" t="s">
        <v>135</v>
      </c>
      <c r="B59" s="35" t="s">
        <v>2</v>
      </c>
      <c r="C59" s="35">
        <v>23</v>
      </c>
      <c r="D59" s="35">
        <v>74</v>
      </c>
      <c r="E59" s="21">
        <f>(IF($C59&lt;50,LOOKUP($B$2,'SC OFFROAD_EFs'!$B$5:$B$12,'SC OFFROAD_EFs'!D$5:D$12),IF($C59&lt;120,LOOKUP($B$2,'SC OFFROAD_EFs'!$B$13:$B$20,'SC OFFROAD_EFs'!D$13:D$20),IF($C59&lt;175,LOOKUP($B$2,'SC OFFROAD_EFs'!$B$21:$B$32,'SC OFFROAD_EFs'!D$21:D$32),IF($C59&lt;250,LOOKUP($B$2,'SC OFFROAD_EFs'!$B$33:$B$41,'SC OFFROAD_EFs'!D$33:D$41),IF($C59&lt;500,LOOKUP($B$2,'SC OFFROAD_EFs'!$B$42:$B$50,'SC OFFROAD_EFs'!D$42:D$50),IF($C59&lt;750,LOOKUP($B$2,'SC OFFROAD_EFs'!$B$51:$B$59,'SC OFFROAD_EFs'!D$51:D$59),LOOKUP($B$2,'SC OFFROAD_EFs'!$B$60:$B$66,'SC OFFROAD_EFs'!D$60:D$66))))))))/453.59</f>
        <v>0.005817914626272056</v>
      </c>
      <c r="F59" s="21">
        <f>(IF($C59&lt;50,LOOKUP($B$2,'SC OFFROAD_EFs'!$B$5:$B$12,'SC OFFROAD_EFs'!C$5:C$12),IF($C59&lt;120,LOOKUP($B$2,'SC OFFROAD_EFs'!$B$13:$B$20,'SC OFFROAD_EFs'!C$13:C$20),IF($C59&lt;175,LOOKUP($B$2,'SC OFFROAD_EFs'!$B$21:$B$32,'SC OFFROAD_EFs'!C$21:C$32),IF($C59&lt;250,LOOKUP($B$2,'SC OFFROAD_EFs'!$B$33:$B$41,'SC OFFROAD_EFs'!C$33:C$41),IF($C59&lt;500,LOOKUP($B$2,'SC OFFROAD_EFs'!$B$42:$B$50,'SC OFFROAD_EFs'!C$42:C$50),IF($C59&lt;750,LOOKUP($B$2,'SC OFFROAD_EFs'!$B$51:$B$59,'SC OFFROAD_EFs'!C$51:C$59),LOOKUP($B$2,'SC OFFROAD_EFs'!$B$60:$B$66,'SC OFFROAD_EFs'!C$60:C$66))))))))/453.59</f>
        <v>0.0020078363524550697</v>
      </c>
      <c r="G59" s="21">
        <f>(IF($C59&lt;50,LOOKUP($B$2,'SC OFFROAD_EFs'!$B$5:$B$12,'SC OFFROAD_EFs'!E$5:E$12),IF($C59&lt;120,LOOKUP($B$2,'SC OFFROAD_EFs'!$B$13:$B$20,'SC OFFROAD_EFs'!E$13:E$20),IF($C59&lt;175,LOOKUP($B$2,'SC OFFROAD_EFs'!$B$21:$B$32,'SC OFFROAD_EFs'!E$21:E$32),IF($C59&lt;250,LOOKUP($B$2,'SC OFFROAD_EFs'!$B$33:$B$41,'SC OFFROAD_EFs'!E$33:E$41),IF($C59&lt;500,LOOKUP($B$2,'SC OFFROAD_EFs'!$B$42:$B$50,'SC OFFROAD_EFs'!E$42:E$50),IF($C59&lt;750,LOOKUP($B$2,'SC OFFROAD_EFs'!$B$51:$B$59,'SC OFFROAD_EFs'!E$51:E$59),LOOKUP($B$2,'SC OFFROAD_EFs'!$B$60:$B$66,'SC OFFROAD_EFs'!E$60:E$66))))))))/453.59</f>
        <v>0.005375122291359144</v>
      </c>
      <c r="H59" s="21">
        <v>1.08E-05</v>
      </c>
      <c r="I59" s="21">
        <f>(IF($C59&lt;50,LOOKUP($B$2,'SC OFFROAD_EFs'!$B$5:$B$12,'SC OFFROAD_EFs'!F$5:F$12),IF($C59&lt;120,LOOKUP($B$2,'SC OFFROAD_EFs'!$B$13:$B$20,'SC OFFROAD_EFs'!F$13:F$20),IF($C59&lt;175,LOOKUP($B$2,'SC OFFROAD_EFs'!$B$21:$B$32,'SC OFFROAD_EFs'!F$21:F$32),IF($C59&lt;250,LOOKUP($B$2,'SC OFFROAD_EFs'!$B$33:$B$41,'SC OFFROAD_EFs'!F$33:F$41),IF($C59&lt;500,LOOKUP($B$2,'SC OFFROAD_EFs'!$B$42:$B$50,'SC OFFROAD_EFs'!F$42:F$50),IF($C59&lt;750,LOOKUP($B$2,'SC OFFROAD_EFs'!$B$51:$B$59,'SC OFFROAD_EFs'!F$51:F$59),LOOKUP($B$2,'SC OFFROAD_EFs'!$B$60:$B$66,'SC OFFROAD_EFs'!F$60:F$66))))))))/453.59</f>
        <v>0.0005126331160610746</v>
      </c>
      <c r="J59" s="22">
        <v>1</v>
      </c>
      <c r="K59" s="23">
        <v>12</v>
      </c>
      <c r="L59" s="23">
        <v>144</v>
      </c>
      <c r="M59" s="24">
        <f t="shared" si="20"/>
        <v>1.1882508832698049</v>
      </c>
      <c r="N59" s="24">
        <f t="shared" si="21"/>
        <v>0.4100804966254234</v>
      </c>
      <c r="O59" s="24">
        <f t="shared" si="22"/>
        <v>1.0978149767871914</v>
      </c>
      <c r="P59" s="24">
        <f t="shared" si="23"/>
        <v>0.0022057920000000003</v>
      </c>
      <c r="Q59" s="24">
        <f t="shared" si="24"/>
        <v>0.10470018762431386</v>
      </c>
      <c r="R59" s="24"/>
      <c r="S59" s="36">
        <f t="shared" si="25"/>
        <v>0.08555406359542596</v>
      </c>
      <c r="T59" s="36">
        <f t="shared" si="26"/>
        <v>0.029525795757030484</v>
      </c>
      <c r="U59" s="36">
        <f t="shared" si="27"/>
        <v>0.07904267832867778</v>
      </c>
      <c r="V59" s="36">
        <f t="shared" si="28"/>
        <v>0.00015881702400000002</v>
      </c>
      <c r="W59" s="36">
        <f t="shared" si="29"/>
        <v>0.0075384135089505986</v>
      </c>
      <c r="Y59" s="36">
        <v>0.08555406359542596</v>
      </c>
      <c r="Z59" s="36">
        <v>0.029525795757030484</v>
      </c>
      <c r="AA59" s="36">
        <v>0.07904267832867778</v>
      </c>
      <c r="AB59" s="36">
        <v>0.00015881702400000002</v>
      </c>
      <c r="AC59" s="36">
        <v>0.0075384135089505986</v>
      </c>
    </row>
    <row r="60" spans="1:29" s="23" customFormat="1" ht="12.75">
      <c r="A60" s="34" t="s">
        <v>136</v>
      </c>
      <c r="B60" s="35" t="s">
        <v>2</v>
      </c>
      <c r="C60" s="35">
        <v>23</v>
      </c>
      <c r="D60" s="35">
        <v>74</v>
      </c>
      <c r="E60" s="21">
        <f>(IF($C60&lt;50,LOOKUP($B$2,'SC OFFROAD_EFs'!$B$5:$B$12,'SC OFFROAD_EFs'!D$5:D$12),IF($C60&lt;120,LOOKUP($B$2,'SC OFFROAD_EFs'!$B$13:$B$20,'SC OFFROAD_EFs'!D$13:D$20),IF($C60&lt;175,LOOKUP($B$2,'SC OFFROAD_EFs'!$B$21:$B$32,'SC OFFROAD_EFs'!D$21:D$32),IF($C60&lt;250,LOOKUP($B$2,'SC OFFROAD_EFs'!$B$33:$B$41,'SC OFFROAD_EFs'!D$33:D$41),IF($C60&lt;500,LOOKUP($B$2,'SC OFFROAD_EFs'!$B$42:$B$50,'SC OFFROAD_EFs'!D$42:D$50),IF($C60&lt;750,LOOKUP($B$2,'SC OFFROAD_EFs'!$B$51:$B$59,'SC OFFROAD_EFs'!D$51:D$59),LOOKUP($B$2,'SC OFFROAD_EFs'!$B$60:$B$66,'SC OFFROAD_EFs'!D$60:D$66))))))))/453.59</f>
        <v>0.005817914626272056</v>
      </c>
      <c r="F60" s="21">
        <f>(IF($C60&lt;50,LOOKUP($B$2,'SC OFFROAD_EFs'!$B$5:$B$12,'SC OFFROAD_EFs'!C$5:C$12),IF($C60&lt;120,LOOKUP($B$2,'SC OFFROAD_EFs'!$B$13:$B$20,'SC OFFROAD_EFs'!C$13:C$20),IF($C60&lt;175,LOOKUP($B$2,'SC OFFROAD_EFs'!$B$21:$B$32,'SC OFFROAD_EFs'!C$21:C$32),IF($C60&lt;250,LOOKUP($B$2,'SC OFFROAD_EFs'!$B$33:$B$41,'SC OFFROAD_EFs'!C$33:C$41),IF($C60&lt;500,LOOKUP($B$2,'SC OFFROAD_EFs'!$B$42:$B$50,'SC OFFROAD_EFs'!C$42:C$50),IF($C60&lt;750,LOOKUP($B$2,'SC OFFROAD_EFs'!$B$51:$B$59,'SC OFFROAD_EFs'!C$51:C$59),LOOKUP($B$2,'SC OFFROAD_EFs'!$B$60:$B$66,'SC OFFROAD_EFs'!C$60:C$66))))))))/453.59</f>
        <v>0.0020078363524550697</v>
      </c>
      <c r="G60" s="21">
        <f>(IF($C60&lt;50,LOOKUP($B$2,'SC OFFROAD_EFs'!$B$5:$B$12,'SC OFFROAD_EFs'!E$5:E$12),IF($C60&lt;120,LOOKUP($B$2,'SC OFFROAD_EFs'!$B$13:$B$20,'SC OFFROAD_EFs'!E$13:E$20),IF($C60&lt;175,LOOKUP($B$2,'SC OFFROAD_EFs'!$B$21:$B$32,'SC OFFROAD_EFs'!E$21:E$32),IF($C60&lt;250,LOOKUP($B$2,'SC OFFROAD_EFs'!$B$33:$B$41,'SC OFFROAD_EFs'!E$33:E$41),IF($C60&lt;500,LOOKUP($B$2,'SC OFFROAD_EFs'!$B$42:$B$50,'SC OFFROAD_EFs'!E$42:E$50),IF($C60&lt;750,LOOKUP($B$2,'SC OFFROAD_EFs'!$B$51:$B$59,'SC OFFROAD_EFs'!E$51:E$59),LOOKUP($B$2,'SC OFFROAD_EFs'!$B$60:$B$66,'SC OFFROAD_EFs'!E$60:E$66))))))))/453.59</f>
        <v>0.005375122291359144</v>
      </c>
      <c r="H60" s="21">
        <v>1.08E-05</v>
      </c>
      <c r="I60" s="21">
        <f>(IF($C60&lt;50,LOOKUP($B$2,'SC OFFROAD_EFs'!$B$5:$B$12,'SC OFFROAD_EFs'!F$5:F$12),IF($C60&lt;120,LOOKUP($B$2,'SC OFFROAD_EFs'!$B$13:$B$20,'SC OFFROAD_EFs'!F$13:F$20),IF($C60&lt;175,LOOKUP($B$2,'SC OFFROAD_EFs'!$B$21:$B$32,'SC OFFROAD_EFs'!F$21:F$32),IF($C60&lt;250,LOOKUP($B$2,'SC OFFROAD_EFs'!$B$33:$B$41,'SC OFFROAD_EFs'!F$33:F$41),IF($C60&lt;500,LOOKUP($B$2,'SC OFFROAD_EFs'!$B$42:$B$50,'SC OFFROAD_EFs'!F$42:F$50),IF($C60&lt;750,LOOKUP($B$2,'SC OFFROAD_EFs'!$B$51:$B$59,'SC OFFROAD_EFs'!F$51:F$59),LOOKUP($B$2,'SC OFFROAD_EFs'!$B$60:$B$66,'SC OFFROAD_EFs'!F$60:F$66))))))))/453.59</f>
        <v>0.0005126331160610746</v>
      </c>
      <c r="J60" s="22">
        <v>1</v>
      </c>
      <c r="K60" s="23">
        <v>12</v>
      </c>
      <c r="L60" s="23">
        <v>144</v>
      </c>
      <c r="M60" s="24">
        <f t="shared" si="20"/>
        <v>1.1882508832698049</v>
      </c>
      <c r="N60" s="24">
        <f t="shared" si="21"/>
        <v>0.4100804966254234</v>
      </c>
      <c r="O60" s="24">
        <f t="shared" si="22"/>
        <v>1.0978149767871914</v>
      </c>
      <c r="P60" s="24">
        <f t="shared" si="23"/>
        <v>0.0022057920000000003</v>
      </c>
      <c r="Q60" s="24">
        <f t="shared" si="24"/>
        <v>0.10470018762431386</v>
      </c>
      <c r="R60" s="24"/>
      <c r="S60" s="36">
        <f t="shared" si="25"/>
        <v>0.08555406359542596</v>
      </c>
      <c r="T60" s="36">
        <f t="shared" si="26"/>
        <v>0.029525795757030484</v>
      </c>
      <c r="U60" s="36">
        <f t="shared" si="27"/>
        <v>0.07904267832867778</v>
      </c>
      <c r="V60" s="36">
        <f t="shared" si="28"/>
        <v>0.00015881702400000002</v>
      </c>
      <c r="W60" s="36">
        <f t="shared" si="29"/>
        <v>0.0075384135089505986</v>
      </c>
      <c r="Y60" s="36">
        <v>0.08555406359542596</v>
      </c>
      <c r="Z60" s="36">
        <v>0.029525795757030484</v>
      </c>
      <c r="AA60" s="36">
        <v>0.07904267832867778</v>
      </c>
      <c r="AB60" s="36">
        <v>0.00015881702400000002</v>
      </c>
      <c r="AC60" s="36">
        <v>0.0075384135089505986</v>
      </c>
    </row>
    <row r="61" spans="1:29" s="23" customFormat="1" ht="12.75">
      <c r="A61" s="34" t="s">
        <v>137</v>
      </c>
      <c r="B61" s="35" t="s">
        <v>2</v>
      </c>
      <c r="C61" s="35">
        <v>300</v>
      </c>
      <c r="D61" s="35">
        <v>74</v>
      </c>
      <c r="E61" s="21">
        <f>(IF($C61&lt;50,LOOKUP($B$2,'SC OFFROAD_EFs'!$B$5:$B$12,'SC OFFROAD_EFs'!D$5:D$12),IF($C61&lt;120,LOOKUP($B$2,'SC OFFROAD_EFs'!$B$13:$B$20,'SC OFFROAD_EFs'!D$13:D$20),IF($C61&lt;175,LOOKUP($B$2,'SC OFFROAD_EFs'!$B$21:$B$32,'SC OFFROAD_EFs'!D$21:D$32),IF($C61&lt;250,LOOKUP($B$2,'SC OFFROAD_EFs'!$B$33:$B$41,'SC OFFROAD_EFs'!D$33:D$41),IF($C61&lt;500,LOOKUP($B$2,'SC OFFROAD_EFs'!$B$42:$B$50,'SC OFFROAD_EFs'!D$42:D$50),IF($C61&lt;750,LOOKUP($B$2,'SC OFFROAD_EFs'!$B$51:$B$59,'SC OFFROAD_EFs'!D$51:D$59),LOOKUP($B$2,'SC OFFROAD_EFs'!$B$60:$B$66,'SC OFFROAD_EFs'!D$60:D$66))))))))/453.59</f>
        <v>0.0018233394122169257</v>
      </c>
      <c r="F61" s="21">
        <f>(IF($C61&lt;50,LOOKUP($B$2,'SC OFFROAD_EFs'!$B$5:$B$12,'SC OFFROAD_EFs'!C$5:C$12),IF($C61&lt;120,LOOKUP($B$2,'SC OFFROAD_EFs'!$B$13:$B$20,'SC OFFROAD_EFs'!C$13:C$20),IF($C61&lt;175,LOOKUP($B$2,'SC OFFROAD_EFs'!$B$21:$B$32,'SC OFFROAD_EFs'!C$21:C$32),IF($C61&lt;250,LOOKUP($B$2,'SC OFFROAD_EFs'!$B$33:$B$41,'SC OFFROAD_EFs'!C$33:C$41),IF($C61&lt;500,LOOKUP($B$2,'SC OFFROAD_EFs'!$B$42:$B$50,'SC OFFROAD_EFs'!C$42:C$50),IF($C61&lt;750,LOOKUP($B$2,'SC OFFROAD_EFs'!$B$51:$B$59,'SC OFFROAD_EFs'!C$51:C$59),LOOKUP($B$2,'SC OFFROAD_EFs'!$B$60:$B$66,'SC OFFROAD_EFs'!C$60:C$66))))))))/453.59</f>
        <v>0.000498946968275863</v>
      </c>
      <c r="G61" s="21">
        <f>(IF($C61&lt;50,LOOKUP($B$2,'SC OFFROAD_EFs'!$B$5:$B$12,'SC OFFROAD_EFs'!E$5:E$12),IF($C61&lt;120,LOOKUP($B$2,'SC OFFROAD_EFs'!$B$13:$B$20,'SC OFFROAD_EFs'!E$13:E$20),IF($C61&lt;175,LOOKUP($B$2,'SC OFFROAD_EFs'!$B$21:$B$32,'SC OFFROAD_EFs'!E$21:E$32),IF($C61&lt;250,LOOKUP($B$2,'SC OFFROAD_EFs'!$B$33:$B$41,'SC OFFROAD_EFs'!E$33:E$41),IF($C61&lt;500,LOOKUP($B$2,'SC OFFROAD_EFs'!$B$42:$B$50,'SC OFFROAD_EFs'!E$42:E$50),IF($C61&lt;750,LOOKUP($B$2,'SC OFFROAD_EFs'!$B$51:$B$59,'SC OFFROAD_EFs'!E$51:E$59),LOOKUP($B$2,'SC OFFROAD_EFs'!$B$60:$B$66,'SC OFFROAD_EFs'!E$60:E$66))))))))/453.59</f>
        <v>0.00481826162721188</v>
      </c>
      <c r="H61" s="21">
        <v>1.08E-05</v>
      </c>
      <c r="I61" s="21">
        <f>(IF($C61&lt;50,LOOKUP($B$2,'SC OFFROAD_EFs'!$B$5:$B$12,'SC OFFROAD_EFs'!F$5:F$12),IF($C61&lt;120,LOOKUP($B$2,'SC OFFROAD_EFs'!$B$13:$B$20,'SC OFFROAD_EFs'!F$13:F$20),IF($C61&lt;175,LOOKUP($B$2,'SC OFFROAD_EFs'!$B$21:$B$32,'SC OFFROAD_EFs'!F$21:F$32),IF($C61&lt;250,LOOKUP($B$2,'SC OFFROAD_EFs'!$B$33:$B$41,'SC OFFROAD_EFs'!F$33:F$41),IF($C61&lt;500,LOOKUP($B$2,'SC OFFROAD_EFs'!$B$42:$B$50,'SC OFFROAD_EFs'!F$42:F$50),IF($C61&lt;750,LOOKUP($B$2,'SC OFFROAD_EFs'!$B$51:$B$59,'SC OFFROAD_EFs'!F$51:F$59),LOOKUP($B$2,'SC OFFROAD_EFs'!$B$60:$B$66,'SC OFFROAD_EFs'!F$60:F$66))))))))/453.59</f>
        <v>0.000185221113079498</v>
      </c>
      <c r="J61" s="22">
        <v>1</v>
      </c>
      <c r="K61" s="23">
        <v>12</v>
      </c>
      <c r="L61" s="23">
        <v>144</v>
      </c>
      <c r="M61" s="24">
        <f t="shared" si="20"/>
        <v>4.85737619414589</v>
      </c>
      <c r="N61" s="24">
        <f t="shared" si="21"/>
        <v>1.329194723486899</v>
      </c>
      <c r="O61" s="24">
        <f t="shared" si="22"/>
        <v>12.83584897489245</v>
      </c>
      <c r="P61" s="24">
        <f t="shared" si="23"/>
        <v>0.0287712</v>
      </c>
      <c r="Q61" s="24">
        <f t="shared" si="24"/>
        <v>0.49342904524378267</v>
      </c>
      <c r="R61" s="24"/>
      <c r="S61" s="36">
        <f t="shared" si="25"/>
        <v>0.3497310859785041</v>
      </c>
      <c r="T61" s="36">
        <f t="shared" si="26"/>
        <v>0.09570202009105674</v>
      </c>
      <c r="U61" s="36">
        <f t="shared" si="27"/>
        <v>0.9241811261922565</v>
      </c>
      <c r="V61" s="36">
        <f t="shared" si="28"/>
        <v>0.0020715264000000003</v>
      </c>
      <c r="W61" s="36">
        <f t="shared" si="29"/>
        <v>0.03552689125755235</v>
      </c>
      <c r="Y61" s="36">
        <v>0.3497310859785041</v>
      </c>
      <c r="Z61" s="36">
        <v>0.09570202009105674</v>
      </c>
      <c r="AA61" s="36">
        <v>0.9241811261922565</v>
      </c>
      <c r="AB61" s="36">
        <v>0.0020715264000000003</v>
      </c>
      <c r="AC61" s="36">
        <v>0.03552689125755235</v>
      </c>
    </row>
    <row r="62" spans="1:29" s="23" customFormat="1" ht="12.75">
      <c r="A62" s="34" t="s">
        <v>139</v>
      </c>
      <c r="B62" s="35" t="s">
        <v>2</v>
      </c>
      <c r="C62" s="35">
        <v>22</v>
      </c>
      <c r="D62" s="35">
        <v>74</v>
      </c>
      <c r="E62" s="21">
        <f>(IF($C62&lt;50,LOOKUP($B$2,'SC OFFROAD_EFs'!$B$5:$B$12,'SC OFFROAD_EFs'!D$5:D$12),IF($C62&lt;120,LOOKUP($B$2,'SC OFFROAD_EFs'!$B$13:$B$20,'SC OFFROAD_EFs'!D$13:D$20),IF($C62&lt;175,LOOKUP($B$2,'SC OFFROAD_EFs'!$B$21:$B$32,'SC OFFROAD_EFs'!D$21:D$32),IF($C62&lt;250,LOOKUP($B$2,'SC OFFROAD_EFs'!$B$33:$B$41,'SC OFFROAD_EFs'!D$33:D$41),IF($C62&lt;500,LOOKUP($B$2,'SC OFFROAD_EFs'!$B$42:$B$50,'SC OFFROAD_EFs'!D$42:D$50),IF($C62&lt;750,LOOKUP($B$2,'SC OFFROAD_EFs'!$B$51:$B$59,'SC OFFROAD_EFs'!D$51:D$59),LOOKUP($B$2,'SC OFFROAD_EFs'!$B$60:$B$66,'SC OFFROAD_EFs'!D$60:D$66))))))))/453.59</f>
        <v>0.005817914626272056</v>
      </c>
      <c r="F62" s="21">
        <f>(IF($C62&lt;50,LOOKUP($B$2,'SC OFFROAD_EFs'!$B$5:$B$12,'SC OFFROAD_EFs'!C$5:C$12),IF($C62&lt;120,LOOKUP($B$2,'SC OFFROAD_EFs'!$B$13:$B$20,'SC OFFROAD_EFs'!C$13:C$20),IF($C62&lt;175,LOOKUP($B$2,'SC OFFROAD_EFs'!$B$21:$B$32,'SC OFFROAD_EFs'!C$21:C$32),IF($C62&lt;250,LOOKUP($B$2,'SC OFFROAD_EFs'!$B$33:$B$41,'SC OFFROAD_EFs'!C$33:C$41),IF($C62&lt;500,LOOKUP($B$2,'SC OFFROAD_EFs'!$B$42:$B$50,'SC OFFROAD_EFs'!C$42:C$50),IF($C62&lt;750,LOOKUP($B$2,'SC OFFROAD_EFs'!$B$51:$B$59,'SC OFFROAD_EFs'!C$51:C$59),LOOKUP($B$2,'SC OFFROAD_EFs'!$B$60:$B$66,'SC OFFROAD_EFs'!C$60:C$66))))))))/453.59</f>
        <v>0.0020078363524550697</v>
      </c>
      <c r="G62" s="21">
        <f>(IF($C62&lt;50,LOOKUP($B$2,'SC OFFROAD_EFs'!$B$5:$B$12,'SC OFFROAD_EFs'!E$5:E$12),IF($C62&lt;120,LOOKUP($B$2,'SC OFFROAD_EFs'!$B$13:$B$20,'SC OFFROAD_EFs'!E$13:E$20),IF($C62&lt;175,LOOKUP($B$2,'SC OFFROAD_EFs'!$B$21:$B$32,'SC OFFROAD_EFs'!E$21:E$32),IF($C62&lt;250,LOOKUP($B$2,'SC OFFROAD_EFs'!$B$33:$B$41,'SC OFFROAD_EFs'!E$33:E$41),IF($C62&lt;500,LOOKUP($B$2,'SC OFFROAD_EFs'!$B$42:$B$50,'SC OFFROAD_EFs'!E$42:E$50),IF($C62&lt;750,LOOKUP($B$2,'SC OFFROAD_EFs'!$B$51:$B$59,'SC OFFROAD_EFs'!E$51:E$59),LOOKUP($B$2,'SC OFFROAD_EFs'!$B$60:$B$66,'SC OFFROAD_EFs'!E$60:E$66))))))))/453.59</f>
        <v>0.005375122291359144</v>
      </c>
      <c r="H62" s="21">
        <v>1.08E-05</v>
      </c>
      <c r="I62" s="21">
        <f>(IF($C62&lt;50,LOOKUP($B$2,'SC OFFROAD_EFs'!$B$5:$B$12,'SC OFFROAD_EFs'!F$5:F$12),IF($C62&lt;120,LOOKUP($B$2,'SC OFFROAD_EFs'!$B$13:$B$20,'SC OFFROAD_EFs'!F$13:F$20),IF($C62&lt;175,LOOKUP($B$2,'SC OFFROAD_EFs'!$B$21:$B$32,'SC OFFROAD_EFs'!F$21:F$32),IF($C62&lt;250,LOOKUP($B$2,'SC OFFROAD_EFs'!$B$33:$B$41,'SC OFFROAD_EFs'!F$33:F$41),IF($C62&lt;500,LOOKUP($B$2,'SC OFFROAD_EFs'!$B$42:$B$50,'SC OFFROAD_EFs'!F$42:F$50),IF($C62&lt;750,LOOKUP($B$2,'SC OFFROAD_EFs'!$B$51:$B$59,'SC OFFROAD_EFs'!F$51:F$59),LOOKUP($B$2,'SC OFFROAD_EFs'!$B$60:$B$66,'SC OFFROAD_EFs'!F$60:F$66))))))))/453.59</f>
        <v>0.0005126331160610746</v>
      </c>
      <c r="J62" s="22">
        <v>1</v>
      </c>
      <c r="K62" s="23">
        <v>12</v>
      </c>
      <c r="L62" s="23">
        <v>144</v>
      </c>
      <c r="M62" s="24">
        <f t="shared" si="20"/>
        <v>1.136587801388509</v>
      </c>
      <c r="N62" s="24">
        <f t="shared" si="21"/>
        <v>0.39225090981562244</v>
      </c>
      <c r="O62" s="24">
        <f t="shared" si="22"/>
        <v>1.0500838908399224</v>
      </c>
      <c r="P62" s="24">
        <f t="shared" si="23"/>
        <v>0.0021098880000000003</v>
      </c>
      <c r="Q62" s="24">
        <f t="shared" si="24"/>
        <v>0.10014800555369152</v>
      </c>
      <c r="R62" s="24"/>
      <c r="S62" s="36">
        <f t="shared" si="25"/>
        <v>0.08183432169997264</v>
      </c>
      <c r="T62" s="36">
        <f t="shared" si="26"/>
        <v>0.02824206550672482</v>
      </c>
      <c r="U62" s="36">
        <f t="shared" si="27"/>
        <v>0.07560604014047441</v>
      </c>
      <c r="V62" s="36">
        <f t="shared" si="28"/>
        <v>0.00015191193600000002</v>
      </c>
      <c r="W62" s="36">
        <f t="shared" si="29"/>
        <v>0.00721065639986579</v>
      </c>
      <c r="Y62" s="36">
        <v>0.08183432169997264</v>
      </c>
      <c r="Z62" s="36">
        <v>0.02824206550672482</v>
      </c>
      <c r="AA62" s="36">
        <v>0.07560604014047441</v>
      </c>
      <c r="AB62" s="36">
        <v>0.00015191193600000002</v>
      </c>
      <c r="AC62" s="36">
        <v>0.00721065639986579</v>
      </c>
    </row>
    <row r="63" spans="1:29" s="23" customFormat="1" ht="12.75">
      <c r="A63" s="23" t="s">
        <v>49</v>
      </c>
      <c r="B63" s="35" t="s">
        <v>2</v>
      </c>
      <c r="C63" s="35">
        <v>37</v>
      </c>
      <c r="D63" s="35">
        <v>48</v>
      </c>
      <c r="E63" s="21">
        <f>(IF($C63&lt;50,LOOKUP($B$2,'SC OFFROAD_EFs'!$B$5:$B$12,'SC OFFROAD_EFs'!D$5:D$12),IF($C63&lt;120,LOOKUP($B$2,'SC OFFROAD_EFs'!$B$13:$B$20,'SC OFFROAD_EFs'!D$13:D$20),IF($C63&lt;175,LOOKUP($B$2,'SC OFFROAD_EFs'!$B$21:$B$32,'SC OFFROAD_EFs'!D$21:D$32),IF($C63&lt;250,LOOKUP($B$2,'SC OFFROAD_EFs'!$B$33:$B$41,'SC OFFROAD_EFs'!D$33:D$41),IF($C63&lt;500,LOOKUP($B$2,'SC OFFROAD_EFs'!$B$42:$B$50,'SC OFFROAD_EFs'!D$42:D$50),IF($C63&lt;750,LOOKUP($B$2,'SC OFFROAD_EFs'!$B$51:$B$59,'SC OFFROAD_EFs'!D$51:D$59),LOOKUP($B$2,'SC OFFROAD_EFs'!$B$60:$B$66,'SC OFFROAD_EFs'!D$60:D$66))))))))/453.59</f>
        <v>0.005817914626272056</v>
      </c>
      <c r="F63" s="21">
        <f>(IF($C63&lt;50,LOOKUP($B$2,'SC OFFROAD_EFs'!$B$5:$B$12,'SC OFFROAD_EFs'!C$5:C$12),IF($C63&lt;120,LOOKUP($B$2,'SC OFFROAD_EFs'!$B$13:$B$20,'SC OFFROAD_EFs'!C$13:C$20),IF($C63&lt;175,LOOKUP($B$2,'SC OFFROAD_EFs'!$B$21:$B$32,'SC OFFROAD_EFs'!C$21:C$32),IF($C63&lt;250,LOOKUP($B$2,'SC OFFROAD_EFs'!$B$33:$B$41,'SC OFFROAD_EFs'!C$33:C$41),IF($C63&lt;500,LOOKUP($B$2,'SC OFFROAD_EFs'!$B$42:$B$50,'SC OFFROAD_EFs'!C$42:C$50),IF($C63&lt;750,LOOKUP($B$2,'SC OFFROAD_EFs'!$B$51:$B$59,'SC OFFROAD_EFs'!C$51:C$59),LOOKUP($B$2,'SC OFFROAD_EFs'!$B$60:$B$66,'SC OFFROAD_EFs'!C$60:C$66))))))))/453.59</f>
        <v>0.0020078363524550697</v>
      </c>
      <c r="G63" s="21">
        <f>(IF($C63&lt;50,LOOKUP($B$2,'SC OFFROAD_EFs'!$B$5:$B$12,'SC OFFROAD_EFs'!E$5:E$12),IF($C63&lt;120,LOOKUP($B$2,'SC OFFROAD_EFs'!$B$13:$B$20,'SC OFFROAD_EFs'!E$13:E$20),IF($C63&lt;175,LOOKUP($B$2,'SC OFFROAD_EFs'!$B$21:$B$32,'SC OFFROAD_EFs'!E$21:E$32),IF($C63&lt;250,LOOKUP($B$2,'SC OFFROAD_EFs'!$B$33:$B$41,'SC OFFROAD_EFs'!E$33:E$41),IF($C63&lt;500,LOOKUP($B$2,'SC OFFROAD_EFs'!$B$42:$B$50,'SC OFFROAD_EFs'!E$42:E$50),IF($C63&lt;750,LOOKUP($B$2,'SC OFFROAD_EFs'!$B$51:$B$59,'SC OFFROAD_EFs'!E$51:E$59),LOOKUP($B$2,'SC OFFROAD_EFs'!$B$60:$B$66,'SC OFFROAD_EFs'!E$60:E$66))))))))/453.59</f>
        <v>0.005375122291359144</v>
      </c>
      <c r="H63" s="21">
        <v>1.08E-05</v>
      </c>
      <c r="I63" s="21">
        <f>(IF($C63&lt;50,LOOKUP($B$2,'SC OFFROAD_EFs'!$B$5:$B$12,'SC OFFROAD_EFs'!F$5:F$12),IF($C63&lt;120,LOOKUP($B$2,'SC OFFROAD_EFs'!$B$13:$B$20,'SC OFFROAD_EFs'!F$13:F$20),IF($C63&lt;175,LOOKUP($B$2,'SC OFFROAD_EFs'!$B$21:$B$32,'SC OFFROAD_EFs'!F$21:F$32),IF($C63&lt;250,LOOKUP($B$2,'SC OFFROAD_EFs'!$B$33:$B$41,'SC OFFROAD_EFs'!F$33:F$41),IF($C63&lt;500,LOOKUP($B$2,'SC OFFROAD_EFs'!$B$42:$B$50,'SC OFFROAD_EFs'!F$42:F$50),IF($C63&lt;750,LOOKUP($B$2,'SC OFFROAD_EFs'!$B$51:$B$59,'SC OFFROAD_EFs'!F$51:F$59),LOOKUP($B$2,'SC OFFROAD_EFs'!$B$60:$B$66,'SC OFFROAD_EFs'!F$60:F$66))))))))/453.59</f>
        <v>0.0005126331160610746</v>
      </c>
      <c r="J63" s="22">
        <v>1</v>
      </c>
      <c r="K63" s="23">
        <v>12</v>
      </c>
      <c r="L63" s="23">
        <v>144</v>
      </c>
      <c r="M63" s="45">
        <f t="shared" si="20"/>
        <v>1.2399139651511006</v>
      </c>
      <c r="N63" s="45">
        <f t="shared" si="21"/>
        <v>0.4279100834352245</v>
      </c>
      <c r="O63" s="45">
        <f t="shared" si="22"/>
        <v>1.1455460627344607</v>
      </c>
      <c r="P63" s="45">
        <f t="shared" si="23"/>
        <v>0.002301696</v>
      </c>
      <c r="Q63" s="45">
        <f t="shared" si="24"/>
        <v>0.10925236969493621</v>
      </c>
      <c r="R63" s="45"/>
      <c r="S63" s="52">
        <f t="shared" si="25"/>
        <v>0.08927380549087924</v>
      </c>
      <c r="T63" s="52">
        <f t="shared" si="26"/>
        <v>0.030809526007336167</v>
      </c>
      <c r="U63" s="52">
        <f t="shared" si="27"/>
        <v>0.08247931651688117</v>
      </c>
      <c r="V63" s="52">
        <f t="shared" si="28"/>
        <v>0.000165722112</v>
      </c>
      <c r="W63" s="52">
        <f t="shared" si="29"/>
        <v>0.007866170618035408</v>
      </c>
      <c r="Y63" s="52">
        <v>0.08927380549087924</v>
      </c>
      <c r="Z63" s="52">
        <v>0.030809526007336167</v>
      </c>
      <c r="AA63" s="52">
        <v>0.08247931651688117</v>
      </c>
      <c r="AB63" s="52">
        <v>0.000165722112</v>
      </c>
      <c r="AC63" s="52">
        <v>0.007866170618035408</v>
      </c>
    </row>
    <row r="64" spans="1:29" s="23" customFormat="1" ht="12.75">
      <c r="A64" s="23" t="s">
        <v>96</v>
      </c>
      <c r="B64" s="35" t="s">
        <v>2</v>
      </c>
      <c r="C64" s="35">
        <v>194</v>
      </c>
      <c r="D64" s="35">
        <v>43</v>
      </c>
      <c r="E64" s="21">
        <f>(IF($C64&lt;50,LOOKUP($B$2,'SC OFFROAD_EFs'!$B$5:$B$12,'SC OFFROAD_EFs'!D$5:D$12),IF($C64&lt;120,LOOKUP($B$2,'SC OFFROAD_EFs'!$B$13:$B$20,'SC OFFROAD_EFs'!D$13:D$20),IF($C64&lt;175,LOOKUP($B$2,'SC OFFROAD_EFs'!$B$21:$B$32,'SC OFFROAD_EFs'!D$21:D$32),IF($C64&lt;250,LOOKUP($B$2,'SC OFFROAD_EFs'!$B$33:$B$41,'SC OFFROAD_EFs'!D$33:D$41),IF($C64&lt;500,LOOKUP($B$2,'SC OFFROAD_EFs'!$B$42:$B$50,'SC OFFROAD_EFs'!D$42:D$50),IF($C64&lt;750,LOOKUP($B$2,'SC OFFROAD_EFs'!$B$51:$B$59,'SC OFFROAD_EFs'!D$51:D$59),LOOKUP($B$2,'SC OFFROAD_EFs'!$B$60:$B$66,'SC OFFROAD_EFs'!D$60:D$66))))))))/453.59</f>
        <v>0.0018599666414599234</v>
      </c>
      <c r="F64" s="21">
        <f>(IF($C64&lt;50,LOOKUP($B$2,'SC OFFROAD_EFs'!$B$5:$B$12,'SC OFFROAD_EFs'!C$5:C$12),IF($C64&lt;120,LOOKUP($B$2,'SC OFFROAD_EFs'!$B$13:$B$20,'SC OFFROAD_EFs'!C$13:C$20),IF($C64&lt;175,LOOKUP($B$2,'SC OFFROAD_EFs'!$B$21:$B$32,'SC OFFROAD_EFs'!C$21:C$32),IF($C64&lt;250,LOOKUP($B$2,'SC OFFROAD_EFs'!$B$33:$B$41,'SC OFFROAD_EFs'!C$33:C$41),IF($C64&lt;500,LOOKUP($B$2,'SC OFFROAD_EFs'!$B$42:$B$50,'SC OFFROAD_EFs'!C$42:C$50),IF($C64&lt;750,LOOKUP($B$2,'SC OFFROAD_EFs'!$B$51:$B$59,'SC OFFROAD_EFs'!C$51:C$59),LOOKUP($B$2,'SC OFFROAD_EFs'!$B$60:$B$66,'SC OFFROAD_EFs'!C$60:C$66))))))))/453.59</f>
        <v>0.0006679276323643183</v>
      </c>
      <c r="G64" s="21">
        <f>(IF($C64&lt;50,LOOKUP($B$2,'SC OFFROAD_EFs'!$B$5:$B$12,'SC OFFROAD_EFs'!E$5:E$12),IF($C64&lt;120,LOOKUP($B$2,'SC OFFROAD_EFs'!$B$13:$B$20,'SC OFFROAD_EFs'!E$13:E$20),IF($C64&lt;175,LOOKUP($B$2,'SC OFFROAD_EFs'!$B$21:$B$32,'SC OFFROAD_EFs'!E$21:E$32),IF($C64&lt;250,LOOKUP($B$2,'SC OFFROAD_EFs'!$B$33:$B$41,'SC OFFROAD_EFs'!E$33:E$41),IF($C64&lt;500,LOOKUP($B$2,'SC OFFROAD_EFs'!$B$42:$B$50,'SC OFFROAD_EFs'!E$42:E$50),IF($C64&lt;750,LOOKUP($B$2,'SC OFFROAD_EFs'!$B$51:$B$59,'SC OFFROAD_EFs'!E$51:E$59),LOOKUP($B$2,'SC OFFROAD_EFs'!$B$60:$B$66,'SC OFFROAD_EFs'!E$60:E$66))))))))/453.59</f>
        <v>0.006636135413287269</v>
      </c>
      <c r="H64" s="21">
        <v>1.08E-05</v>
      </c>
      <c r="I64" s="21">
        <f>(IF($C64&lt;50,LOOKUP($B$2,'SC OFFROAD_EFs'!$B$5:$B$12,'SC OFFROAD_EFs'!F$5:F$12),IF($C64&lt;120,LOOKUP($B$2,'SC OFFROAD_EFs'!$B$13:$B$20,'SC OFFROAD_EFs'!F$13:F$20),IF($C64&lt;175,LOOKUP($B$2,'SC OFFROAD_EFs'!$B$21:$B$32,'SC OFFROAD_EFs'!F$21:F$32),IF($C64&lt;250,LOOKUP($B$2,'SC OFFROAD_EFs'!$B$33:$B$41,'SC OFFROAD_EFs'!F$33:F$41),IF($C64&lt;500,LOOKUP($B$2,'SC OFFROAD_EFs'!$B$42:$B$50,'SC OFFROAD_EFs'!F$42:F$50),IF($C64&lt;750,LOOKUP($B$2,'SC OFFROAD_EFs'!$B$51:$B$59,'SC OFFROAD_EFs'!F$51:F$59),LOOKUP($B$2,'SC OFFROAD_EFs'!$B$60:$B$66,'SC OFFROAD_EFs'!F$60:F$66))))))))/453.59</f>
        <v>0.000250011395087619</v>
      </c>
      <c r="J64" s="22">
        <v>1</v>
      </c>
      <c r="K64" s="23">
        <v>12</v>
      </c>
      <c r="L64" s="23">
        <v>168</v>
      </c>
      <c r="M64" s="38">
        <f t="shared" si="20"/>
        <v>1.8619010067670416</v>
      </c>
      <c r="N64" s="38">
        <f t="shared" si="21"/>
        <v>0.6686222771019772</v>
      </c>
      <c r="O64" s="38">
        <f t="shared" si="22"/>
        <v>6.643036994117088</v>
      </c>
      <c r="P64" s="38">
        <f t="shared" si="23"/>
        <v>0.010811231999999999</v>
      </c>
      <c r="Q64" s="38">
        <f t="shared" si="24"/>
        <v>0.2502714069385101</v>
      </c>
      <c r="R64" s="24"/>
      <c r="S64" s="41">
        <f t="shared" si="25"/>
        <v>0.1563996845684315</v>
      </c>
      <c r="T64" s="41">
        <f t="shared" si="26"/>
        <v>0.056164271276566084</v>
      </c>
      <c r="U64" s="41">
        <f t="shared" si="27"/>
        <v>0.5580151075058353</v>
      </c>
      <c r="V64" s="41">
        <f t="shared" si="28"/>
        <v>0.0009081434879999999</v>
      </c>
      <c r="W64" s="41">
        <f t="shared" si="29"/>
        <v>0.021022798182834847</v>
      </c>
      <c r="Y64" s="41">
        <v>0.1563996845684315</v>
      </c>
      <c r="Z64" s="41">
        <v>0.056164271276566084</v>
      </c>
      <c r="AA64" s="41">
        <v>0.5580151075058353</v>
      </c>
      <c r="AB64" s="41">
        <v>0.0009081434879999999</v>
      </c>
      <c r="AC64" s="41">
        <v>0.021022798182834847</v>
      </c>
    </row>
    <row r="65" spans="1:29" s="23" customFormat="1" ht="12.75">
      <c r="A65" s="5" t="s">
        <v>170</v>
      </c>
      <c r="B65" s="35"/>
      <c r="C65" s="35"/>
      <c r="D65" s="35"/>
      <c r="E65" s="21"/>
      <c r="F65" s="21"/>
      <c r="G65" s="21"/>
      <c r="H65" s="21"/>
      <c r="I65" s="21"/>
      <c r="J65" s="22"/>
      <c r="M65" s="32">
        <f>SUM(M49:M64)</f>
        <v>75.83068244796691</v>
      </c>
      <c r="N65" s="32">
        <f>SUM(N49:N64)</f>
        <v>22.55978841728605</v>
      </c>
      <c r="O65" s="32">
        <f>SUM(O49:O64)</f>
        <v>173.47191972784722</v>
      </c>
      <c r="P65" s="32">
        <f>SUM(P49:P64)</f>
        <v>0.32476917599999994</v>
      </c>
      <c r="Q65" s="32">
        <f>SUM(Q49:Q64)</f>
        <v>8.624167268103314</v>
      </c>
      <c r="R65" s="24"/>
      <c r="S65" s="32">
        <f>SUM(S49:S64)</f>
        <v>5.482151948334821</v>
      </c>
      <c r="T65" s="32">
        <f>SUM(T49:T64)</f>
        <v>1.632328233369819</v>
      </c>
      <c r="U65" s="32">
        <f>SUM(U49:U64)</f>
        <v>12.569694664334406</v>
      </c>
      <c r="V65" s="32">
        <f>SUM(V49:V64)</f>
        <v>0.023513115455999996</v>
      </c>
      <c r="W65" s="32">
        <f>SUM(W49:W64)</f>
        <v>0.6239433001867007</v>
      </c>
      <c r="Y65" s="32">
        <v>5.482151948334821</v>
      </c>
      <c r="Z65" s="32">
        <v>1.632328233369819</v>
      </c>
      <c r="AA65" s="32">
        <v>12.569694664334406</v>
      </c>
      <c r="AB65" s="32">
        <v>0.023513115455999996</v>
      </c>
      <c r="AC65" s="32">
        <v>0.6239433001867007</v>
      </c>
    </row>
    <row r="66" spans="2:23" s="23" customFormat="1" ht="12.75">
      <c r="B66" s="35"/>
      <c r="C66" s="35"/>
      <c r="D66" s="35"/>
      <c r="E66" s="21"/>
      <c r="F66" s="21"/>
      <c r="G66" s="21"/>
      <c r="H66" s="21"/>
      <c r="I66" s="21"/>
      <c r="J66" s="22"/>
      <c r="M66" s="32"/>
      <c r="N66" s="32"/>
      <c r="O66" s="32"/>
      <c r="P66" s="32"/>
      <c r="Q66" s="32"/>
      <c r="R66" s="24"/>
      <c r="S66" s="32"/>
      <c r="T66" s="32"/>
      <c r="U66" s="32"/>
      <c r="V66" s="32"/>
      <c r="W66" s="32"/>
    </row>
    <row r="67" spans="2:23" s="23" customFormat="1" ht="12.75">
      <c r="B67" s="35"/>
      <c r="C67" s="35"/>
      <c r="D67" s="35"/>
      <c r="E67" s="21"/>
      <c r="F67" s="21"/>
      <c r="G67" s="21"/>
      <c r="H67" s="21"/>
      <c r="I67" s="21"/>
      <c r="J67" s="22"/>
      <c r="M67" s="24"/>
      <c r="N67" s="24"/>
      <c r="O67" s="24"/>
      <c r="P67" s="24"/>
      <c r="Q67" s="24"/>
      <c r="R67" s="24"/>
      <c r="S67" s="36"/>
      <c r="T67" s="36"/>
      <c r="U67" s="36"/>
      <c r="V67" s="36"/>
      <c r="W67" s="36"/>
    </row>
    <row r="68" spans="2:23" s="23" customFormat="1" ht="12.75">
      <c r="B68" s="35"/>
      <c r="C68" s="35"/>
      <c r="D68" s="35"/>
      <c r="E68" s="21"/>
      <c r="F68" s="21"/>
      <c r="G68" s="21"/>
      <c r="H68" s="21"/>
      <c r="I68" s="21"/>
      <c r="J68" s="22"/>
      <c r="M68" s="24"/>
      <c r="N68" s="24"/>
      <c r="O68" s="24"/>
      <c r="P68" s="24"/>
      <c r="Q68" s="24"/>
      <c r="R68" s="24"/>
      <c r="S68" s="36"/>
      <c r="T68" s="36"/>
      <c r="U68" s="36"/>
      <c r="V68" s="36"/>
      <c r="W68" s="36"/>
    </row>
    <row r="69" spans="2:23" s="23" customFormat="1" ht="12.75">
      <c r="B69" s="35"/>
      <c r="C69" s="35"/>
      <c r="D69" s="35"/>
      <c r="E69" s="21"/>
      <c r="F69" s="21"/>
      <c r="G69" s="21"/>
      <c r="H69" s="21"/>
      <c r="I69" s="21"/>
      <c r="J69" s="22"/>
      <c r="M69" s="24"/>
      <c r="N69" s="24"/>
      <c r="O69" s="24"/>
      <c r="P69" s="24"/>
      <c r="Q69" s="24"/>
      <c r="R69" s="24"/>
      <c r="S69" s="36"/>
      <c r="T69" s="36"/>
      <c r="U69" s="36"/>
      <c r="V69" s="36"/>
      <c r="W69" s="36"/>
    </row>
    <row r="70" spans="2:23" s="23" customFormat="1" ht="12.75">
      <c r="B70" s="35"/>
      <c r="C70" s="35"/>
      <c r="D70" s="35"/>
      <c r="E70" s="21"/>
      <c r="F70" s="21"/>
      <c r="G70" s="21"/>
      <c r="H70" s="21"/>
      <c r="I70" s="21"/>
      <c r="J70" s="22"/>
      <c r="M70" s="24"/>
      <c r="N70" s="24"/>
      <c r="O70" s="24"/>
      <c r="P70" s="24"/>
      <c r="Q70" s="24"/>
      <c r="R70" s="24"/>
      <c r="S70" s="36"/>
      <c r="T70" s="36"/>
      <c r="U70" s="36"/>
      <c r="V70" s="36"/>
      <c r="W70" s="36"/>
    </row>
    <row r="71" spans="2:23" s="23" customFormat="1" ht="12.75">
      <c r="B71" s="35"/>
      <c r="C71" s="35"/>
      <c r="D71" s="35"/>
      <c r="E71" s="21"/>
      <c r="F71" s="21"/>
      <c r="G71" s="21"/>
      <c r="H71" s="21"/>
      <c r="I71" s="21"/>
      <c r="J71" s="22"/>
      <c r="M71" s="24"/>
      <c r="N71" s="24"/>
      <c r="O71" s="24"/>
      <c r="P71" s="24"/>
      <c r="Q71" s="24"/>
      <c r="R71" s="24"/>
      <c r="S71" s="36"/>
      <c r="T71" s="36"/>
      <c r="U71" s="36"/>
      <c r="V71" s="36"/>
      <c r="W71" s="36"/>
    </row>
    <row r="72" spans="2:23" s="23" customFormat="1" ht="12.75">
      <c r="B72" s="35"/>
      <c r="C72" s="35"/>
      <c r="D72" s="35"/>
      <c r="E72" s="21"/>
      <c r="F72" s="21"/>
      <c r="G72" s="21"/>
      <c r="H72" s="21"/>
      <c r="I72" s="21"/>
      <c r="J72" s="22"/>
      <c r="M72" s="24"/>
      <c r="N72" s="24"/>
      <c r="O72" s="24"/>
      <c r="P72" s="24"/>
      <c r="Q72" s="24"/>
      <c r="R72" s="24"/>
      <c r="S72" s="36"/>
      <c r="T72" s="36"/>
      <c r="U72" s="36"/>
      <c r="V72" s="36"/>
      <c r="W72" s="36"/>
    </row>
    <row r="73" spans="2:23" s="23" customFormat="1" ht="12.75">
      <c r="B73" s="35"/>
      <c r="C73" s="35"/>
      <c r="D73" s="35"/>
      <c r="E73" s="21"/>
      <c r="F73" s="21"/>
      <c r="G73" s="21"/>
      <c r="H73" s="21"/>
      <c r="I73" s="21"/>
      <c r="J73" s="22"/>
      <c r="M73" s="24"/>
      <c r="N73" s="24"/>
      <c r="O73" s="24"/>
      <c r="P73" s="24"/>
      <c r="Q73" s="24"/>
      <c r="R73" s="24"/>
      <c r="S73" s="36"/>
      <c r="T73" s="36"/>
      <c r="U73" s="36"/>
      <c r="V73" s="36"/>
      <c r="W73" s="36"/>
    </row>
    <row r="74" spans="2:23" s="23" customFormat="1" ht="12.75">
      <c r="B74" s="35"/>
      <c r="C74" s="35"/>
      <c r="D74" s="35"/>
      <c r="E74" s="21"/>
      <c r="F74" s="21"/>
      <c r="G74" s="21"/>
      <c r="H74" s="21"/>
      <c r="I74" s="21"/>
      <c r="J74" s="22"/>
      <c r="M74" s="24"/>
      <c r="N74" s="24"/>
      <c r="O74" s="24"/>
      <c r="P74" s="24"/>
      <c r="Q74" s="24"/>
      <c r="R74" s="24"/>
      <c r="S74" s="36"/>
      <c r="T74" s="36"/>
      <c r="U74" s="36"/>
      <c r="V74" s="36"/>
      <c r="W74" s="36"/>
    </row>
    <row r="75" spans="2:23" s="23" customFormat="1" ht="12.75">
      <c r="B75" s="35"/>
      <c r="C75" s="35"/>
      <c r="D75" s="35"/>
      <c r="E75" s="21"/>
      <c r="F75" s="21"/>
      <c r="G75" s="21"/>
      <c r="H75" s="21"/>
      <c r="I75" s="21"/>
      <c r="J75" s="22"/>
      <c r="M75" s="24"/>
      <c r="N75" s="24"/>
      <c r="O75" s="24"/>
      <c r="P75" s="24"/>
      <c r="Q75" s="24"/>
      <c r="R75" s="24"/>
      <c r="S75" s="36"/>
      <c r="T75" s="36"/>
      <c r="U75" s="36"/>
      <c r="V75" s="36"/>
      <c r="W75" s="36"/>
    </row>
    <row r="76" spans="2:23" s="23" customFormat="1" ht="12.75">
      <c r="B76" s="35"/>
      <c r="C76" s="35"/>
      <c r="D76" s="35"/>
      <c r="E76" s="21"/>
      <c r="F76" s="21"/>
      <c r="G76" s="21"/>
      <c r="H76" s="21"/>
      <c r="I76" s="21"/>
      <c r="J76" s="22"/>
      <c r="M76" s="24"/>
      <c r="N76" s="24"/>
      <c r="O76" s="24"/>
      <c r="P76" s="24"/>
      <c r="Q76" s="24"/>
      <c r="R76" s="24"/>
      <c r="S76" s="36"/>
      <c r="T76" s="36"/>
      <c r="U76" s="36"/>
      <c r="V76" s="36"/>
      <c r="W76" s="36"/>
    </row>
    <row r="77" spans="2:23" s="23" customFormat="1" ht="12.75">
      <c r="B77" s="35"/>
      <c r="C77" s="35"/>
      <c r="D77" s="35"/>
      <c r="E77" s="21"/>
      <c r="F77" s="21"/>
      <c r="G77" s="21"/>
      <c r="H77" s="21"/>
      <c r="I77" s="21"/>
      <c r="J77" s="22"/>
      <c r="M77" s="24"/>
      <c r="N77" s="24"/>
      <c r="O77" s="24"/>
      <c r="P77" s="24"/>
      <c r="Q77" s="24"/>
      <c r="R77" s="24"/>
      <c r="S77" s="36"/>
      <c r="T77" s="36"/>
      <c r="U77" s="36"/>
      <c r="V77" s="36"/>
      <c r="W77" s="36"/>
    </row>
    <row r="78" spans="2:23" s="23" customFormat="1" ht="12.75">
      <c r="B78" s="35"/>
      <c r="C78" s="35"/>
      <c r="D78" s="35"/>
      <c r="E78" s="21"/>
      <c r="F78" s="21"/>
      <c r="G78" s="21"/>
      <c r="H78" s="21"/>
      <c r="I78" s="21"/>
      <c r="J78" s="22"/>
      <c r="M78" s="24"/>
      <c r="N78" s="24"/>
      <c r="O78" s="24"/>
      <c r="P78" s="24"/>
      <c r="Q78" s="24"/>
      <c r="R78" s="24"/>
      <c r="S78" s="36"/>
      <c r="T78" s="36"/>
      <c r="U78" s="36"/>
      <c r="V78" s="36"/>
      <c r="W78" s="36"/>
    </row>
    <row r="79" spans="2:23" s="23" customFormat="1" ht="12.75">
      <c r="B79" s="35"/>
      <c r="C79" s="35"/>
      <c r="D79" s="35"/>
      <c r="E79" s="21"/>
      <c r="F79" s="21"/>
      <c r="G79" s="21"/>
      <c r="H79" s="21"/>
      <c r="I79" s="21"/>
      <c r="J79" s="22"/>
      <c r="M79" s="24"/>
      <c r="N79" s="24"/>
      <c r="O79" s="24"/>
      <c r="P79" s="24"/>
      <c r="Q79" s="24"/>
      <c r="R79" s="24"/>
      <c r="S79" s="36"/>
      <c r="T79" s="36"/>
      <c r="U79" s="36"/>
      <c r="V79" s="36"/>
      <c r="W79" s="36"/>
    </row>
    <row r="80" spans="2:23" s="23" customFormat="1" ht="12.75">
      <c r="B80" s="35"/>
      <c r="C80" s="35"/>
      <c r="D80" s="35"/>
      <c r="E80" s="21"/>
      <c r="F80" s="21"/>
      <c r="G80" s="21"/>
      <c r="H80" s="21"/>
      <c r="I80" s="21"/>
      <c r="J80" s="22"/>
      <c r="M80" s="24"/>
      <c r="N80" s="24"/>
      <c r="O80" s="24"/>
      <c r="P80" s="24"/>
      <c r="Q80" s="24"/>
      <c r="R80" s="24"/>
      <c r="S80" s="36"/>
      <c r="T80" s="36"/>
      <c r="U80" s="36"/>
      <c r="V80" s="36"/>
      <c r="W80" s="36"/>
    </row>
    <row r="81" spans="2:23" s="23" customFormat="1" ht="12.75">
      <c r="B81" s="35"/>
      <c r="C81" s="35"/>
      <c r="D81" s="35"/>
      <c r="E81" s="21"/>
      <c r="F81" s="21"/>
      <c r="G81" s="21"/>
      <c r="H81" s="21"/>
      <c r="I81" s="21"/>
      <c r="J81" s="22"/>
      <c r="M81" s="24"/>
      <c r="N81" s="24"/>
      <c r="O81" s="24"/>
      <c r="P81" s="24"/>
      <c r="Q81" s="24"/>
      <c r="R81" s="24"/>
      <c r="S81" s="36"/>
      <c r="T81" s="36"/>
      <c r="U81" s="36"/>
      <c r="V81" s="36"/>
      <c r="W81" s="36"/>
    </row>
    <row r="82" spans="2:23" s="23" customFormat="1" ht="12.75">
      <c r="B82" s="35"/>
      <c r="C82" s="35"/>
      <c r="D82" s="35"/>
      <c r="E82" s="21"/>
      <c r="F82" s="21"/>
      <c r="G82" s="21"/>
      <c r="H82" s="21"/>
      <c r="I82" s="21"/>
      <c r="J82" s="22"/>
      <c r="M82" s="24"/>
      <c r="N82" s="24"/>
      <c r="O82" s="24"/>
      <c r="P82" s="24"/>
      <c r="Q82" s="24"/>
      <c r="R82" s="24"/>
      <c r="S82" s="36"/>
      <c r="T82" s="36"/>
      <c r="U82" s="36"/>
      <c r="V82" s="36"/>
      <c r="W82" s="36"/>
    </row>
    <row r="83" spans="2:23" s="23" customFormat="1" ht="12.75">
      <c r="B83" s="35"/>
      <c r="C83" s="35"/>
      <c r="D83" s="35"/>
      <c r="E83" s="21"/>
      <c r="F83" s="21"/>
      <c r="G83" s="21"/>
      <c r="H83" s="21"/>
      <c r="I83" s="21"/>
      <c r="J83" s="22"/>
      <c r="M83" s="24"/>
      <c r="N83" s="24"/>
      <c r="O83" s="24"/>
      <c r="P83" s="24"/>
      <c r="Q83" s="24"/>
      <c r="R83" s="24"/>
      <c r="S83" s="36"/>
      <c r="T83" s="36"/>
      <c r="U83" s="36"/>
      <c r="V83" s="36"/>
      <c r="W83" s="36"/>
    </row>
    <row r="84" spans="2:23" s="23" customFormat="1" ht="12.75">
      <c r="B84" s="35"/>
      <c r="C84" s="35"/>
      <c r="D84" s="35"/>
      <c r="E84" s="21"/>
      <c r="F84" s="21"/>
      <c r="G84" s="21"/>
      <c r="H84" s="21"/>
      <c r="I84" s="21"/>
      <c r="J84" s="22"/>
      <c r="M84" s="24"/>
      <c r="N84" s="24"/>
      <c r="O84" s="24"/>
      <c r="P84" s="24"/>
      <c r="Q84" s="24"/>
      <c r="R84" s="24"/>
      <c r="S84" s="36"/>
      <c r="T84" s="36"/>
      <c r="U84" s="36"/>
      <c r="V84" s="36"/>
      <c r="W84" s="36"/>
    </row>
    <row r="85" spans="2:23" s="23" customFormat="1" ht="12.75">
      <c r="B85" s="35"/>
      <c r="C85" s="35"/>
      <c r="D85" s="35"/>
      <c r="E85" s="21"/>
      <c r="F85" s="21"/>
      <c r="G85" s="21"/>
      <c r="H85" s="21"/>
      <c r="I85" s="21"/>
      <c r="J85" s="22"/>
      <c r="M85" s="24"/>
      <c r="N85" s="24"/>
      <c r="O85" s="24"/>
      <c r="P85" s="24"/>
      <c r="Q85" s="24"/>
      <c r="R85" s="24"/>
      <c r="S85" s="36"/>
      <c r="T85" s="36"/>
      <c r="U85" s="36"/>
      <c r="V85" s="36"/>
      <c r="W85" s="36"/>
    </row>
    <row r="86" spans="2:23" s="23" customFormat="1" ht="12.75">
      <c r="B86" s="35"/>
      <c r="C86" s="35"/>
      <c r="D86" s="35"/>
      <c r="E86" s="21"/>
      <c r="F86" s="21"/>
      <c r="G86" s="21"/>
      <c r="H86" s="21"/>
      <c r="I86" s="21"/>
      <c r="J86" s="22"/>
      <c r="M86" s="24"/>
      <c r="N86" s="24"/>
      <c r="O86" s="24"/>
      <c r="P86" s="24"/>
      <c r="Q86" s="24"/>
      <c r="R86" s="24"/>
      <c r="S86" s="36"/>
      <c r="T86" s="36"/>
      <c r="U86" s="36"/>
      <c r="V86" s="36"/>
      <c r="W86" s="36"/>
    </row>
    <row r="87" spans="2:23" s="23" customFormat="1" ht="12.75">
      <c r="B87" s="35"/>
      <c r="C87" s="35"/>
      <c r="D87" s="35"/>
      <c r="E87" s="21"/>
      <c r="F87" s="21"/>
      <c r="G87" s="21"/>
      <c r="H87" s="21"/>
      <c r="I87" s="21"/>
      <c r="J87" s="22"/>
      <c r="M87" s="24"/>
      <c r="N87" s="24"/>
      <c r="O87" s="24"/>
      <c r="P87" s="24"/>
      <c r="Q87" s="24"/>
      <c r="R87" s="24"/>
      <c r="S87" s="36"/>
      <c r="T87" s="36"/>
      <c r="U87" s="36"/>
      <c r="V87" s="36"/>
      <c r="W87" s="36"/>
    </row>
    <row r="88" spans="2:23" s="23" customFormat="1" ht="12.75">
      <c r="B88" s="35"/>
      <c r="C88" s="35"/>
      <c r="D88" s="35"/>
      <c r="E88" s="21"/>
      <c r="F88" s="21"/>
      <c r="G88" s="21"/>
      <c r="H88" s="21"/>
      <c r="I88" s="21"/>
      <c r="J88" s="22"/>
      <c r="M88" s="24"/>
      <c r="N88" s="24"/>
      <c r="O88" s="24"/>
      <c r="P88" s="24"/>
      <c r="Q88" s="24"/>
      <c r="R88" s="24"/>
      <c r="S88" s="36"/>
      <c r="T88" s="36"/>
      <c r="U88" s="36"/>
      <c r="V88" s="36"/>
      <c r="W88" s="36"/>
    </row>
    <row r="89" spans="2:23" s="23" customFormat="1" ht="12.75">
      <c r="B89" s="35"/>
      <c r="C89" s="35"/>
      <c r="D89" s="35"/>
      <c r="E89" s="21"/>
      <c r="F89" s="21"/>
      <c r="G89" s="21"/>
      <c r="H89" s="21"/>
      <c r="I89" s="21"/>
      <c r="J89" s="22"/>
      <c r="M89" s="24"/>
      <c r="N89" s="24"/>
      <c r="O89" s="24"/>
      <c r="P89" s="24"/>
      <c r="Q89" s="24"/>
      <c r="R89" s="24"/>
      <c r="S89" s="36"/>
      <c r="T89" s="36"/>
      <c r="U89" s="36"/>
      <c r="V89" s="36"/>
      <c r="W89" s="36"/>
    </row>
    <row r="90" spans="2:23" s="23" customFormat="1" ht="12.75">
      <c r="B90" s="35"/>
      <c r="C90" s="35"/>
      <c r="D90" s="35"/>
      <c r="E90" s="21"/>
      <c r="F90" s="21"/>
      <c r="G90" s="21"/>
      <c r="H90" s="21"/>
      <c r="I90" s="21"/>
      <c r="J90" s="22"/>
      <c r="M90" s="24"/>
      <c r="N90" s="24"/>
      <c r="O90" s="24"/>
      <c r="P90" s="24"/>
      <c r="Q90" s="24"/>
      <c r="R90" s="24"/>
      <c r="S90" s="36"/>
      <c r="T90" s="36"/>
      <c r="U90" s="36"/>
      <c r="V90" s="36"/>
      <c r="W90" s="36"/>
    </row>
    <row r="91" spans="2:23" s="23" customFormat="1" ht="12.75">
      <c r="B91" s="35"/>
      <c r="C91" s="35"/>
      <c r="D91" s="35"/>
      <c r="E91" s="21"/>
      <c r="F91" s="21"/>
      <c r="G91" s="21"/>
      <c r="H91" s="21"/>
      <c r="I91" s="21"/>
      <c r="J91" s="22"/>
      <c r="M91" s="24"/>
      <c r="N91" s="24"/>
      <c r="O91" s="24"/>
      <c r="P91" s="24"/>
      <c r="Q91" s="24"/>
      <c r="R91" s="24"/>
      <c r="S91" s="36"/>
      <c r="T91" s="36"/>
      <c r="U91" s="36"/>
      <c r="V91" s="36"/>
      <c r="W91" s="36"/>
    </row>
    <row r="92" spans="2:23" s="23" customFormat="1" ht="12.75">
      <c r="B92" s="35"/>
      <c r="C92" s="35"/>
      <c r="D92" s="35"/>
      <c r="E92" s="21"/>
      <c r="F92" s="21"/>
      <c r="G92" s="21"/>
      <c r="H92" s="21"/>
      <c r="I92" s="21"/>
      <c r="J92" s="22"/>
      <c r="M92" s="24"/>
      <c r="N92" s="24"/>
      <c r="O92" s="24"/>
      <c r="P92" s="24"/>
      <c r="Q92" s="24"/>
      <c r="R92" s="24"/>
      <c r="S92" s="36"/>
      <c r="T92" s="36"/>
      <c r="U92" s="36"/>
      <c r="V92" s="36"/>
      <c r="W92" s="36"/>
    </row>
    <row r="93" spans="2:23" s="23" customFormat="1" ht="12.75">
      <c r="B93" s="35"/>
      <c r="C93" s="35"/>
      <c r="D93" s="35"/>
      <c r="E93" s="21"/>
      <c r="F93" s="21"/>
      <c r="G93" s="21"/>
      <c r="H93" s="21"/>
      <c r="I93" s="21"/>
      <c r="J93" s="22"/>
      <c r="M93" s="24"/>
      <c r="N93" s="24"/>
      <c r="O93" s="24"/>
      <c r="P93" s="24"/>
      <c r="Q93" s="24"/>
      <c r="R93" s="24"/>
      <c r="S93" s="36"/>
      <c r="T93" s="36"/>
      <c r="U93" s="36"/>
      <c r="V93" s="36"/>
      <c r="W93" s="36"/>
    </row>
    <row r="94" spans="2:23" s="23" customFormat="1" ht="12.75">
      <c r="B94" s="35"/>
      <c r="C94" s="35"/>
      <c r="D94" s="35"/>
      <c r="E94" s="21"/>
      <c r="F94" s="21"/>
      <c r="G94" s="21"/>
      <c r="H94" s="21"/>
      <c r="I94" s="21"/>
      <c r="J94" s="22"/>
      <c r="M94" s="24"/>
      <c r="N94" s="24"/>
      <c r="O94" s="24"/>
      <c r="P94" s="24"/>
      <c r="Q94" s="24"/>
      <c r="R94" s="24"/>
      <c r="S94" s="36"/>
      <c r="T94" s="36"/>
      <c r="U94" s="36"/>
      <c r="V94" s="36"/>
      <c r="W94" s="36"/>
    </row>
    <row r="95" spans="2:23" s="23" customFormat="1" ht="12.75">
      <c r="B95" s="35"/>
      <c r="C95" s="35"/>
      <c r="D95" s="35"/>
      <c r="E95" s="21"/>
      <c r="F95" s="21"/>
      <c r="G95" s="21"/>
      <c r="H95" s="21"/>
      <c r="I95" s="21"/>
      <c r="J95" s="22"/>
      <c r="M95" s="24"/>
      <c r="N95" s="24"/>
      <c r="O95" s="24"/>
      <c r="P95" s="24"/>
      <c r="Q95" s="24"/>
      <c r="R95" s="24"/>
      <c r="S95" s="36"/>
      <c r="T95" s="36"/>
      <c r="U95" s="36"/>
      <c r="V95" s="36"/>
      <c r="W95" s="36"/>
    </row>
    <row r="96" spans="2:23" s="23" customFormat="1" ht="12.75">
      <c r="B96" s="35"/>
      <c r="C96" s="35"/>
      <c r="D96" s="35"/>
      <c r="E96" s="21"/>
      <c r="F96" s="21"/>
      <c r="G96" s="21"/>
      <c r="H96" s="21"/>
      <c r="I96" s="21"/>
      <c r="J96" s="22"/>
      <c r="M96" s="24"/>
      <c r="N96" s="24"/>
      <c r="O96" s="24"/>
      <c r="P96" s="24"/>
      <c r="Q96" s="24"/>
      <c r="R96" s="24"/>
      <c r="S96" s="36"/>
      <c r="T96" s="36"/>
      <c r="U96" s="36"/>
      <c r="V96" s="36"/>
      <c r="W96" s="36"/>
    </row>
    <row r="97" spans="2:23" s="23" customFormat="1" ht="12.75">
      <c r="B97" s="35"/>
      <c r="C97" s="35"/>
      <c r="D97" s="35"/>
      <c r="E97" s="21"/>
      <c r="F97" s="21"/>
      <c r="G97" s="21"/>
      <c r="H97" s="21"/>
      <c r="I97" s="21"/>
      <c r="J97" s="22"/>
      <c r="M97" s="24"/>
      <c r="N97" s="24"/>
      <c r="O97" s="24"/>
      <c r="P97" s="24"/>
      <c r="Q97" s="24"/>
      <c r="R97" s="24"/>
      <c r="S97" s="36"/>
      <c r="T97" s="36"/>
      <c r="U97" s="36"/>
      <c r="V97" s="36"/>
      <c r="W97" s="36"/>
    </row>
    <row r="98" spans="2:23" s="23" customFormat="1" ht="12.75">
      <c r="B98" s="35"/>
      <c r="C98" s="35"/>
      <c r="D98" s="35"/>
      <c r="E98" s="21"/>
      <c r="F98" s="21"/>
      <c r="G98" s="21"/>
      <c r="H98" s="21"/>
      <c r="I98" s="21"/>
      <c r="J98" s="22"/>
      <c r="M98" s="24"/>
      <c r="N98" s="24"/>
      <c r="O98" s="24"/>
      <c r="P98" s="24"/>
      <c r="Q98" s="24"/>
      <c r="R98" s="24"/>
      <c r="S98" s="36"/>
      <c r="T98" s="36"/>
      <c r="U98" s="36"/>
      <c r="V98" s="36"/>
      <c r="W98" s="36"/>
    </row>
    <row r="99" spans="2:23" s="23" customFormat="1" ht="12.75">
      <c r="B99" s="35"/>
      <c r="C99" s="35"/>
      <c r="D99" s="35"/>
      <c r="E99" s="21"/>
      <c r="F99" s="21"/>
      <c r="G99" s="21"/>
      <c r="H99" s="21"/>
      <c r="I99" s="21"/>
      <c r="J99" s="22"/>
      <c r="M99" s="24"/>
      <c r="N99" s="24"/>
      <c r="O99" s="24"/>
      <c r="P99" s="24"/>
      <c r="Q99" s="24"/>
      <c r="R99" s="24"/>
      <c r="S99" s="36"/>
      <c r="T99" s="36"/>
      <c r="U99" s="36"/>
      <c r="V99" s="36"/>
      <c r="W99" s="36"/>
    </row>
    <row r="100" spans="2:23" s="23" customFormat="1" ht="12.75">
      <c r="B100" s="35"/>
      <c r="C100" s="35"/>
      <c r="D100" s="35"/>
      <c r="E100" s="21"/>
      <c r="F100" s="21"/>
      <c r="G100" s="21"/>
      <c r="H100" s="21"/>
      <c r="I100" s="21"/>
      <c r="J100" s="22"/>
      <c r="M100" s="24"/>
      <c r="N100" s="24"/>
      <c r="O100" s="24"/>
      <c r="P100" s="24"/>
      <c r="Q100" s="24"/>
      <c r="R100" s="24"/>
      <c r="S100" s="36"/>
      <c r="T100" s="36"/>
      <c r="U100" s="36"/>
      <c r="V100" s="36"/>
      <c r="W100" s="36"/>
    </row>
  </sheetData>
  <printOptions/>
  <pageMargins left="0.75" right="0.75" top="1" bottom="1" header="0.5" footer="0.5"/>
  <pageSetup fitToHeight="2" fitToWidth="1" horizontalDpi="600" verticalDpi="600" orientation="landscape" scale="37" r:id="rId1"/>
  <headerFooter alignWithMargins="0">
    <oddHeader>&amp;CTable A-3
Construction Heavy Equipment Emissions
Onshore Construction Projects
Clearwater Port Project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71"/>
  <sheetViews>
    <sheetView workbookViewId="0" topLeftCell="A1">
      <selection activeCell="A49" sqref="A49:A71"/>
    </sheetView>
  </sheetViews>
  <sheetFormatPr defaultColWidth="9.140625" defaultRowHeight="12.75"/>
  <cols>
    <col min="1" max="1" width="21.421875" style="0" customWidth="1"/>
  </cols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  <row r="4" ht="12.75">
      <c r="A4" t="s">
        <v>101</v>
      </c>
    </row>
    <row r="5" ht="12.75">
      <c r="A5" t="s">
        <v>102</v>
      </c>
    </row>
    <row r="6" ht="12.75">
      <c r="A6" t="s">
        <v>103</v>
      </c>
    </row>
    <row r="7" ht="12.75">
      <c r="A7" t="s">
        <v>104</v>
      </c>
    </row>
    <row r="8" ht="12.75">
      <c r="A8" t="s">
        <v>105</v>
      </c>
    </row>
    <row r="9" ht="12.75">
      <c r="A9" t="s">
        <v>106</v>
      </c>
    </row>
    <row r="10" ht="12.75">
      <c r="A10" t="s">
        <v>107</v>
      </c>
    </row>
    <row r="11" ht="12.75">
      <c r="A11" t="s">
        <v>108</v>
      </c>
    </row>
    <row r="12" ht="12.75">
      <c r="A12" t="s">
        <v>109</v>
      </c>
    </row>
    <row r="13" ht="12.75">
      <c r="A13" t="s">
        <v>110</v>
      </c>
    </row>
    <row r="14" ht="12.75">
      <c r="A14" t="s">
        <v>111</v>
      </c>
    </row>
    <row r="15" ht="12.75">
      <c r="A15" t="s">
        <v>112</v>
      </c>
    </row>
    <row r="16" ht="12.75">
      <c r="A16" t="s">
        <v>113</v>
      </c>
    </row>
    <row r="17" ht="12.75">
      <c r="A17" t="s">
        <v>114</v>
      </c>
    </row>
    <row r="18" ht="12.75">
      <c r="A18" t="s">
        <v>115</v>
      </c>
    </row>
    <row r="19" ht="12.75">
      <c r="A19" t="s">
        <v>116</v>
      </c>
    </row>
    <row r="20" ht="12.75">
      <c r="A20" t="s">
        <v>117</v>
      </c>
    </row>
    <row r="21" ht="12.75">
      <c r="A21" t="s">
        <v>118</v>
      </c>
    </row>
    <row r="22" ht="12.75">
      <c r="A22" t="s">
        <v>119</v>
      </c>
    </row>
    <row r="24" ht="12.75">
      <c r="A24" t="s">
        <v>120</v>
      </c>
    </row>
    <row r="25" ht="12.75">
      <c r="A25" t="s">
        <v>121</v>
      </c>
    </row>
    <row r="26" ht="12.75">
      <c r="A26" t="s">
        <v>97</v>
      </c>
    </row>
    <row r="27" ht="12.75">
      <c r="A27" t="s">
        <v>122</v>
      </c>
    </row>
    <row r="28" ht="12.75">
      <c r="A28" t="s">
        <v>123</v>
      </c>
    </row>
    <row r="29" ht="12.75">
      <c r="A29" t="s">
        <v>124</v>
      </c>
    </row>
    <row r="30" ht="12.75">
      <c r="A30" t="s">
        <v>125</v>
      </c>
    </row>
    <row r="31" ht="12.75">
      <c r="A31" t="s">
        <v>126</v>
      </c>
    </row>
    <row r="32" ht="12.75">
      <c r="A32" t="s">
        <v>127</v>
      </c>
    </row>
    <row r="33" ht="12.75">
      <c r="A33" t="s">
        <v>128</v>
      </c>
    </row>
    <row r="34" ht="12.75">
      <c r="A34" t="s">
        <v>129</v>
      </c>
    </row>
    <row r="35" ht="12.75">
      <c r="A35" t="s">
        <v>130</v>
      </c>
    </row>
    <row r="36" ht="12.75">
      <c r="A36" t="s">
        <v>131</v>
      </c>
    </row>
    <row r="37" ht="12.75">
      <c r="A37" t="s">
        <v>132</v>
      </c>
    </row>
    <row r="38" ht="12.75">
      <c r="A38" t="s">
        <v>133</v>
      </c>
    </row>
    <row r="39" ht="12.75">
      <c r="A39" t="s">
        <v>134</v>
      </c>
    </row>
    <row r="40" ht="12.75">
      <c r="A40" t="s">
        <v>135</v>
      </c>
    </row>
    <row r="41" ht="12.75">
      <c r="A41" t="s">
        <v>136</v>
      </c>
    </row>
    <row r="42" ht="12.75">
      <c r="A42" t="s">
        <v>137</v>
      </c>
    </row>
    <row r="43" ht="12.75">
      <c r="A43" t="s">
        <v>138</v>
      </c>
    </row>
    <row r="44" ht="12.75">
      <c r="A44" t="s">
        <v>139</v>
      </c>
    </row>
    <row r="45" ht="12.75">
      <c r="A45" t="s">
        <v>140</v>
      </c>
    </row>
    <row r="46" ht="12.75">
      <c r="A46" t="s">
        <v>96</v>
      </c>
    </row>
    <row r="49" ht="12.75">
      <c r="A49" t="s">
        <v>141</v>
      </c>
    </row>
    <row r="50" ht="12.75">
      <c r="A50" t="s">
        <v>121</v>
      </c>
    </row>
    <row r="51" ht="12.75">
      <c r="A51" t="s">
        <v>142</v>
      </c>
    </row>
    <row r="52" ht="12.75">
      <c r="A52" t="s">
        <v>143</v>
      </c>
    </row>
    <row r="53" ht="12.75">
      <c r="A53" t="s">
        <v>144</v>
      </c>
    </row>
    <row r="54" ht="12.75">
      <c r="A54" t="s">
        <v>145</v>
      </c>
    </row>
    <row r="55" ht="12.75">
      <c r="A55" t="s">
        <v>125</v>
      </c>
    </row>
    <row r="56" ht="12.75">
      <c r="A56" t="s">
        <v>126</v>
      </c>
    </row>
    <row r="57" ht="12.75">
      <c r="A57" t="s">
        <v>146</v>
      </c>
    </row>
    <row r="58" ht="12.75">
      <c r="A58" t="s">
        <v>147</v>
      </c>
    </row>
    <row r="59" ht="12.75">
      <c r="A59" t="s">
        <v>148</v>
      </c>
    </row>
    <row r="60" ht="12.75">
      <c r="A60" t="s">
        <v>149</v>
      </c>
    </row>
    <row r="61" ht="12.75">
      <c r="A61" t="s">
        <v>150</v>
      </c>
    </row>
    <row r="62" ht="12.75">
      <c r="A62" t="s">
        <v>151</v>
      </c>
    </row>
    <row r="63" ht="12.75">
      <c r="A63" t="s">
        <v>152</v>
      </c>
    </row>
    <row r="64" ht="12.75">
      <c r="A64" t="s">
        <v>153</v>
      </c>
    </row>
    <row r="65" ht="12.75">
      <c r="A65" t="s">
        <v>154</v>
      </c>
    </row>
    <row r="66" ht="12.75">
      <c r="A66" t="s">
        <v>155</v>
      </c>
    </row>
    <row r="67" ht="12.75">
      <c r="A67" t="s">
        <v>137</v>
      </c>
    </row>
    <row r="68" ht="12.75">
      <c r="A68" t="s">
        <v>156</v>
      </c>
    </row>
    <row r="69" ht="12.75">
      <c r="A69" t="s">
        <v>139</v>
      </c>
    </row>
    <row r="70" ht="12.75">
      <c r="A70" t="s">
        <v>157</v>
      </c>
    </row>
    <row r="71" ht="12.75">
      <c r="A71" t="s">
        <v>96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29"/>
  <sheetViews>
    <sheetView workbookViewId="0" topLeftCell="A90">
      <selection activeCell="B26" sqref="B26"/>
    </sheetView>
  </sheetViews>
  <sheetFormatPr defaultColWidth="9.140625" defaultRowHeight="12.75"/>
  <cols>
    <col min="1" max="1" width="33.7109375" style="0" customWidth="1"/>
    <col min="2" max="2" width="9.140625" style="1" customWidth="1"/>
    <col min="3" max="3" width="7.28125" style="1" customWidth="1"/>
    <col min="4" max="4" width="7.57421875" style="1" customWidth="1"/>
    <col min="5" max="5" width="11.00390625" style="2" customWidth="1"/>
    <col min="6" max="6" width="10.421875" style="2" customWidth="1"/>
    <col min="7" max="7" width="11.00390625" style="2" customWidth="1"/>
    <col min="8" max="9" width="10.421875" style="2" customWidth="1"/>
    <col min="10" max="10" width="6.00390625" style="5" customWidth="1"/>
    <col min="11" max="11" width="5.7109375" style="0" customWidth="1"/>
    <col min="12" max="12" width="7.57421875" style="0" customWidth="1"/>
    <col min="13" max="18" width="9.140625" style="6" customWidth="1"/>
    <col min="19" max="20" width="7.7109375" style="7" customWidth="1"/>
    <col min="21" max="21" width="7.28125" style="7" customWidth="1"/>
    <col min="22" max="22" width="6.57421875" style="7" customWidth="1"/>
    <col min="23" max="23" width="7.7109375" style="7" customWidth="1"/>
    <col min="25" max="25" width="11.00390625" style="0" customWidth="1"/>
  </cols>
  <sheetData>
    <row r="1" ht="12.75" hidden="1">
      <c r="A1" t="s">
        <v>61</v>
      </c>
    </row>
    <row r="2" spans="1:2" ht="12.75" hidden="1">
      <c r="A2" t="s">
        <v>62</v>
      </c>
      <c r="B2" s="1">
        <v>2010</v>
      </c>
    </row>
    <row r="3" spans="1:35" ht="12.75">
      <c r="A3" s="22"/>
      <c r="B3" s="30"/>
      <c r="C3" s="30"/>
      <c r="D3" s="30"/>
      <c r="E3" s="31"/>
      <c r="F3" s="60" t="s">
        <v>4</v>
      </c>
      <c r="G3" s="31"/>
      <c r="H3" s="31"/>
      <c r="I3" s="31"/>
      <c r="J3" s="22"/>
      <c r="K3" s="22"/>
      <c r="L3" s="22"/>
      <c r="M3" s="32"/>
      <c r="N3" s="32" t="s">
        <v>11</v>
      </c>
      <c r="O3" s="32"/>
      <c r="P3" s="32"/>
      <c r="Q3" s="32"/>
      <c r="R3" s="32"/>
      <c r="S3" s="33"/>
      <c r="T3" s="33" t="s">
        <v>1</v>
      </c>
      <c r="U3" s="33"/>
      <c r="V3" s="33"/>
      <c r="W3" s="33"/>
      <c r="Y3" s="33"/>
      <c r="Z3" s="33" t="s">
        <v>223</v>
      </c>
      <c r="AA3" s="33"/>
      <c r="AB3" s="33"/>
      <c r="AC3" s="33"/>
      <c r="AE3" s="33"/>
      <c r="AF3" s="33" t="s">
        <v>224</v>
      </c>
      <c r="AG3" s="33"/>
      <c r="AH3" s="33"/>
      <c r="AI3" s="33"/>
    </row>
    <row r="4" spans="1:35" ht="51">
      <c r="A4" s="22" t="s">
        <v>63</v>
      </c>
      <c r="B4" s="30" t="s">
        <v>7</v>
      </c>
      <c r="C4" s="30" t="s">
        <v>0</v>
      </c>
      <c r="D4" s="30" t="s">
        <v>6</v>
      </c>
      <c r="E4" s="31" t="s">
        <v>82</v>
      </c>
      <c r="F4" s="31" t="s">
        <v>5</v>
      </c>
      <c r="G4" s="31" t="s">
        <v>83</v>
      </c>
      <c r="H4" s="31" t="s">
        <v>84</v>
      </c>
      <c r="I4" s="31" t="s">
        <v>85</v>
      </c>
      <c r="J4" s="30" t="s">
        <v>8</v>
      </c>
      <c r="K4" s="30" t="s">
        <v>9</v>
      </c>
      <c r="L4" s="30" t="s">
        <v>10</v>
      </c>
      <c r="M4" s="57" t="s">
        <v>86</v>
      </c>
      <c r="N4" s="57" t="s">
        <v>87</v>
      </c>
      <c r="O4" s="57" t="s">
        <v>88</v>
      </c>
      <c r="P4" s="57" t="s">
        <v>89</v>
      </c>
      <c r="Q4" s="57" t="s">
        <v>90</v>
      </c>
      <c r="R4" s="32"/>
      <c r="S4" s="58" t="s">
        <v>91</v>
      </c>
      <c r="T4" s="58" t="s">
        <v>92</v>
      </c>
      <c r="U4" s="58" t="s">
        <v>93</v>
      </c>
      <c r="V4" s="58" t="s">
        <v>94</v>
      </c>
      <c r="W4" s="58" t="s">
        <v>95</v>
      </c>
      <c r="Y4" s="58" t="s">
        <v>91</v>
      </c>
      <c r="Z4" s="58" t="s">
        <v>92</v>
      </c>
      <c r="AA4" s="58" t="s">
        <v>93</v>
      </c>
      <c r="AB4" s="58" t="s">
        <v>94</v>
      </c>
      <c r="AC4" s="58" t="s">
        <v>95</v>
      </c>
      <c r="AE4" s="58" t="s">
        <v>91</v>
      </c>
      <c r="AF4" s="58" t="s">
        <v>92</v>
      </c>
      <c r="AG4" s="58" t="s">
        <v>93</v>
      </c>
      <c r="AH4" s="58" t="s">
        <v>94</v>
      </c>
      <c r="AI4" s="58" t="s">
        <v>95</v>
      </c>
    </row>
    <row r="5" spans="1:23" s="22" customFormat="1" ht="12.75">
      <c r="A5" s="22" t="s">
        <v>221</v>
      </c>
      <c r="B5" s="30"/>
      <c r="C5" s="30"/>
      <c r="D5" s="30"/>
      <c r="E5" s="31"/>
      <c r="F5" s="31"/>
      <c r="G5" s="31"/>
      <c r="H5" s="31"/>
      <c r="I5" s="31"/>
      <c r="M5" s="32"/>
      <c r="N5" s="32"/>
      <c r="O5" s="32"/>
      <c r="P5" s="32"/>
      <c r="Q5" s="32"/>
      <c r="R5" s="32"/>
      <c r="S5" s="33"/>
      <c r="T5" s="33"/>
      <c r="U5" s="33"/>
      <c r="V5" s="33"/>
      <c r="W5" s="33"/>
    </row>
    <row r="6" spans="1:35" s="23" customFormat="1" ht="12.75">
      <c r="A6" s="23" t="s">
        <v>121</v>
      </c>
      <c r="B6" s="35" t="s">
        <v>2</v>
      </c>
      <c r="C6" s="35">
        <v>194</v>
      </c>
      <c r="D6" s="35">
        <v>43</v>
      </c>
      <c r="E6" s="21">
        <f>(IF($C6&lt;50,LOOKUP($B$2,'VC OFFROAD_EFs'!$B$5:$B$5,'VC OFFROAD_EFs'!D$5:D$5),IF($C6&lt;120,LOOKUP($B$2,'VC OFFROAD_EFs'!$B$6:$B$6,'VC OFFROAD_EFs'!D$6:D$6),IF($C6&lt;175,LOOKUP($B$2,'VC OFFROAD_EFs'!$B$7:$B$7,'VC OFFROAD_EFs'!D$7:D$7),IF($C6&lt;250,LOOKUP($B$2,'VC OFFROAD_EFs'!$B$8:$B$8,'VC OFFROAD_EFs'!D$8:D$8),IF($C6&lt;500,LOOKUP($B$2,'VC OFFROAD_EFs'!$B$9:$B$9,'VC OFFROAD_EFs'!D$9:D$9),IF($C6&lt;750,LOOKUP($B$2,'VC OFFROAD_EFs'!$B$10:$B$11,'VC OFFROAD_EFs'!D$10:D$11),LOOKUP($B$2,'VC OFFROAD_EFs'!$B$12:$B$18,'VC OFFROAD_EFs'!D$12:D$18))))))))/453.59</f>
        <v>0.0018598198896636465</v>
      </c>
      <c r="F6" s="21">
        <f>(IF($C6&lt;50,LOOKUP($B$2,'VC OFFROAD_EFs'!$B$5:$B$5,'VC OFFROAD_EFs'!C$5:C$5),IF($C6&lt;120,LOOKUP($B$2,'VC OFFROAD_EFs'!$B$6:$B$6,'VC OFFROAD_EFs'!C$6:C$6),IF($C6&lt;175,LOOKUP($B$2,'VC OFFROAD_EFs'!$B$7:$B$7,'VC OFFROAD_EFs'!C$7:C$7),IF($C6&lt;250,LOOKUP($B$2,'VC OFFROAD_EFs'!$B$8:$B$8,'VC OFFROAD_EFs'!C$8:C$8),IF($C6&lt;500,LOOKUP($B$2,'VC OFFROAD_EFs'!$B$9:$B$9,'VC OFFROAD_EFs'!C$9:C$9),IF($C6&lt;750,LOOKUP($B$2,'VC OFFROAD_EFs'!$B$10:$B$11,'VC OFFROAD_EFs'!C$10:C$11),LOOKUP($B$2,'VC OFFROAD_EFs'!$B$12:$B$18,'VC OFFROAD_EFs'!C$12:C$18))))))))/453.59</f>
        <v>0.0006679175694482897</v>
      </c>
      <c r="G6" s="21">
        <f>(IF($C6&lt;50,LOOKUP($B$2,'VC OFFROAD_EFs'!$B$5:$B$5,'VC OFFROAD_EFs'!E$5:E$5),IF($C6&lt;120,LOOKUP($B$2,'VC OFFROAD_EFs'!$B$6:$B$6,'VC OFFROAD_EFs'!E$6:E$6),IF($C6&lt;175,LOOKUP($B$2,'VC OFFROAD_EFs'!$B$7:$B$7,'VC OFFROAD_EFs'!E$7:E$7),IF($C6&lt;250,LOOKUP($B$2,'VC OFFROAD_EFs'!$B$8:$B$8,'VC OFFROAD_EFs'!E$8:E$8),IF($C6&lt;500,LOOKUP($B$2,'VC OFFROAD_EFs'!$B$9:$B$9,'VC OFFROAD_EFs'!E$9:E$9),IF($C6&lt;750,LOOKUP($B$2,'VC OFFROAD_EFs'!$B$10:$B$11,'VC OFFROAD_EFs'!E$10:E$11),LOOKUP($B$2,'VC OFFROAD_EFs'!$B$12:$B$18,'VC OFFROAD_EFs'!E$12:E$18))))))))/453.59</f>
        <v>0.00663649211843445</v>
      </c>
      <c r="H6" s="21">
        <v>1.08E-05</v>
      </c>
      <c r="I6" s="21">
        <f>(IF($C6&lt;50,LOOKUP($B$2,'VC OFFROAD_EFs'!$B$5:$B$5,'VC OFFROAD_EFs'!F$5:F$5),IF($C6&lt;120,LOOKUP($B$2,'VC OFFROAD_EFs'!$B$6:$B$6,'VC OFFROAD_EFs'!F$6:F$6),IF($C6&lt;175,LOOKUP($B$2,'VC OFFROAD_EFs'!$B$7:$B$7,'VC OFFROAD_EFs'!F$7:F$7),IF($C6&lt;250,LOOKUP($B$2,'VC OFFROAD_EFs'!$B$8:$B$8,'VC OFFROAD_EFs'!F$8:F$8),IF($C6&lt;500,LOOKUP($B$2,'VC OFFROAD_EFs'!$B$9:$B$9,'VC OFFROAD_EFs'!F$9:F$9),IF($C6&lt;750,LOOKUP($B$2,'VC OFFROAD_EFs'!$B$10:$B$11,'VC OFFROAD_EFs'!F$10:F$11),LOOKUP($B$2,'VC OFFROAD_EFs'!$B$12:$B$18,'VC OFFROAD_EFs'!F$12:F$18))))))))/453.59</f>
        <v>0.00024999986673894796</v>
      </c>
      <c r="J6" s="22">
        <v>8</v>
      </c>
      <c r="K6" s="23">
        <v>12</v>
      </c>
      <c r="L6" s="23">
        <v>168</v>
      </c>
      <c r="M6" s="24">
        <f aca="true" t="shared" si="0" ref="M6:M21">($C6*$D6*E6*$J6*$K6/100)</f>
        <v>14.894032818791175</v>
      </c>
      <c r="N6" s="24">
        <f aca="true" t="shared" si="1" ref="N6:N21">($C6*$D6*F6*$J6*$K6/100)</f>
        <v>5.348897629764127</v>
      </c>
      <c r="O6" s="24">
        <f aca="true" t="shared" si="2" ref="O6:O21">($C6*$D6*G6*$J6*$K6/100)</f>
        <v>53.14715256190097</v>
      </c>
      <c r="P6" s="24">
        <f aca="true" t="shared" si="3" ref="P6:P21">($C6*$D6*H6*$J6*$K6/100)</f>
        <v>0.08648985599999999</v>
      </c>
      <c r="Q6" s="24">
        <f aca="true" t="shared" si="4" ref="Q6:Q21">($C6*$D6*I6*$J6*$K6/100)</f>
        <v>2.002078932802852</v>
      </c>
      <c r="R6" s="24"/>
      <c r="S6" s="36">
        <f aca="true" t="shared" si="5" ref="S6:S21">0.798*(M6*$L6)/2000</f>
        <v>0.99837680790921</v>
      </c>
      <c r="T6" s="36">
        <f aca="true" t="shared" si="6" ref="T6:T21">0.798*(N6*$L6)/2000</f>
        <v>0.358547305918349</v>
      </c>
      <c r="U6" s="36">
        <f aca="true" t="shared" si="7" ref="U6:U21">0.798*(O6*$L6)/2000</f>
        <v>3.562559930529346</v>
      </c>
      <c r="V6" s="36">
        <f aca="true" t="shared" si="8" ref="V6:V21">0.798*(P6*$L6)/2000</f>
        <v>0.005797588027392</v>
      </c>
      <c r="W6" s="36">
        <f aca="true" t="shared" si="9" ref="W6:W21">0.798*(Q6*$L6)/2000</f>
        <v>0.13420335502364078</v>
      </c>
      <c r="Y6" s="36"/>
      <c r="Z6" s="36"/>
      <c r="AA6" s="36"/>
      <c r="AB6" s="36"/>
      <c r="AC6" s="36"/>
      <c r="AE6" s="36">
        <v>0.99837680790921</v>
      </c>
      <c r="AF6" s="36">
        <v>0.358547305918349</v>
      </c>
      <c r="AG6" s="36">
        <v>3.562559930529346</v>
      </c>
      <c r="AH6" s="36">
        <v>0.005797588027392</v>
      </c>
      <c r="AI6" s="36">
        <v>0.13420335502364078</v>
      </c>
    </row>
    <row r="7" spans="1:35" s="23" customFormat="1" ht="12.75">
      <c r="A7" s="23" t="s">
        <v>97</v>
      </c>
      <c r="B7" s="35" t="s">
        <v>2</v>
      </c>
      <c r="C7" s="35">
        <v>35</v>
      </c>
      <c r="D7" s="35">
        <v>45</v>
      </c>
      <c r="E7" s="21">
        <f>(IF($C7&lt;50,LOOKUP($B$2,'VC OFFROAD_EFs'!$B$5:$B$5,'VC OFFROAD_EFs'!D$5:D$5),IF($C7&lt;120,LOOKUP($B$2,'VC OFFROAD_EFs'!$B$6:$B$6,'VC OFFROAD_EFs'!D$6:D$6),IF($C7&lt;175,LOOKUP($B$2,'VC OFFROAD_EFs'!$B$7:$B$7,'VC OFFROAD_EFs'!D$7:D$7),IF($C7&lt;250,LOOKUP($B$2,'VC OFFROAD_EFs'!$B$8:$B$8,'VC OFFROAD_EFs'!D$8:D$8),IF($C7&lt;500,LOOKUP($B$2,'VC OFFROAD_EFs'!$B$9:$B$9,'VC OFFROAD_EFs'!D$9:D$9),IF($C7&lt;750,LOOKUP($B$2,'VC OFFROAD_EFs'!$B$10:$B$11,'VC OFFROAD_EFs'!D$10:D$11),LOOKUP($B$2,'VC OFFROAD_EFs'!$B$12:$B$18,'VC OFFROAD_EFs'!D$12:D$18))))))))/453.59</f>
        <v>0.005818227436258141</v>
      </c>
      <c r="F7" s="21">
        <f>(IF($C7&lt;50,LOOKUP($B$2,'VC OFFROAD_EFs'!$B$5:$B$5,'VC OFFROAD_EFs'!C$5:C$5),IF($C7&lt;120,LOOKUP($B$2,'VC OFFROAD_EFs'!$B$6:$B$6,'VC OFFROAD_EFs'!C$6:C$6),IF($C7&lt;175,LOOKUP($B$2,'VC OFFROAD_EFs'!$B$7:$B$7,'VC OFFROAD_EFs'!C$7:C$7),IF($C7&lt;250,LOOKUP($B$2,'VC OFFROAD_EFs'!$B$8:$B$8,'VC OFFROAD_EFs'!C$8:C$8),IF($C7&lt;500,LOOKUP($B$2,'VC OFFROAD_EFs'!$B$9:$B$9,'VC OFFROAD_EFs'!C$9:C$9),IF($C7&lt;750,LOOKUP($B$2,'VC OFFROAD_EFs'!$B$10:$B$11,'VC OFFROAD_EFs'!C$10:C$11),LOOKUP($B$2,'VC OFFROAD_EFs'!$B$12:$B$18,'VC OFFROAD_EFs'!C$12:C$18))))))))/453.59</f>
        <v>0.0020081133798755687</v>
      </c>
      <c r="G7" s="21">
        <f>(IF($C7&lt;50,LOOKUP($B$2,'VC OFFROAD_EFs'!$B$5:$B$5,'VC OFFROAD_EFs'!E$5:E$5),IF($C7&lt;120,LOOKUP($B$2,'VC OFFROAD_EFs'!$B$6:$B$6,'VC OFFROAD_EFs'!E$6:E$6),IF($C7&lt;175,LOOKUP($B$2,'VC OFFROAD_EFs'!$B$7:$B$7,'VC OFFROAD_EFs'!E$7:E$7),IF($C7&lt;250,LOOKUP($B$2,'VC OFFROAD_EFs'!$B$8:$B$8,'VC OFFROAD_EFs'!E$8:E$8),IF($C7&lt;500,LOOKUP($B$2,'VC OFFROAD_EFs'!$B$9:$B$9,'VC OFFROAD_EFs'!E$9:E$9),IF($C7&lt;750,LOOKUP($B$2,'VC OFFROAD_EFs'!$B$10:$B$11,'VC OFFROAD_EFs'!E$10:E$11),LOOKUP($B$2,'VC OFFROAD_EFs'!$B$12:$B$18,'VC OFFROAD_EFs'!E$12:E$18))))))))/453.59</f>
        <v>0.0053752012257825025</v>
      </c>
      <c r="H7" s="21">
        <v>1.08E-05</v>
      </c>
      <c r="I7" s="21">
        <f>(IF($C7&lt;50,LOOKUP($B$2,'VC OFFROAD_EFs'!$B$5:$B$5,'VC OFFROAD_EFs'!F$5:F$5),IF($C7&lt;120,LOOKUP($B$2,'VC OFFROAD_EFs'!$B$6:$B$6,'VC OFFROAD_EFs'!F$6:F$6),IF($C7&lt;175,LOOKUP($B$2,'VC OFFROAD_EFs'!$B$7:$B$7,'VC OFFROAD_EFs'!F$7:F$7),IF($C7&lt;250,LOOKUP($B$2,'VC OFFROAD_EFs'!$B$8:$B$8,'VC OFFROAD_EFs'!F$8:F$8),IF($C7&lt;500,LOOKUP($B$2,'VC OFFROAD_EFs'!$B$9:$B$9,'VC OFFROAD_EFs'!F$9:F$9),IF($C7&lt;750,LOOKUP($B$2,'VC OFFROAD_EFs'!$B$10:$B$11,'VC OFFROAD_EFs'!F$10:F$11),LOOKUP($B$2,'VC OFFROAD_EFs'!$B$12:$B$18,'VC OFFROAD_EFs'!F$12:F$18))))))))/453.59</f>
        <v>0.0005126813744462489</v>
      </c>
      <c r="J7" s="22">
        <v>12</v>
      </c>
      <c r="K7" s="23">
        <v>12</v>
      </c>
      <c r="L7" s="23">
        <v>168</v>
      </c>
      <c r="M7" s="24">
        <f t="shared" si="0"/>
        <v>13.195739825433465</v>
      </c>
      <c r="N7" s="24">
        <f t="shared" si="1"/>
        <v>4.554401145557789</v>
      </c>
      <c r="O7" s="24">
        <f t="shared" si="2"/>
        <v>12.190956380074713</v>
      </c>
      <c r="P7" s="24">
        <f t="shared" si="3"/>
        <v>0.0244944</v>
      </c>
      <c r="Q7" s="24">
        <f t="shared" si="4"/>
        <v>1.1627613572440927</v>
      </c>
      <c r="R7" s="24"/>
      <c r="S7" s="36">
        <f t="shared" si="5"/>
        <v>0.8845368319784561</v>
      </c>
      <c r="T7" s="36">
        <f t="shared" si="6"/>
        <v>0.30529061758902976</v>
      </c>
      <c r="U7" s="36">
        <f t="shared" si="7"/>
        <v>0.8171841880691683</v>
      </c>
      <c r="V7" s="36">
        <f t="shared" si="8"/>
        <v>0.0016419086208000002</v>
      </c>
      <c r="W7" s="36">
        <f t="shared" si="9"/>
        <v>0.07794221929878603</v>
      </c>
      <c r="Y7" s="36"/>
      <c r="Z7" s="36"/>
      <c r="AA7" s="36"/>
      <c r="AB7" s="36"/>
      <c r="AC7" s="36"/>
      <c r="AE7" s="36">
        <v>0.8845368319784561</v>
      </c>
      <c r="AF7" s="36">
        <v>0.30529061758902976</v>
      </c>
      <c r="AG7" s="36">
        <v>0.8171841880691683</v>
      </c>
      <c r="AH7" s="36">
        <v>0.0016419086208000002</v>
      </c>
      <c r="AI7" s="36">
        <v>0.07794221929878603</v>
      </c>
    </row>
    <row r="8" spans="1:35" s="23" customFormat="1" ht="12.75">
      <c r="A8" s="23" t="s">
        <v>123</v>
      </c>
      <c r="B8" s="35" t="s">
        <v>2</v>
      </c>
      <c r="C8" s="35">
        <v>37</v>
      </c>
      <c r="D8" s="35">
        <v>48</v>
      </c>
      <c r="E8" s="21">
        <f>(IF($C8&lt;50,LOOKUP($B$2,'VC OFFROAD_EFs'!$B$5:$B$5,'VC OFFROAD_EFs'!D$5:D$5),IF($C8&lt;120,LOOKUP($B$2,'VC OFFROAD_EFs'!$B$6:$B$6,'VC OFFROAD_EFs'!D$6:D$6),IF($C8&lt;175,LOOKUP($B$2,'VC OFFROAD_EFs'!$B$7:$B$7,'VC OFFROAD_EFs'!D$7:D$7),IF($C8&lt;250,LOOKUP($B$2,'VC OFFROAD_EFs'!$B$8:$B$8,'VC OFFROAD_EFs'!D$8:D$8),IF($C8&lt;500,LOOKUP($B$2,'VC OFFROAD_EFs'!$B$9:$B$9,'VC OFFROAD_EFs'!D$9:D$9),IF($C8&lt;750,LOOKUP($B$2,'VC OFFROAD_EFs'!$B$10:$B$11,'VC OFFROAD_EFs'!D$10:D$11),LOOKUP($B$2,'VC OFFROAD_EFs'!$B$12:$B$18,'VC OFFROAD_EFs'!D$12:D$18))))))))/453.59</f>
        <v>0.005818227436258141</v>
      </c>
      <c r="F8" s="21">
        <f>(IF($C8&lt;50,LOOKUP($B$2,'VC OFFROAD_EFs'!$B$5:$B$5,'VC OFFROAD_EFs'!C$5:C$5),IF($C8&lt;120,LOOKUP($B$2,'VC OFFROAD_EFs'!$B$6:$B$6,'VC OFFROAD_EFs'!C$6:C$6),IF($C8&lt;175,LOOKUP($B$2,'VC OFFROAD_EFs'!$B$7:$B$7,'VC OFFROAD_EFs'!C$7:C$7),IF($C8&lt;250,LOOKUP($B$2,'VC OFFROAD_EFs'!$B$8:$B$8,'VC OFFROAD_EFs'!C$8:C$8),IF($C8&lt;500,LOOKUP($B$2,'VC OFFROAD_EFs'!$B$9:$B$9,'VC OFFROAD_EFs'!C$9:C$9),IF($C8&lt;750,LOOKUP($B$2,'VC OFFROAD_EFs'!$B$10:$B$11,'VC OFFROAD_EFs'!C$10:C$11),LOOKUP($B$2,'VC OFFROAD_EFs'!$B$12:$B$18,'VC OFFROAD_EFs'!C$12:C$18))))))))/453.59</f>
        <v>0.0020081133798755687</v>
      </c>
      <c r="G8" s="21">
        <f>(IF($C8&lt;50,LOOKUP($B$2,'VC OFFROAD_EFs'!$B$5:$B$5,'VC OFFROAD_EFs'!E$5:E$5),IF($C8&lt;120,LOOKUP($B$2,'VC OFFROAD_EFs'!$B$6:$B$6,'VC OFFROAD_EFs'!E$6:E$6),IF($C8&lt;175,LOOKUP($B$2,'VC OFFROAD_EFs'!$B$7:$B$7,'VC OFFROAD_EFs'!E$7:E$7),IF($C8&lt;250,LOOKUP($B$2,'VC OFFROAD_EFs'!$B$8:$B$8,'VC OFFROAD_EFs'!E$8:E$8),IF($C8&lt;500,LOOKUP($B$2,'VC OFFROAD_EFs'!$B$9:$B$9,'VC OFFROAD_EFs'!E$9:E$9),IF($C8&lt;750,LOOKUP($B$2,'VC OFFROAD_EFs'!$B$10:$B$11,'VC OFFROAD_EFs'!E$10:E$11),LOOKUP($B$2,'VC OFFROAD_EFs'!$B$12:$B$18,'VC OFFROAD_EFs'!E$12:E$18))))))))/453.59</f>
        <v>0.0053752012257825025</v>
      </c>
      <c r="H8" s="21">
        <v>1.08E-05</v>
      </c>
      <c r="I8" s="21">
        <f>(IF($C8&lt;50,LOOKUP($B$2,'VC OFFROAD_EFs'!$B$5:$B$5,'VC OFFROAD_EFs'!F$5:F$5),IF($C8&lt;120,LOOKUP($B$2,'VC OFFROAD_EFs'!$B$6:$B$6,'VC OFFROAD_EFs'!F$6:F$6),IF($C8&lt;175,LOOKUP($B$2,'VC OFFROAD_EFs'!$B$7:$B$7,'VC OFFROAD_EFs'!F$7:F$7),IF($C8&lt;250,LOOKUP($B$2,'VC OFFROAD_EFs'!$B$8:$B$8,'VC OFFROAD_EFs'!F$8:F$8),IF($C8&lt;500,LOOKUP($B$2,'VC OFFROAD_EFs'!$B$9:$B$9,'VC OFFROAD_EFs'!F$9:F$9),IF($C8&lt;750,LOOKUP($B$2,'VC OFFROAD_EFs'!$B$10:$B$11,'VC OFFROAD_EFs'!F$10:F$11),LOOKUP($B$2,'VC OFFROAD_EFs'!$B$12:$B$18,'VC OFFROAD_EFs'!F$12:F$18))))))))/453.59</f>
        <v>0.0005126813744462489</v>
      </c>
      <c r="J8" s="22">
        <v>2</v>
      </c>
      <c r="K8" s="23">
        <v>12</v>
      </c>
      <c r="L8" s="23">
        <v>168</v>
      </c>
      <c r="M8" s="24">
        <f t="shared" si="0"/>
        <v>2.47996126243067</v>
      </c>
      <c r="N8" s="24">
        <f t="shared" si="1"/>
        <v>0.8559382470381623</v>
      </c>
      <c r="O8" s="24">
        <f t="shared" si="2"/>
        <v>2.291125770477534</v>
      </c>
      <c r="P8" s="24">
        <f t="shared" si="3"/>
        <v>0.004603392</v>
      </c>
      <c r="Q8" s="24">
        <f t="shared" si="4"/>
        <v>0.21852530904396913</v>
      </c>
      <c r="R8" s="24"/>
      <c r="S8" s="36">
        <f t="shared" si="5"/>
        <v>0.16623676334325269</v>
      </c>
      <c r="T8" s="36">
        <f t="shared" si="6"/>
        <v>0.0573752525754621</v>
      </c>
      <c r="U8" s="36">
        <f t="shared" si="7"/>
        <v>0.15357874264665006</v>
      </c>
      <c r="V8" s="36">
        <f t="shared" si="8"/>
        <v>0.00030857457254400005</v>
      </c>
      <c r="W8" s="36">
        <f t="shared" si="9"/>
        <v>0.01464818851583534</v>
      </c>
      <c r="Y8" s="36"/>
      <c r="Z8" s="36"/>
      <c r="AA8" s="36"/>
      <c r="AB8" s="36"/>
      <c r="AC8" s="36"/>
      <c r="AE8" s="36">
        <v>0.16623676334325269</v>
      </c>
      <c r="AF8" s="36">
        <v>0.0573752525754621</v>
      </c>
      <c r="AG8" s="36">
        <v>0.15357874264665006</v>
      </c>
      <c r="AH8" s="36">
        <v>0.00030857457254400005</v>
      </c>
      <c r="AI8" s="36">
        <v>0.01464818851583534</v>
      </c>
    </row>
    <row r="9" spans="1:35" s="23" customFormat="1" ht="12.75">
      <c r="A9" s="23" t="s">
        <v>208</v>
      </c>
      <c r="B9" s="35" t="s">
        <v>2</v>
      </c>
      <c r="C9" s="35">
        <v>101</v>
      </c>
      <c r="D9" s="35">
        <v>46.5</v>
      </c>
      <c r="E9" s="21">
        <f>(IF($C9&lt;50,LOOKUP($B$2,'VC OFFROAD_EFs'!$B$5:$B$5,'VC OFFROAD_EFs'!D$5:D$5),IF($C9&lt;120,LOOKUP($B$2,'VC OFFROAD_EFs'!$B$6:$B$6,'VC OFFROAD_EFs'!D$6:D$6),IF($C9&lt;175,LOOKUP($B$2,'VC OFFROAD_EFs'!$B$7:$B$7,'VC OFFROAD_EFs'!D$7:D$7),IF($C9&lt;250,LOOKUP($B$2,'VC OFFROAD_EFs'!$B$8:$B$8,'VC OFFROAD_EFs'!D$8:D$8),IF($C9&lt;500,LOOKUP($B$2,'VC OFFROAD_EFs'!$B$9:$B$9,'VC OFFROAD_EFs'!D$9:D$9),IF($C9&lt;750,LOOKUP($B$2,'VC OFFROAD_EFs'!$B$10:$B$11,'VC OFFROAD_EFs'!D$10:D$11),LOOKUP($B$2,'VC OFFROAD_EFs'!$B$12:$B$18,'VC OFFROAD_EFs'!D$12:D$18))))))))/453.59</f>
        <v>0.003452448528126125</v>
      </c>
      <c r="F9" s="21">
        <f>(IF($C9&lt;50,LOOKUP($B$2,'VC OFFROAD_EFs'!$B$5:$B$5,'VC OFFROAD_EFs'!C$5:C$5),IF($C9&lt;120,LOOKUP($B$2,'VC OFFROAD_EFs'!$B$6:$B$6,'VC OFFROAD_EFs'!C$6:C$6),IF($C9&lt;175,LOOKUP($B$2,'VC OFFROAD_EFs'!$B$7:$B$7,'VC OFFROAD_EFs'!C$7:C$7),IF($C9&lt;250,LOOKUP($B$2,'VC OFFROAD_EFs'!$B$8:$B$8,'VC OFFROAD_EFs'!C$8:C$8),IF($C9&lt;500,LOOKUP($B$2,'VC OFFROAD_EFs'!$B$9:$B$9,'VC OFFROAD_EFs'!C$9:C$9),IF($C9&lt;750,LOOKUP($B$2,'VC OFFROAD_EFs'!$B$10:$B$11,'VC OFFROAD_EFs'!C$10:C$11),LOOKUP($B$2,'VC OFFROAD_EFs'!$B$12:$B$18,'VC OFFROAD_EFs'!C$12:C$18))))))))/453.59</f>
        <v>0.0009343783601452484</v>
      </c>
      <c r="G9" s="21">
        <f>(IF($C9&lt;50,LOOKUP($B$2,'VC OFFROAD_EFs'!$B$5:$B$5,'VC OFFROAD_EFs'!E$5:E$5),IF($C9&lt;120,LOOKUP($B$2,'VC OFFROAD_EFs'!$B$6:$B$6,'VC OFFROAD_EFs'!E$6:E$6),IF($C9&lt;175,LOOKUP($B$2,'VC OFFROAD_EFs'!$B$7:$B$7,'VC OFFROAD_EFs'!E$7:E$7),IF($C9&lt;250,LOOKUP($B$2,'VC OFFROAD_EFs'!$B$8:$B$8,'VC OFFROAD_EFs'!E$8:E$8),IF($C9&lt;500,LOOKUP($B$2,'VC OFFROAD_EFs'!$B$9:$B$9,'VC OFFROAD_EFs'!E$9:E$9),IF($C9&lt;750,LOOKUP($B$2,'VC OFFROAD_EFs'!$B$10:$B$11,'VC OFFROAD_EFs'!E$10:E$11),LOOKUP($B$2,'VC OFFROAD_EFs'!$B$12:$B$18,'VC OFFROAD_EFs'!E$12:E$18))))))))/453.59</f>
        <v>0.0056998452417516485</v>
      </c>
      <c r="H9" s="21">
        <v>1.08E-05</v>
      </c>
      <c r="I9" s="21">
        <f>(IF($C9&lt;50,LOOKUP($B$2,'VC OFFROAD_EFs'!$B$5:$B$5,'VC OFFROAD_EFs'!F$5:F$5),IF($C9&lt;120,LOOKUP($B$2,'VC OFFROAD_EFs'!$B$6:$B$6,'VC OFFROAD_EFs'!F$6:F$6),IF($C9&lt;175,LOOKUP($B$2,'VC OFFROAD_EFs'!$B$7:$B$7,'VC OFFROAD_EFs'!F$7:F$7),IF($C9&lt;250,LOOKUP($B$2,'VC OFFROAD_EFs'!$B$8:$B$8,'VC OFFROAD_EFs'!F$8:F$8),IF($C9&lt;500,LOOKUP($B$2,'VC OFFROAD_EFs'!$B$9:$B$9,'VC OFFROAD_EFs'!F$9:F$9),IF($C9&lt;750,LOOKUP($B$2,'VC OFFROAD_EFs'!$B$10:$B$11,'VC OFFROAD_EFs'!F$10:F$11),LOOKUP($B$2,'VC OFFROAD_EFs'!$B$12:$B$18,'VC OFFROAD_EFs'!F$12:F$18))))))))/453.59</f>
        <v>0.0005146399149575474</v>
      </c>
      <c r="J9" s="22">
        <v>6</v>
      </c>
      <c r="K9" s="23">
        <v>12</v>
      </c>
      <c r="L9" s="23">
        <v>168</v>
      </c>
      <c r="M9" s="24">
        <f t="shared" si="0"/>
        <v>11.674385648887927</v>
      </c>
      <c r="N9" s="24">
        <f t="shared" si="1"/>
        <v>3.159581737263955</v>
      </c>
      <c r="O9" s="24">
        <f t="shared" si="2"/>
        <v>19.27391268807836</v>
      </c>
      <c r="P9" s="24">
        <f t="shared" si="3"/>
        <v>0.036519984</v>
      </c>
      <c r="Q9" s="24">
        <f t="shared" si="4"/>
        <v>1.7402445796306478</v>
      </c>
      <c r="R9" s="24"/>
      <c r="S9" s="36">
        <f t="shared" si="5"/>
        <v>0.7825574188162555</v>
      </c>
      <c r="T9" s="36">
        <f t="shared" si="6"/>
        <v>0.21179308301227742</v>
      </c>
      <c r="U9" s="36">
        <f t="shared" si="7"/>
        <v>1.2919689153072689</v>
      </c>
      <c r="V9" s="36">
        <f t="shared" si="8"/>
        <v>0.002448007567488</v>
      </c>
      <c r="W9" s="36">
        <f t="shared" si="9"/>
        <v>0.11665207466180158</v>
      </c>
      <c r="Y9" s="36"/>
      <c r="Z9" s="36"/>
      <c r="AA9" s="36"/>
      <c r="AB9" s="36"/>
      <c r="AC9" s="36"/>
      <c r="AE9" s="36">
        <v>0.7825574188162555</v>
      </c>
      <c r="AF9" s="36">
        <v>0.21179308301227742</v>
      </c>
      <c r="AG9" s="36">
        <v>1.2919689153072689</v>
      </c>
      <c r="AH9" s="36">
        <v>0.002448007567488</v>
      </c>
      <c r="AI9" s="36">
        <v>0.11665207466180158</v>
      </c>
    </row>
    <row r="10" spans="1:35" s="23" customFormat="1" ht="12.75">
      <c r="A10" s="23" t="s">
        <v>209</v>
      </c>
      <c r="B10" s="35" t="s">
        <v>2</v>
      </c>
      <c r="C10" s="35">
        <v>158</v>
      </c>
      <c r="D10" s="35">
        <v>57.5</v>
      </c>
      <c r="E10" s="21">
        <f>(IF($C10&lt;50,LOOKUP($B$2,'VC OFFROAD_EFs'!$B$5:$B$5,'VC OFFROAD_EFs'!D$5:D$5),IF($C10&lt;120,LOOKUP($B$2,'VC OFFROAD_EFs'!$B$6:$B$6,'VC OFFROAD_EFs'!D$6:D$6),IF($C10&lt;175,LOOKUP($B$2,'VC OFFROAD_EFs'!$B$7:$B$7,'VC OFFROAD_EFs'!D$7:D$7),IF($C10&lt;250,LOOKUP($B$2,'VC OFFROAD_EFs'!$B$8:$B$8,'VC OFFROAD_EFs'!D$8:D$8),IF($C10&lt;500,LOOKUP($B$2,'VC OFFROAD_EFs'!$B$9:$B$9,'VC OFFROAD_EFs'!D$9:D$9),IF($C10&lt;750,LOOKUP($B$2,'VC OFFROAD_EFs'!$B$10:$B$11,'VC OFFROAD_EFs'!D$10:D$11),LOOKUP($B$2,'VC OFFROAD_EFs'!$B$12:$B$18,'VC OFFROAD_EFs'!D$12:D$18))))))))/453.59</f>
        <v>0.0039629395898370685</v>
      </c>
      <c r="F10" s="21">
        <f>(IF($C10&lt;50,LOOKUP($B$2,'VC OFFROAD_EFs'!$B$5:$B$5,'VC OFFROAD_EFs'!C$5:C$5),IF($C10&lt;120,LOOKUP($B$2,'VC OFFROAD_EFs'!$B$6:$B$6,'VC OFFROAD_EFs'!C$6:C$6),IF($C10&lt;175,LOOKUP($B$2,'VC OFFROAD_EFs'!$B$7:$B$7,'VC OFFROAD_EFs'!C$7:C$7),IF($C10&lt;250,LOOKUP($B$2,'VC OFFROAD_EFs'!$B$8:$B$8,'VC OFFROAD_EFs'!C$8:C$8),IF($C10&lt;500,LOOKUP($B$2,'VC OFFROAD_EFs'!$B$9:$B$9,'VC OFFROAD_EFs'!C$9:C$9),IF($C10&lt;750,LOOKUP($B$2,'VC OFFROAD_EFs'!$B$10:$B$11,'VC OFFROAD_EFs'!C$10:C$11),LOOKUP($B$2,'VC OFFROAD_EFs'!$B$12:$B$18,'VC OFFROAD_EFs'!C$12:C$18))))))))/453.59</f>
        <v>0.000922253948579941</v>
      </c>
      <c r="G10" s="21">
        <f>(IF($C10&lt;50,LOOKUP($B$2,'VC OFFROAD_EFs'!$B$5:$B$5,'VC OFFROAD_EFs'!E$5:E$5),IF($C10&lt;120,LOOKUP($B$2,'VC OFFROAD_EFs'!$B$6:$B$6,'VC OFFROAD_EFs'!E$6:E$6),IF($C10&lt;175,LOOKUP($B$2,'VC OFFROAD_EFs'!$B$7:$B$7,'VC OFFROAD_EFs'!E$7:E$7),IF($C10&lt;250,LOOKUP($B$2,'VC OFFROAD_EFs'!$B$8:$B$8,'VC OFFROAD_EFs'!E$8:E$8),IF($C10&lt;500,LOOKUP($B$2,'VC OFFROAD_EFs'!$B$9:$B$9,'VC OFFROAD_EFs'!E$9:E$9),IF($C10&lt;750,LOOKUP($B$2,'VC OFFROAD_EFs'!$B$10:$B$11,'VC OFFROAD_EFs'!E$10:E$11),LOOKUP($B$2,'VC OFFROAD_EFs'!$B$12:$B$18,'VC OFFROAD_EFs'!E$12:E$18))))))))/453.59</f>
        <v>0.0071176920986351245</v>
      </c>
      <c r="H10" s="21">
        <v>1.08E-05</v>
      </c>
      <c r="I10" s="21">
        <f>(IF($C10&lt;50,LOOKUP($B$2,'VC OFFROAD_EFs'!$B$5:$B$5,'VC OFFROAD_EFs'!F$5:F$5),IF($C10&lt;120,LOOKUP($B$2,'VC OFFROAD_EFs'!$B$6:$B$6,'VC OFFROAD_EFs'!F$6:F$6),IF($C10&lt;175,LOOKUP($B$2,'VC OFFROAD_EFs'!$B$7:$B$7,'VC OFFROAD_EFs'!F$7:F$7),IF($C10&lt;250,LOOKUP($B$2,'VC OFFROAD_EFs'!$B$8:$B$8,'VC OFFROAD_EFs'!F$8:F$8),IF($C10&lt;500,LOOKUP($B$2,'VC OFFROAD_EFs'!$B$9:$B$9,'VC OFFROAD_EFs'!F$9:F$9),IF($C10&lt;750,LOOKUP($B$2,'VC OFFROAD_EFs'!$B$10:$B$11,'VC OFFROAD_EFs'!F$10:F$11),LOOKUP($B$2,'VC OFFROAD_EFs'!$B$12:$B$18,'VC OFFROAD_EFs'!F$12:F$18))))))))/453.59</f>
        <v>0.00041371522479654986</v>
      </c>
      <c r="J10" s="22">
        <v>2</v>
      </c>
      <c r="K10" s="23">
        <v>12</v>
      </c>
      <c r="L10" s="23">
        <v>168</v>
      </c>
      <c r="M10" s="24">
        <f t="shared" si="0"/>
        <v>8.640793481680745</v>
      </c>
      <c r="N10" s="24">
        <f t="shared" si="1"/>
        <v>2.0108825094837033</v>
      </c>
      <c r="O10" s="24">
        <f t="shared" si="2"/>
        <v>15.519415851864023</v>
      </c>
      <c r="P10" s="24">
        <f t="shared" si="3"/>
        <v>0.02354832</v>
      </c>
      <c r="Q10" s="24">
        <f t="shared" si="4"/>
        <v>0.9020646761463973</v>
      </c>
      <c r="R10" s="24"/>
      <c r="S10" s="36">
        <f t="shared" si="5"/>
        <v>0.5792096686640238</v>
      </c>
      <c r="T10" s="36">
        <f t="shared" si="6"/>
        <v>0.1347934763757116</v>
      </c>
      <c r="U10" s="36">
        <f t="shared" si="7"/>
        <v>1.0402974833821492</v>
      </c>
      <c r="V10" s="36">
        <f t="shared" si="8"/>
        <v>0.0015784909862400001</v>
      </c>
      <c r="W10" s="36">
        <f t="shared" si="9"/>
        <v>0.060467199371445304</v>
      </c>
      <c r="Y10" s="36"/>
      <c r="Z10" s="36"/>
      <c r="AA10" s="36"/>
      <c r="AB10" s="36"/>
      <c r="AC10" s="36"/>
      <c r="AE10" s="36">
        <v>0.5792096686640238</v>
      </c>
      <c r="AF10" s="36">
        <v>0.1347934763757116</v>
      </c>
      <c r="AG10" s="36">
        <v>1.0402974833821492</v>
      </c>
      <c r="AH10" s="36">
        <v>0.0015784909862400001</v>
      </c>
      <c r="AI10" s="36">
        <v>0.060467199371445304</v>
      </c>
    </row>
    <row r="11" spans="1:35" s="23" customFormat="1" ht="12.75">
      <c r="A11" s="34" t="s">
        <v>127</v>
      </c>
      <c r="B11" s="35" t="s">
        <v>2</v>
      </c>
      <c r="C11" s="35">
        <v>161</v>
      </c>
      <c r="D11" s="35">
        <v>62</v>
      </c>
      <c r="E11" s="21">
        <f>(IF($C11&lt;50,LOOKUP($B$2,'VC OFFROAD_EFs'!$B$5:$B$5,'VC OFFROAD_EFs'!D$5:D$5),IF($C11&lt;120,LOOKUP($B$2,'VC OFFROAD_EFs'!$B$6:$B$6,'VC OFFROAD_EFs'!D$6:D$6),IF($C11&lt;175,LOOKUP($B$2,'VC OFFROAD_EFs'!$B$7:$B$7,'VC OFFROAD_EFs'!D$7:D$7),IF($C11&lt;250,LOOKUP($B$2,'VC OFFROAD_EFs'!$B$8:$B$8,'VC OFFROAD_EFs'!D$8:D$8),IF($C11&lt;500,LOOKUP($B$2,'VC OFFROAD_EFs'!$B$9:$B$9,'VC OFFROAD_EFs'!D$9:D$9),IF($C11&lt;750,LOOKUP($B$2,'VC OFFROAD_EFs'!$B$10:$B$11,'VC OFFROAD_EFs'!D$10:D$11),LOOKUP($B$2,'VC OFFROAD_EFs'!$B$12:$B$18,'VC OFFROAD_EFs'!D$12:D$18))))))))/453.59</f>
        <v>0.0039629395898370685</v>
      </c>
      <c r="F11" s="21">
        <f>(IF($C11&lt;50,LOOKUP($B$2,'VC OFFROAD_EFs'!$B$5:$B$5,'VC OFFROAD_EFs'!C$5:C$5),IF($C11&lt;120,LOOKUP($B$2,'VC OFFROAD_EFs'!$B$6:$B$6,'VC OFFROAD_EFs'!C$6:C$6),IF($C11&lt;175,LOOKUP($B$2,'VC OFFROAD_EFs'!$B$7:$B$7,'VC OFFROAD_EFs'!C$7:C$7),IF($C11&lt;250,LOOKUP($B$2,'VC OFFROAD_EFs'!$B$8:$B$8,'VC OFFROAD_EFs'!C$8:C$8),IF($C11&lt;500,LOOKUP($B$2,'VC OFFROAD_EFs'!$B$9:$B$9,'VC OFFROAD_EFs'!C$9:C$9),IF($C11&lt;750,LOOKUP($B$2,'VC OFFROAD_EFs'!$B$10:$B$11,'VC OFFROAD_EFs'!C$10:C$11),LOOKUP($B$2,'VC OFFROAD_EFs'!$B$12:$B$18,'VC OFFROAD_EFs'!C$12:C$18))))))))/453.59</f>
        <v>0.000922253948579941</v>
      </c>
      <c r="G11" s="21">
        <f>(IF($C11&lt;50,LOOKUP($B$2,'VC OFFROAD_EFs'!$B$5:$B$5,'VC OFFROAD_EFs'!E$5:E$5),IF($C11&lt;120,LOOKUP($B$2,'VC OFFROAD_EFs'!$B$6:$B$6,'VC OFFROAD_EFs'!E$6:E$6),IF($C11&lt;175,LOOKUP($B$2,'VC OFFROAD_EFs'!$B$7:$B$7,'VC OFFROAD_EFs'!E$7:E$7),IF($C11&lt;250,LOOKUP($B$2,'VC OFFROAD_EFs'!$B$8:$B$8,'VC OFFROAD_EFs'!E$8:E$8),IF($C11&lt;500,LOOKUP($B$2,'VC OFFROAD_EFs'!$B$9:$B$9,'VC OFFROAD_EFs'!E$9:E$9),IF($C11&lt;750,LOOKUP($B$2,'VC OFFROAD_EFs'!$B$10:$B$11,'VC OFFROAD_EFs'!E$10:E$11),LOOKUP($B$2,'VC OFFROAD_EFs'!$B$12:$B$18,'VC OFFROAD_EFs'!E$12:E$18))))))))/453.59</f>
        <v>0.0071176920986351245</v>
      </c>
      <c r="H11" s="21">
        <v>1.08E-05</v>
      </c>
      <c r="I11" s="21">
        <f>(IF($C11&lt;50,LOOKUP($B$2,'VC OFFROAD_EFs'!$B$5:$B$5,'VC OFFROAD_EFs'!F$5:F$5),IF($C11&lt;120,LOOKUP($B$2,'VC OFFROAD_EFs'!$B$6:$B$6,'VC OFFROAD_EFs'!F$6:F$6),IF($C11&lt;175,LOOKUP($B$2,'VC OFFROAD_EFs'!$B$7:$B$7,'VC OFFROAD_EFs'!F$7:F$7),IF($C11&lt;250,LOOKUP($B$2,'VC OFFROAD_EFs'!$B$8:$B$8,'VC OFFROAD_EFs'!F$8:F$8),IF($C11&lt;500,LOOKUP($B$2,'VC OFFROAD_EFs'!$B$9:$B$9,'VC OFFROAD_EFs'!F$9:F$9),IF($C11&lt;750,LOOKUP($B$2,'VC OFFROAD_EFs'!$B$10:$B$11,'VC OFFROAD_EFs'!F$10:F$11),LOOKUP($B$2,'VC OFFROAD_EFs'!$B$12:$B$18,'VC OFFROAD_EFs'!F$12:F$18))))))))/453.59</f>
        <v>0.00041371522479654986</v>
      </c>
      <c r="J11" s="22">
        <v>2</v>
      </c>
      <c r="K11" s="23">
        <v>12</v>
      </c>
      <c r="L11" s="23">
        <v>168</v>
      </c>
      <c r="M11" s="24">
        <f t="shared" si="0"/>
        <v>9.493935116580866</v>
      </c>
      <c r="N11" s="24">
        <f t="shared" si="1"/>
        <v>2.209425339533993</v>
      </c>
      <c r="O11" s="24">
        <f t="shared" si="2"/>
        <v>17.051712606858192</v>
      </c>
      <c r="P11" s="24">
        <f t="shared" si="3"/>
        <v>0.025873344</v>
      </c>
      <c r="Q11" s="24">
        <f t="shared" si="4"/>
        <v>0.9911292897405986</v>
      </c>
      <c r="R11" s="24"/>
      <c r="S11" s="36">
        <f t="shared" si="5"/>
        <v>0.6363974587346487</v>
      </c>
      <c r="T11" s="36">
        <f t="shared" si="6"/>
        <v>0.14810219935964264</v>
      </c>
      <c r="U11" s="36">
        <f t="shared" si="7"/>
        <v>1.1430103994629182</v>
      </c>
      <c r="V11" s="36">
        <f t="shared" si="8"/>
        <v>0.0017343419950080002</v>
      </c>
      <c r="W11" s="36">
        <f t="shared" si="9"/>
        <v>0.0664373785498918</v>
      </c>
      <c r="Y11" s="36"/>
      <c r="Z11" s="36"/>
      <c r="AA11" s="36"/>
      <c r="AB11" s="36"/>
      <c r="AC11" s="36"/>
      <c r="AE11" s="36">
        <v>0.6363974587346487</v>
      </c>
      <c r="AF11" s="36">
        <v>0.14810219935964264</v>
      </c>
      <c r="AG11" s="36">
        <v>1.1430103994629182</v>
      </c>
      <c r="AH11" s="36">
        <v>0.0017343419950080002</v>
      </c>
      <c r="AI11" s="36">
        <v>0.0664373785498918</v>
      </c>
    </row>
    <row r="12" spans="1:35" s="23" customFormat="1" ht="12.75">
      <c r="A12" s="34" t="s">
        <v>210</v>
      </c>
      <c r="B12" s="35" t="s">
        <v>2</v>
      </c>
      <c r="C12" s="35">
        <v>486</v>
      </c>
      <c r="D12" s="35">
        <v>41</v>
      </c>
      <c r="E12" s="21">
        <f>(IF($C12&lt;50,LOOKUP($B$2,'VC OFFROAD_EFs'!$B$5:$B$5,'VC OFFROAD_EFs'!D$5:D$5),IF($C12&lt;120,LOOKUP($B$2,'VC OFFROAD_EFs'!$B$6:$B$6,'VC OFFROAD_EFs'!D$6:D$6),IF($C12&lt;175,LOOKUP($B$2,'VC OFFROAD_EFs'!$B$7:$B$7,'VC OFFROAD_EFs'!D$7:D$7),IF($C12&lt;250,LOOKUP($B$2,'VC OFFROAD_EFs'!$B$8:$B$8,'VC OFFROAD_EFs'!D$8:D$8),IF($C12&lt;500,LOOKUP($B$2,'VC OFFROAD_EFs'!$B$9:$B$9,'VC OFFROAD_EFs'!D$9:D$9),IF($C12&lt;750,LOOKUP($B$2,'VC OFFROAD_EFs'!$B$10:$B$11,'VC OFFROAD_EFs'!D$10:D$11),LOOKUP($B$2,'VC OFFROAD_EFs'!$B$12:$B$18,'VC OFFROAD_EFs'!D$12:D$18))))))))/453.59</f>
        <v>0.001823127714611169</v>
      </c>
      <c r="F12" s="21">
        <f>(IF($C12&lt;50,LOOKUP($B$2,'VC OFFROAD_EFs'!$B$5:$B$5,'VC OFFROAD_EFs'!C$5:C$5),IF($C12&lt;120,LOOKUP($B$2,'VC OFFROAD_EFs'!$B$6:$B$6,'VC OFFROAD_EFs'!C$6:C$6),IF($C12&lt;175,LOOKUP($B$2,'VC OFFROAD_EFs'!$B$7:$B$7,'VC OFFROAD_EFs'!C$7:C$7),IF($C12&lt;250,LOOKUP($B$2,'VC OFFROAD_EFs'!$B$8:$B$8,'VC OFFROAD_EFs'!C$8:C$8),IF($C12&lt;500,LOOKUP($B$2,'VC OFFROAD_EFs'!$B$9:$B$9,'VC OFFROAD_EFs'!C$9:C$9),IF($C12&lt;750,LOOKUP($B$2,'VC OFFROAD_EFs'!$B$10:$B$11,'VC OFFROAD_EFs'!C$10:C$11),LOOKUP($B$2,'VC OFFROAD_EFs'!$B$12:$B$18,'VC OFFROAD_EFs'!C$12:C$18))))))))/453.59</f>
        <v>0.0004989332996492072</v>
      </c>
      <c r="G12" s="21">
        <f>(IF($C12&lt;50,LOOKUP($B$2,'VC OFFROAD_EFs'!$B$5:$B$5,'VC OFFROAD_EFs'!E$5:E$5),IF($C12&lt;120,LOOKUP($B$2,'VC OFFROAD_EFs'!$B$6:$B$6,'VC OFFROAD_EFs'!E$6:E$6),IF($C12&lt;175,LOOKUP($B$2,'VC OFFROAD_EFs'!$B$7:$B$7,'VC OFFROAD_EFs'!E$7:E$7),IF($C12&lt;250,LOOKUP($B$2,'VC OFFROAD_EFs'!$B$8:$B$8,'VC OFFROAD_EFs'!E$8:E$8),IF($C12&lt;500,LOOKUP($B$2,'VC OFFROAD_EFs'!$B$9:$B$9,'VC OFFROAD_EFs'!E$9:E$9),IF($C12&lt;750,LOOKUP($B$2,'VC OFFROAD_EFs'!$B$10:$B$11,'VC OFFROAD_EFs'!E$10:E$11),LOOKUP($B$2,'VC OFFROAD_EFs'!$B$12:$B$18,'VC OFFROAD_EFs'!E$12:E$18))))))))/453.59</f>
        <v>0.004818265278427906</v>
      </c>
      <c r="H12" s="21">
        <v>1.08E-05</v>
      </c>
      <c r="I12" s="21">
        <f>(IF($C12&lt;50,LOOKUP($B$2,'VC OFFROAD_EFs'!$B$5:$B$5,'VC OFFROAD_EFs'!F$5:F$5),IF($C12&lt;120,LOOKUP($B$2,'VC OFFROAD_EFs'!$B$6:$B$6,'VC OFFROAD_EFs'!F$6:F$6),IF($C12&lt;175,LOOKUP($B$2,'VC OFFROAD_EFs'!$B$7:$B$7,'VC OFFROAD_EFs'!F$7:F$7),IF($C12&lt;250,LOOKUP($B$2,'VC OFFROAD_EFs'!$B$8:$B$8,'VC OFFROAD_EFs'!F$8:F$8),IF($C12&lt;500,LOOKUP($B$2,'VC OFFROAD_EFs'!$B$9:$B$9,'VC OFFROAD_EFs'!F$9:F$9),IF($C12&lt;750,LOOKUP($B$2,'VC OFFROAD_EFs'!$B$10:$B$11,'VC OFFROAD_EFs'!F$10:F$11),LOOKUP($B$2,'VC OFFROAD_EFs'!$B$12:$B$18,'VC OFFROAD_EFs'!F$12:F$18))))))))/453.59</f>
        <v>0.0001852093130397065</v>
      </c>
      <c r="J12" s="22">
        <v>14</v>
      </c>
      <c r="K12" s="23">
        <v>12</v>
      </c>
      <c r="L12" s="23">
        <v>168</v>
      </c>
      <c r="M12" s="24">
        <f t="shared" si="0"/>
        <v>61.030439973454826</v>
      </c>
      <c r="N12" s="24">
        <f t="shared" si="1"/>
        <v>16.702131480400976</v>
      </c>
      <c r="O12" s="24">
        <f t="shared" si="2"/>
        <v>161.2947066157635</v>
      </c>
      <c r="P12" s="24">
        <f t="shared" si="3"/>
        <v>0.361537344</v>
      </c>
      <c r="Q12" s="24">
        <f t="shared" si="4"/>
        <v>6.2000076963370425</v>
      </c>
      <c r="R12" s="24"/>
      <c r="S12" s="36">
        <f t="shared" si="5"/>
        <v>4.090992452300624</v>
      </c>
      <c r="T12" s="36">
        <f t="shared" si="6"/>
        <v>1.1195772773942383</v>
      </c>
      <c r="U12" s="36">
        <f t="shared" si="7"/>
        <v>10.81190677386786</v>
      </c>
      <c r="V12" s="36">
        <f t="shared" si="8"/>
        <v>0.024234571243008</v>
      </c>
      <c r="W12" s="36">
        <f t="shared" si="9"/>
        <v>0.4155989159008647</v>
      </c>
      <c r="Y12" s="36"/>
      <c r="Z12" s="36"/>
      <c r="AA12" s="36"/>
      <c r="AB12" s="36"/>
      <c r="AC12" s="36"/>
      <c r="AE12" s="36">
        <v>4.090992452300624</v>
      </c>
      <c r="AF12" s="36">
        <v>1.1195772773942383</v>
      </c>
      <c r="AG12" s="36">
        <v>10.81190677386786</v>
      </c>
      <c r="AH12" s="36">
        <v>0.024234571243008</v>
      </c>
      <c r="AI12" s="36">
        <v>0.4155989159008647</v>
      </c>
    </row>
    <row r="13" spans="1:35" s="23" customFormat="1" ht="12.75">
      <c r="A13" s="34" t="s">
        <v>129</v>
      </c>
      <c r="B13" s="35" t="s">
        <v>2</v>
      </c>
      <c r="C13" s="35">
        <v>209</v>
      </c>
      <c r="D13" s="35">
        <v>75</v>
      </c>
      <c r="E13" s="21">
        <f>(IF($C13&lt;50,LOOKUP($B$2,'VC OFFROAD_EFs'!$B$5:$B$5,'VC OFFROAD_EFs'!D$5:D$5),IF($C13&lt;120,LOOKUP($B$2,'VC OFFROAD_EFs'!$B$6:$B$6,'VC OFFROAD_EFs'!D$6:D$6),IF($C13&lt;175,LOOKUP($B$2,'VC OFFROAD_EFs'!$B$7:$B$7,'VC OFFROAD_EFs'!D$7:D$7),IF($C13&lt;250,LOOKUP($B$2,'VC OFFROAD_EFs'!$B$8:$B$8,'VC OFFROAD_EFs'!D$8:D$8),IF($C13&lt;500,LOOKUP($B$2,'VC OFFROAD_EFs'!$B$9:$B$9,'VC OFFROAD_EFs'!D$9:D$9),IF($C13&lt;750,LOOKUP($B$2,'VC OFFROAD_EFs'!$B$10:$B$11,'VC OFFROAD_EFs'!D$10:D$11),LOOKUP($B$2,'VC OFFROAD_EFs'!$B$12:$B$18,'VC OFFROAD_EFs'!D$12:D$18))))))))/453.59</f>
        <v>0.0018598198896636465</v>
      </c>
      <c r="F13" s="21">
        <f>(IF($C13&lt;50,LOOKUP($B$2,'VC OFFROAD_EFs'!$B$5:$B$5,'VC OFFROAD_EFs'!C$5:C$5),IF($C13&lt;120,LOOKUP($B$2,'VC OFFROAD_EFs'!$B$6:$B$6,'VC OFFROAD_EFs'!C$6:C$6),IF($C13&lt;175,LOOKUP($B$2,'VC OFFROAD_EFs'!$B$7:$B$7,'VC OFFROAD_EFs'!C$7:C$7),IF($C13&lt;250,LOOKUP($B$2,'VC OFFROAD_EFs'!$B$8:$B$8,'VC OFFROAD_EFs'!C$8:C$8),IF($C13&lt;500,LOOKUP($B$2,'VC OFFROAD_EFs'!$B$9:$B$9,'VC OFFROAD_EFs'!C$9:C$9),IF($C13&lt;750,LOOKUP($B$2,'VC OFFROAD_EFs'!$B$10:$B$11,'VC OFFROAD_EFs'!C$10:C$11),LOOKUP($B$2,'VC OFFROAD_EFs'!$B$12:$B$18,'VC OFFROAD_EFs'!C$12:C$18))))))))/453.59</f>
        <v>0.0006679175694482897</v>
      </c>
      <c r="G13" s="21">
        <f>(IF($C13&lt;50,LOOKUP($B$2,'VC OFFROAD_EFs'!$B$5:$B$5,'VC OFFROAD_EFs'!E$5:E$5),IF($C13&lt;120,LOOKUP($B$2,'VC OFFROAD_EFs'!$B$6:$B$6,'VC OFFROAD_EFs'!E$6:E$6),IF($C13&lt;175,LOOKUP($B$2,'VC OFFROAD_EFs'!$B$7:$B$7,'VC OFFROAD_EFs'!E$7:E$7),IF($C13&lt;250,LOOKUP($B$2,'VC OFFROAD_EFs'!$B$8:$B$8,'VC OFFROAD_EFs'!E$8:E$8),IF($C13&lt;500,LOOKUP($B$2,'VC OFFROAD_EFs'!$B$9:$B$9,'VC OFFROAD_EFs'!E$9:E$9),IF($C13&lt;750,LOOKUP($B$2,'VC OFFROAD_EFs'!$B$10:$B$11,'VC OFFROAD_EFs'!E$10:E$11),LOOKUP($B$2,'VC OFFROAD_EFs'!$B$12:$B$18,'VC OFFROAD_EFs'!E$12:E$18))))))))/453.59</f>
        <v>0.00663649211843445</v>
      </c>
      <c r="H13" s="21">
        <v>1.08E-05</v>
      </c>
      <c r="I13" s="21">
        <f>(IF($C13&lt;50,LOOKUP($B$2,'VC OFFROAD_EFs'!$B$5:$B$5,'VC OFFROAD_EFs'!F$5:F$5),IF($C13&lt;120,LOOKUP($B$2,'VC OFFROAD_EFs'!$B$6:$B$6,'VC OFFROAD_EFs'!F$6:F$6),IF($C13&lt;175,LOOKUP($B$2,'VC OFFROAD_EFs'!$B$7:$B$7,'VC OFFROAD_EFs'!F$7:F$7),IF($C13&lt;250,LOOKUP($B$2,'VC OFFROAD_EFs'!$B$8:$B$8,'VC OFFROAD_EFs'!F$8:F$8),IF($C13&lt;500,LOOKUP($B$2,'VC OFFROAD_EFs'!$B$9:$B$9,'VC OFFROAD_EFs'!F$9:F$9),IF($C13&lt;750,LOOKUP($B$2,'VC OFFROAD_EFs'!$B$10:$B$11,'VC OFFROAD_EFs'!F$10:F$11),LOOKUP($B$2,'VC OFFROAD_EFs'!$B$12:$B$18,'VC OFFROAD_EFs'!F$12:F$18))))))))/453.59</f>
        <v>0.00024999986673894796</v>
      </c>
      <c r="J13" s="22">
        <v>1</v>
      </c>
      <c r="K13" s="23">
        <v>12</v>
      </c>
      <c r="L13" s="23">
        <v>168</v>
      </c>
      <c r="M13" s="24">
        <f t="shared" si="0"/>
        <v>3.498321212457319</v>
      </c>
      <c r="N13" s="24">
        <f t="shared" si="1"/>
        <v>1.2563529481322329</v>
      </c>
      <c r="O13" s="24">
        <f t="shared" si="2"/>
        <v>12.483241674775199</v>
      </c>
      <c r="P13" s="24">
        <f t="shared" si="3"/>
        <v>0.0203148</v>
      </c>
      <c r="Q13" s="24">
        <f t="shared" si="4"/>
        <v>0.47024974933596114</v>
      </c>
      <c r="R13" s="24"/>
      <c r="S13" s="36">
        <f t="shared" si="5"/>
        <v>0.234499467513439</v>
      </c>
      <c r="T13" s="36">
        <f t="shared" si="6"/>
        <v>0.08421585081919983</v>
      </c>
      <c r="U13" s="36">
        <f t="shared" si="7"/>
        <v>0.8367766559435312</v>
      </c>
      <c r="V13" s="36">
        <f t="shared" si="8"/>
        <v>0.0013617416736</v>
      </c>
      <c r="W13" s="36">
        <f t="shared" si="9"/>
        <v>0.03152178119748814</v>
      </c>
      <c r="Y13" s="36"/>
      <c r="Z13" s="36"/>
      <c r="AA13" s="36"/>
      <c r="AB13" s="36"/>
      <c r="AC13" s="36"/>
      <c r="AE13" s="36">
        <v>0.234499467513439</v>
      </c>
      <c r="AF13" s="36">
        <v>0.08421585081919983</v>
      </c>
      <c r="AG13" s="36">
        <v>0.8367766559435312</v>
      </c>
      <c r="AH13" s="36">
        <v>0.0013617416736</v>
      </c>
      <c r="AI13" s="36">
        <v>0.03152178119748814</v>
      </c>
    </row>
    <row r="14" spans="1:35" s="23" customFormat="1" ht="12.75">
      <c r="A14" s="34" t="s">
        <v>211</v>
      </c>
      <c r="B14" s="35" t="s">
        <v>2</v>
      </c>
      <c r="C14" s="35">
        <v>240</v>
      </c>
      <c r="D14" s="35">
        <v>43</v>
      </c>
      <c r="E14" s="21">
        <f>(IF($C14&lt;50,LOOKUP($B$2,'VC OFFROAD_EFs'!$B$5:$B$5,'VC OFFROAD_EFs'!D$5:D$5),IF($C14&lt;120,LOOKUP($B$2,'VC OFFROAD_EFs'!$B$6:$B$6,'VC OFFROAD_EFs'!D$6:D$6),IF($C14&lt;175,LOOKUP($B$2,'VC OFFROAD_EFs'!$B$7:$B$7,'VC OFFROAD_EFs'!D$7:D$7),IF($C14&lt;250,LOOKUP($B$2,'VC OFFROAD_EFs'!$B$8:$B$8,'VC OFFROAD_EFs'!D$8:D$8),IF($C14&lt;500,LOOKUP($B$2,'VC OFFROAD_EFs'!$B$9:$B$9,'VC OFFROAD_EFs'!D$9:D$9),IF($C14&lt;750,LOOKUP($B$2,'VC OFFROAD_EFs'!$B$10:$B$11,'VC OFFROAD_EFs'!D$10:D$11),LOOKUP($B$2,'VC OFFROAD_EFs'!$B$12:$B$18,'VC OFFROAD_EFs'!D$12:D$18))))))))/453.59</f>
        <v>0.0018598198896636465</v>
      </c>
      <c r="F14" s="21">
        <f>(IF($C14&lt;50,LOOKUP($B$2,'VC OFFROAD_EFs'!$B$5:$B$5,'VC OFFROAD_EFs'!C$5:C$5),IF($C14&lt;120,LOOKUP($B$2,'VC OFFROAD_EFs'!$B$6:$B$6,'VC OFFROAD_EFs'!C$6:C$6),IF($C14&lt;175,LOOKUP($B$2,'VC OFFROAD_EFs'!$B$7:$B$7,'VC OFFROAD_EFs'!C$7:C$7),IF($C14&lt;250,LOOKUP($B$2,'VC OFFROAD_EFs'!$B$8:$B$8,'VC OFFROAD_EFs'!C$8:C$8),IF($C14&lt;500,LOOKUP($B$2,'VC OFFROAD_EFs'!$B$9:$B$9,'VC OFFROAD_EFs'!C$9:C$9),IF($C14&lt;750,LOOKUP($B$2,'VC OFFROAD_EFs'!$B$10:$B$11,'VC OFFROAD_EFs'!C$10:C$11),LOOKUP($B$2,'VC OFFROAD_EFs'!$B$12:$B$18,'VC OFFROAD_EFs'!C$12:C$18))))))))/453.59</f>
        <v>0.0006679175694482897</v>
      </c>
      <c r="G14" s="21">
        <f>(IF($C14&lt;50,LOOKUP($B$2,'VC OFFROAD_EFs'!$B$5:$B$5,'VC OFFROAD_EFs'!E$5:E$5),IF($C14&lt;120,LOOKUP($B$2,'VC OFFROAD_EFs'!$B$6:$B$6,'VC OFFROAD_EFs'!E$6:E$6),IF($C14&lt;175,LOOKUP($B$2,'VC OFFROAD_EFs'!$B$7:$B$7,'VC OFFROAD_EFs'!E$7:E$7),IF($C14&lt;250,LOOKUP($B$2,'VC OFFROAD_EFs'!$B$8:$B$8,'VC OFFROAD_EFs'!E$8:E$8),IF($C14&lt;500,LOOKUP($B$2,'VC OFFROAD_EFs'!$B$9:$B$9,'VC OFFROAD_EFs'!E$9:E$9),IF($C14&lt;750,LOOKUP($B$2,'VC OFFROAD_EFs'!$B$10:$B$11,'VC OFFROAD_EFs'!E$10:E$11),LOOKUP($B$2,'VC OFFROAD_EFs'!$B$12:$B$18,'VC OFFROAD_EFs'!E$12:E$18))))))))/453.59</f>
        <v>0.00663649211843445</v>
      </c>
      <c r="H14" s="21">
        <v>1.08E-05</v>
      </c>
      <c r="I14" s="21">
        <f>(IF($C14&lt;50,LOOKUP($B$2,'VC OFFROAD_EFs'!$B$5:$B$5,'VC OFFROAD_EFs'!F$5:F$5),IF($C14&lt;120,LOOKUP($B$2,'VC OFFROAD_EFs'!$B$6:$B$6,'VC OFFROAD_EFs'!F$6:F$6),IF($C14&lt;175,LOOKUP($B$2,'VC OFFROAD_EFs'!$B$7:$B$7,'VC OFFROAD_EFs'!F$7:F$7),IF($C14&lt;250,LOOKUP($B$2,'VC OFFROAD_EFs'!$B$8:$B$8,'VC OFFROAD_EFs'!F$8:F$8),IF($C14&lt;500,LOOKUP($B$2,'VC OFFROAD_EFs'!$B$9:$B$9,'VC OFFROAD_EFs'!F$9:F$9),IF($C14&lt;750,LOOKUP($B$2,'VC OFFROAD_EFs'!$B$10:$B$11,'VC OFFROAD_EFs'!F$10:F$11),LOOKUP($B$2,'VC OFFROAD_EFs'!$B$12:$B$18,'VC OFFROAD_EFs'!F$12:F$18))))))))/453.59</f>
        <v>0.00024999986673894796</v>
      </c>
      <c r="J14" s="22">
        <v>2</v>
      </c>
      <c r="K14" s="23">
        <v>12</v>
      </c>
      <c r="L14" s="23">
        <v>168</v>
      </c>
      <c r="M14" s="24">
        <f t="shared" si="0"/>
        <v>4.60640190271892</v>
      </c>
      <c r="N14" s="24">
        <f t="shared" si="1"/>
        <v>1.6542982360095237</v>
      </c>
      <c r="O14" s="24">
        <f t="shared" si="2"/>
        <v>16.437263678938443</v>
      </c>
      <c r="P14" s="24">
        <f t="shared" si="3"/>
        <v>0.02674944</v>
      </c>
      <c r="Q14" s="24">
        <f t="shared" si="4"/>
        <v>0.6191996699390263</v>
      </c>
      <c r="R14" s="24"/>
      <c r="S14" s="36">
        <f t="shared" si="5"/>
        <v>0.3087763323430547</v>
      </c>
      <c r="T14" s="36">
        <f t="shared" si="6"/>
        <v>0.1108909193561904</v>
      </c>
      <c r="U14" s="36">
        <f t="shared" si="7"/>
        <v>1.1018226589266016</v>
      </c>
      <c r="V14" s="36">
        <f t="shared" si="8"/>
        <v>0.00179306846208</v>
      </c>
      <c r="W14" s="36">
        <f t="shared" si="9"/>
        <v>0.041506192275352814</v>
      </c>
      <c r="Y14" s="36"/>
      <c r="Z14" s="36"/>
      <c r="AA14" s="36"/>
      <c r="AB14" s="36"/>
      <c r="AC14" s="36"/>
      <c r="AE14" s="36">
        <v>0.3087763323430547</v>
      </c>
      <c r="AF14" s="36">
        <v>0.1108909193561904</v>
      </c>
      <c r="AG14" s="36">
        <v>1.1018226589266016</v>
      </c>
      <c r="AH14" s="36">
        <v>0.00179306846208</v>
      </c>
      <c r="AI14" s="36">
        <v>0.041506192275352814</v>
      </c>
    </row>
    <row r="15" spans="1:35" s="23" customFormat="1" ht="12.75">
      <c r="A15" s="34" t="s">
        <v>132</v>
      </c>
      <c r="B15" s="35" t="s">
        <v>2</v>
      </c>
      <c r="C15" s="35">
        <v>99</v>
      </c>
      <c r="D15" s="35">
        <v>57.5</v>
      </c>
      <c r="E15" s="21">
        <f>(IF($C15&lt;50,LOOKUP($B$2,'VC OFFROAD_EFs'!$B$5:$B$5,'VC OFFROAD_EFs'!D$5:D$5),IF($C15&lt;120,LOOKUP($B$2,'VC OFFROAD_EFs'!$B$6:$B$6,'VC OFFROAD_EFs'!D$6:D$6),IF($C15&lt;175,LOOKUP($B$2,'VC OFFROAD_EFs'!$B$7:$B$7,'VC OFFROAD_EFs'!D$7:D$7),IF($C15&lt;250,LOOKUP($B$2,'VC OFFROAD_EFs'!$B$8:$B$8,'VC OFFROAD_EFs'!D$8:D$8),IF($C15&lt;500,LOOKUP($B$2,'VC OFFROAD_EFs'!$B$9:$B$9,'VC OFFROAD_EFs'!D$9:D$9),IF($C15&lt;750,LOOKUP($B$2,'VC OFFROAD_EFs'!$B$10:$B$11,'VC OFFROAD_EFs'!D$10:D$11),LOOKUP($B$2,'VC OFFROAD_EFs'!$B$12:$B$18,'VC OFFROAD_EFs'!D$12:D$18))))))))/453.59</f>
        <v>0.003452448528126125</v>
      </c>
      <c r="F15" s="21">
        <f>(IF($C15&lt;50,LOOKUP($B$2,'VC OFFROAD_EFs'!$B$5:$B$5,'VC OFFROAD_EFs'!C$5:C$5),IF($C15&lt;120,LOOKUP($B$2,'VC OFFROAD_EFs'!$B$6:$B$6,'VC OFFROAD_EFs'!C$6:C$6),IF($C15&lt;175,LOOKUP($B$2,'VC OFFROAD_EFs'!$B$7:$B$7,'VC OFFROAD_EFs'!C$7:C$7),IF($C15&lt;250,LOOKUP($B$2,'VC OFFROAD_EFs'!$B$8:$B$8,'VC OFFROAD_EFs'!C$8:C$8),IF($C15&lt;500,LOOKUP($B$2,'VC OFFROAD_EFs'!$B$9:$B$9,'VC OFFROAD_EFs'!C$9:C$9),IF($C15&lt;750,LOOKUP($B$2,'VC OFFROAD_EFs'!$B$10:$B$11,'VC OFFROAD_EFs'!C$10:C$11),LOOKUP($B$2,'VC OFFROAD_EFs'!$B$12:$B$18,'VC OFFROAD_EFs'!C$12:C$18))))))))/453.59</f>
        <v>0.0009343783601452484</v>
      </c>
      <c r="G15" s="21">
        <f>(IF($C15&lt;50,LOOKUP($B$2,'VC OFFROAD_EFs'!$B$5:$B$5,'VC OFFROAD_EFs'!E$5:E$5),IF($C15&lt;120,LOOKUP($B$2,'VC OFFROAD_EFs'!$B$6:$B$6,'VC OFFROAD_EFs'!E$6:E$6),IF($C15&lt;175,LOOKUP($B$2,'VC OFFROAD_EFs'!$B$7:$B$7,'VC OFFROAD_EFs'!E$7:E$7),IF($C15&lt;250,LOOKUP($B$2,'VC OFFROAD_EFs'!$B$8:$B$8,'VC OFFROAD_EFs'!E$8:E$8),IF($C15&lt;500,LOOKUP($B$2,'VC OFFROAD_EFs'!$B$9:$B$9,'VC OFFROAD_EFs'!E$9:E$9),IF($C15&lt;750,LOOKUP($B$2,'VC OFFROAD_EFs'!$B$10:$B$11,'VC OFFROAD_EFs'!E$10:E$11),LOOKUP($B$2,'VC OFFROAD_EFs'!$B$12:$B$18,'VC OFFROAD_EFs'!E$12:E$18))))))))/453.59</f>
        <v>0.0056998452417516485</v>
      </c>
      <c r="H15" s="21">
        <v>1.08E-05</v>
      </c>
      <c r="I15" s="21">
        <f>(IF($C15&lt;50,LOOKUP($B$2,'VC OFFROAD_EFs'!$B$5:$B$5,'VC OFFROAD_EFs'!F$5:F$5),IF($C15&lt;120,LOOKUP($B$2,'VC OFFROAD_EFs'!$B$6:$B$6,'VC OFFROAD_EFs'!F$6:F$6),IF($C15&lt;175,LOOKUP($B$2,'VC OFFROAD_EFs'!$B$7:$B$7,'VC OFFROAD_EFs'!F$7:F$7),IF($C15&lt;250,LOOKUP($B$2,'VC OFFROAD_EFs'!$B$8:$B$8,'VC OFFROAD_EFs'!F$8:F$8),IF($C15&lt;500,LOOKUP($B$2,'VC OFFROAD_EFs'!$B$9:$B$9,'VC OFFROAD_EFs'!F$9:F$9),IF($C15&lt;750,LOOKUP($B$2,'VC OFFROAD_EFs'!$B$10:$B$11,'VC OFFROAD_EFs'!F$10:F$11),LOOKUP($B$2,'VC OFFROAD_EFs'!$B$12:$B$18,'VC OFFROAD_EFs'!F$12:F$18))))))))/453.59</f>
        <v>0.0005146399149575474</v>
      </c>
      <c r="J15" s="22">
        <v>1</v>
      </c>
      <c r="K15" s="23">
        <v>12</v>
      </c>
      <c r="L15" s="23">
        <v>168</v>
      </c>
      <c r="M15" s="24">
        <f t="shared" si="0"/>
        <v>2.358367589562956</v>
      </c>
      <c r="N15" s="24">
        <f t="shared" si="1"/>
        <v>0.6382738578152192</v>
      </c>
      <c r="O15" s="24">
        <f t="shared" si="2"/>
        <v>3.8935642846405507</v>
      </c>
      <c r="P15" s="24">
        <f t="shared" si="3"/>
        <v>0.00737748</v>
      </c>
      <c r="Q15" s="24">
        <f t="shared" si="4"/>
        <v>0.3515505259075007</v>
      </c>
      <c r="R15" s="24"/>
      <c r="S15" s="36">
        <f t="shared" si="5"/>
        <v>0.1580860962635841</v>
      </c>
      <c r="T15" s="36">
        <f t="shared" si="6"/>
        <v>0.04278477323706978</v>
      </c>
      <c r="U15" s="36">
        <f t="shared" si="7"/>
        <v>0.26099340112802544</v>
      </c>
      <c r="V15" s="36">
        <f t="shared" si="8"/>
        <v>0.0004945272393600001</v>
      </c>
      <c r="W15" s="36">
        <f t="shared" si="9"/>
        <v>0.02356513485263159</v>
      </c>
      <c r="Y15" s="36"/>
      <c r="Z15" s="36"/>
      <c r="AA15" s="36"/>
      <c r="AB15" s="36"/>
      <c r="AC15" s="36"/>
      <c r="AE15" s="36">
        <v>0.1580860962635841</v>
      </c>
      <c r="AF15" s="36">
        <v>0.04278477323706978</v>
      </c>
      <c r="AG15" s="36">
        <v>0.26099340112802544</v>
      </c>
      <c r="AH15" s="36">
        <v>0.0004945272393600001</v>
      </c>
      <c r="AI15" s="36">
        <v>0.02356513485263159</v>
      </c>
    </row>
    <row r="16" spans="1:35" s="23" customFormat="1" ht="12.75">
      <c r="A16" s="23" t="s">
        <v>135</v>
      </c>
      <c r="B16" s="35" t="s">
        <v>2</v>
      </c>
      <c r="C16" s="35">
        <v>23</v>
      </c>
      <c r="D16" s="35">
        <v>74</v>
      </c>
      <c r="E16" s="21">
        <f>(IF($C16&lt;50,LOOKUP($B$2,'VC OFFROAD_EFs'!$B$5:$B$5,'VC OFFROAD_EFs'!D$5:D$5),IF($C16&lt;120,LOOKUP($B$2,'VC OFFROAD_EFs'!$B$6:$B$6,'VC OFFROAD_EFs'!D$6:D$6),IF($C16&lt;175,LOOKUP($B$2,'VC OFFROAD_EFs'!$B$7:$B$7,'VC OFFROAD_EFs'!D$7:D$7),IF($C16&lt;250,LOOKUP($B$2,'VC OFFROAD_EFs'!$B$8:$B$8,'VC OFFROAD_EFs'!D$8:D$8),IF($C16&lt;500,LOOKUP($B$2,'VC OFFROAD_EFs'!$B$9:$B$9,'VC OFFROAD_EFs'!D$9:D$9),IF($C16&lt;750,LOOKUP($B$2,'VC OFFROAD_EFs'!$B$10:$B$11,'VC OFFROAD_EFs'!D$10:D$11),LOOKUP($B$2,'VC OFFROAD_EFs'!$B$12:$B$18,'VC OFFROAD_EFs'!D$12:D$18))))))))/453.59</f>
        <v>0.005818227436258141</v>
      </c>
      <c r="F16" s="21">
        <f>(IF($C16&lt;50,LOOKUP($B$2,'VC OFFROAD_EFs'!$B$5:$B$5,'VC OFFROAD_EFs'!C$5:C$5),IF($C16&lt;120,LOOKUP($B$2,'VC OFFROAD_EFs'!$B$6:$B$6,'VC OFFROAD_EFs'!C$6:C$6),IF($C16&lt;175,LOOKUP($B$2,'VC OFFROAD_EFs'!$B$7:$B$7,'VC OFFROAD_EFs'!C$7:C$7),IF($C16&lt;250,LOOKUP($B$2,'VC OFFROAD_EFs'!$B$8:$B$8,'VC OFFROAD_EFs'!C$8:C$8),IF($C16&lt;500,LOOKUP($B$2,'VC OFFROAD_EFs'!$B$9:$B$9,'VC OFFROAD_EFs'!C$9:C$9),IF($C16&lt;750,LOOKUP($B$2,'VC OFFROAD_EFs'!$B$10:$B$11,'VC OFFROAD_EFs'!C$10:C$11),LOOKUP($B$2,'VC OFFROAD_EFs'!$B$12:$B$18,'VC OFFROAD_EFs'!C$12:C$18))))))))/453.59</f>
        <v>0.0020081133798755687</v>
      </c>
      <c r="G16" s="21">
        <f>(IF($C16&lt;50,LOOKUP($B$2,'VC OFFROAD_EFs'!$B$5:$B$5,'VC OFFROAD_EFs'!E$5:E$5),IF($C16&lt;120,LOOKUP($B$2,'VC OFFROAD_EFs'!$B$6:$B$6,'VC OFFROAD_EFs'!E$6:E$6),IF($C16&lt;175,LOOKUP($B$2,'VC OFFROAD_EFs'!$B$7:$B$7,'VC OFFROAD_EFs'!E$7:E$7),IF($C16&lt;250,LOOKUP($B$2,'VC OFFROAD_EFs'!$B$8:$B$8,'VC OFFROAD_EFs'!E$8:E$8),IF($C16&lt;500,LOOKUP($B$2,'VC OFFROAD_EFs'!$B$9:$B$9,'VC OFFROAD_EFs'!E$9:E$9),IF($C16&lt;750,LOOKUP($B$2,'VC OFFROAD_EFs'!$B$10:$B$11,'VC OFFROAD_EFs'!E$10:E$11),LOOKUP($B$2,'VC OFFROAD_EFs'!$B$12:$B$18,'VC OFFROAD_EFs'!E$12:E$18))))))))/453.59</f>
        <v>0.0053752012257825025</v>
      </c>
      <c r="H16" s="21">
        <v>1.08E-05</v>
      </c>
      <c r="I16" s="21">
        <f>(IF($C16&lt;50,LOOKUP($B$2,'VC OFFROAD_EFs'!$B$5:$B$5,'VC OFFROAD_EFs'!F$5:F$5),IF($C16&lt;120,LOOKUP($B$2,'VC OFFROAD_EFs'!$B$6:$B$6,'VC OFFROAD_EFs'!F$6:F$6),IF($C16&lt;175,LOOKUP($B$2,'VC OFFROAD_EFs'!$B$7:$B$7,'VC OFFROAD_EFs'!F$7:F$7),IF($C16&lt;250,LOOKUP($B$2,'VC OFFROAD_EFs'!$B$8:$B$8,'VC OFFROAD_EFs'!F$8:F$8),IF($C16&lt;500,LOOKUP($B$2,'VC OFFROAD_EFs'!$B$9:$B$9,'VC OFFROAD_EFs'!F$9:F$9),IF($C16&lt;750,LOOKUP($B$2,'VC OFFROAD_EFs'!$B$10:$B$11,'VC OFFROAD_EFs'!F$10:F$11),LOOKUP($B$2,'VC OFFROAD_EFs'!$B$12:$B$18,'VC OFFROAD_EFs'!F$12:F$18))))))))/453.59</f>
        <v>0.0005126813744462489</v>
      </c>
      <c r="J16" s="22">
        <v>1</v>
      </c>
      <c r="K16" s="23">
        <v>12</v>
      </c>
      <c r="L16" s="23">
        <v>168</v>
      </c>
      <c r="M16" s="24">
        <f t="shared" si="0"/>
        <v>1.1883147715813627</v>
      </c>
      <c r="N16" s="24">
        <f t="shared" si="1"/>
        <v>0.41013707670578614</v>
      </c>
      <c r="O16" s="24">
        <f t="shared" si="2"/>
        <v>1.0978310983538182</v>
      </c>
      <c r="P16" s="24">
        <f t="shared" si="3"/>
        <v>0.0022057920000000003</v>
      </c>
      <c r="Q16" s="24">
        <f t="shared" si="4"/>
        <v>0.10471004391690189</v>
      </c>
      <c r="R16" s="24"/>
      <c r="S16" s="36">
        <f t="shared" si="5"/>
        <v>0.07965511576864191</v>
      </c>
      <c r="T16" s="36">
        <f t="shared" si="6"/>
        <v>0.02749230852574226</v>
      </c>
      <c r="U16" s="36">
        <f t="shared" si="7"/>
        <v>0.07358981418485314</v>
      </c>
      <c r="V16" s="36">
        <f t="shared" si="8"/>
        <v>0.00014785864934400004</v>
      </c>
      <c r="W16" s="36">
        <f t="shared" si="9"/>
        <v>0.007018923663837768</v>
      </c>
      <c r="Y16" s="36"/>
      <c r="Z16" s="36"/>
      <c r="AA16" s="36"/>
      <c r="AB16" s="36"/>
      <c r="AC16" s="36"/>
      <c r="AE16" s="36">
        <v>0.07965511576864191</v>
      </c>
      <c r="AF16" s="36">
        <v>0.02749230852574226</v>
      </c>
      <c r="AG16" s="36">
        <v>0.07358981418485314</v>
      </c>
      <c r="AH16" s="36">
        <v>0.00014785864934400004</v>
      </c>
      <c r="AI16" s="36">
        <v>0.007018923663837768</v>
      </c>
    </row>
    <row r="17" spans="1:35" s="23" customFormat="1" ht="12.75">
      <c r="A17" s="34" t="s">
        <v>136</v>
      </c>
      <c r="B17" s="35" t="s">
        <v>2</v>
      </c>
      <c r="C17" s="35">
        <v>23</v>
      </c>
      <c r="D17" s="35">
        <v>74</v>
      </c>
      <c r="E17" s="21">
        <f>(IF($C17&lt;50,LOOKUP($B$2,'VC OFFROAD_EFs'!$B$5:$B$5,'VC OFFROAD_EFs'!D$5:D$5),IF($C17&lt;120,LOOKUP($B$2,'VC OFFROAD_EFs'!$B$6:$B$6,'VC OFFROAD_EFs'!D$6:D$6),IF($C17&lt;175,LOOKUP($B$2,'VC OFFROAD_EFs'!$B$7:$B$7,'VC OFFROAD_EFs'!D$7:D$7),IF($C17&lt;250,LOOKUP($B$2,'VC OFFROAD_EFs'!$B$8:$B$8,'VC OFFROAD_EFs'!D$8:D$8),IF($C17&lt;500,LOOKUP($B$2,'VC OFFROAD_EFs'!$B$9:$B$9,'VC OFFROAD_EFs'!D$9:D$9),IF($C17&lt;750,LOOKUP($B$2,'VC OFFROAD_EFs'!$B$10:$B$11,'VC OFFROAD_EFs'!D$10:D$11),LOOKUP($B$2,'VC OFFROAD_EFs'!$B$12:$B$18,'VC OFFROAD_EFs'!D$12:D$18))))))))/453.59</f>
        <v>0.005818227436258141</v>
      </c>
      <c r="F17" s="21">
        <f>(IF($C17&lt;50,LOOKUP($B$2,'VC OFFROAD_EFs'!$B$5:$B$5,'VC OFFROAD_EFs'!C$5:C$5),IF($C17&lt;120,LOOKUP($B$2,'VC OFFROAD_EFs'!$B$6:$B$6,'VC OFFROAD_EFs'!C$6:C$6),IF($C17&lt;175,LOOKUP($B$2,'VC OFFROAD_EFs'!$B$7:$B$7,'VC OFFROAD_EFs'!C$7:C$7),IF($C17&lt;250,LOOKUP($B$2,'VC OFFROAD_EFs'!$B$8:$B$8,'VC OFFROAD_EFs'!C$8:C$8),IF($C17&lt;500,LOOKUP($B$2,'VC OFFROAD_EFs'!$B$9:$B$9,'VC OFFROAD_EFs'!C$9:C$9),IF($C17&lt;750,LOOKUP($B$2,'VC OFFROAD_EFs'!$B$10:$B$11,'VC OFFROAD_EFs'!C$10:C$11),LOOKUP($B$2,'VC OFFROAD_EFs'!$B$12:$B$18,'VC OFFROAD_EFs'!C$12:C$18))))))))/453.59</f>
        <v>0.0020081133798755687</v>
      </c>
      <c r="G17" s="21">
        <f>(IF($C17&lt;50,LOOKUP($B$2,'VC OFFROAD_EFs'!$B$5:$B$5,'VC OFFROAD_EFs'!E$5:E$5),IF($C17&lt;120,LOOKUP($B$2,'VC OFFROAD_EFs'!$B$6:$B$6,'VC OFFROAD_EFs'!E$6:E$6),IF($C17&lt;175,LOOKUP($B$2,'VC OFFROAD_EFs'!$B$7:$B$7,'VC OFFROAD_EFs'!E$7:E$7),IF($C17&lt;250,LOOKUP($B$2,'VC OFFROAD_EFs'!$B$8:$B$8,'VC OFFROAD_EFs'!E$8:E$8),IF($C17&lt;500,LOOKUP($B$2,'VC OFFROAD_EFs'!$B$9:$B$9,'VC OFFROAD_EFs'!E$9:E$9),IF($C17&lt;750,LOOKUP($B$2,'VC OFFROAD_EFs'!$B$10:$B$11,'VC OFFROAD_EFs'!E$10:E$11),LOOKUP($B$2,'VC OFFROAD_EFs'!$B$12:$B$18,'VC OFFROAD_EFs'!E$12:E$18))))))))/453.59</f>
        <v>0.0053752012257825025</v>
      </c>
      <c r="H17" s="21">
        <v>1.08E-05</v>
      </c>
      <c r="I17" s="21">
        <f>(IF($C17&lt;50,LOOKUP($B$2,'VC OFFROAD_EFs'!$B$5:$B$5,'VC OFFROAD_EFs'!F$5:F$5),IF($C17&lt;120,LOOKUP($B$2,'VC OFFROAD_EFs'!$B$6:$B$6,'VC OFFROAD_EFs'!F$6:F$6),IF($C17&lt;175,LOOKUP($B$2,'VC OFFROAD_EFs'!$B$7:$B$7,'VC OFFROAD_EFs'!F$7:F$7),IF($C17&lt;250,LOOKUP($B$2,'VC OFFROAD_EFs'!$B$8:$B$8,'VC OFFROAD_EFs'!F$8:F$8),IF($C17&lt;500,LOOKUP($B$2,'VC OFFROAD_EFs'!$B$9:$B$9,'VC OFFROAD_EFs'!F$9:F$9),IF($C17&lt;750,LOOKUP($B$2,'VC OFFROAD_EFs'!$B$10:$B$11,'VC OFFROAD_EFs'!F$10:F$11),LOOKUP($B$2,'VC OFFROAD_EFs'!$B$12:$B$18,'VC OFFROAD_EFs'!F$12:F$18))))))))/453.59</f>
        <v>0.0005126813744462489</v>
      </c>
      <c r="J17" s="22">
        <v>1</v>
      </c>
      <c r="K17" s="23">
        <v>12</v>
      </c>
      <c r="L17" s="23">
        <v>168</v>
      </c>
      <c r="M17" s="24">
        <f t="shared" si="0"/>
        <v>1.1883147715813627</v>
      </c>
      <c r="N17" s="24">
        <f t="shared" si="1"/>
        <v>0.41013707670578614</v>
      </c>
      <c r="O17" s="24">
        <f t="shared" si="2"/>
        <v>1.0978310983538182</v>
      </c>
      <c r="P17" s="24">
        <f t="shared" si="3"/>
        <v>0.0022057920000000003</v>
      </c>
      <c r="Q17" s="24">
        <f t="shared" si="4"/>
        <v>0.10471004391690189</v>
      </c>
      <c r="R17" s="24"/>
      <c r="S17" s="36">
        <f t="shared" si="5"/>
        <v>0.07965511576864191</v>
      </c>
      <c r="T17" s="36">
        <f t="shared" si="6"/>
        <v>0.02749230852574226</v>
      </c>
      <c r="U17" s="36">
        <f t="shared" si="7"/>
        <v>0.07358981418485314</v>
      </c>
      <c r="V17" s="36">
        <f t="shared" si="8"/>
        <v>0.00014785864934400004</v>
      </c>
      <c r="W17" s="36">
        <f t="shared" si="9"/>
        <v>0.007018923663837768</v>
      </c>
      <c r="Y17" s="36"/>
      <c r="Z17" s="36"/>
      <c r="AA17" s="36"/>
      <c r="AB17" s="36"/>
      <c r="AC17" s="36"/>
      <c r="AE17" s="36">
        <v>0.07965511576864191</v>
      </c>
      <c r="AF17" s="36">
        <v>0.02749230852574226</v>
      </c>
      <c r="AG17" s="36">
        <v>0.07358981418485314</v>
      </c>
      <c r="AH17" s="36">
        <v>0.00014785864934400004</v>
      </c>
      <c r="AI17" s="36">
        <v>0.007018923663837768</v>
      </c>
    </row>
    <row r="18" spans="1:35" s="23" customFormat="1" ht="12.75">
      <c r="A18" s="34" t="s">
        <v>137</v>
      </c>
      <c r="B18" s="35" t="s">
        <v>2</v>
      </c>
      <c r="C18" s="35">
        <v>300</v>
      </c>
      <c r="D18" s="35">
        <v>74</v>
      </c>
      <c r="E18" s="21">
        <f>(IF($C18&lt;50,LOOKUP($B$2,'VC OFFROAD_EFs'!$B$5:$B$5,'VC OFFROAD_EFs'!D$5:D$5),IF($C18&lt;120,LOOKUP($B$2,'VC OFFROAD_EFs'!$B$6:$B$6,'VC OFFROAD_EFs'!D$6:D$6),IF($C18&lt;175,LOOKUP($B$2,'VC OFFROAD_EFs'!$B$7:$B$7,'VC OFFROAD_EFs'!D$7:D$7),IF($C18&lt;250,LOOKUP($B$2,'VC OFFROAD_EFs'!$B$8:$B$8,'VC OFFROAD_EFs'!D$8:D$8),IF($C18&lt;500,LOOKUP($B$2,'VC OFFROAD_EFs'!$B$9:$B$9,'VC OFFROAD_EFs'!D$9:D$9),IF($C18&lt;750,LOOKUP($B$2,'VC OFFROAD_EFs'!$B$10:$B$11,'VC OFFROAD_EFs'!D$10:D$11),LOOKUP($B$2,'VC OFFROAD_EFs'!$B$12:$B$18,'VC OFFROAD_EFs'!D$12:D$18))))))))/453.59</f>
        <v>0.001823127714611169</v>
      </c>
      <c r="F18" s="21">
        <f>(IF($C18&lt;50,LOOKUP($B$2,'VC OFFROAD_EFs'!$B$5:$B$5,'VC OFFROAD_EFs'!C$5:C$5),IF($C18&lt;120,LOOKUP($B$2,'VC OFFROAD_EFs'!$B$6:$B$6,'VC OFFROAD_EFs'!C$6:C$6),IF($C18&lt;175,LOOKUP($B$2,'VC OFFROAD_EFs'!$B$7:$B$7,'VC OFFROAD_EFs'!C$7:C$7),IF($C18&lt;250,LOOKUP($B$2,'VC OFFROAD_EFs'!$B$8:$B$8,'VC OFFROAD_EFs'!C$8:C$8),IF($C18&lt;500,LOOKUP($B$2,'VC OFFROAD_EFs'!$B$9:$B$9,'VC OFFROAD_EFs'!C$9:C$9),IF($C18&lt;750,LOOKUP($B$2,'VC OFFROAD_EFs'!$B$10:$B$11,'VC OFFROAD_EFs'!C$10:C$11),LOOKUP($B$2,'VC OFFROAD_EFs'!$B$12:$B$18,'VC OFFROAD_EFs'!C$12:C$18))))))))/453.59</f>
        <v>0.0004989332996492072</v>
      </c>
      <c r="G18" s="21">
        <f>(IF($C18&lt;50,LOOKUP($B$2,'VC OFFROAD_EFs'!$B$5:$B$5,'VC OFFROAD_EFs'!E$5:E$5),IF($C18&lt;120,LOOKUP($B$2,'VC OFFROAD_EFs'!$B$6:$B$6,'VC OFFROAD_EFs'!E$6:E$6),IF($C18&lt;175,LOOKUP($B$2,'VC OFFROAD_EFs'!$B$7:$B$7,'VC OFFROAD_EFs'!E$7:E$7),IF($C18&lt;250,LOOKUP($B$2,'VC OFFROAD_EFs'!$B$8:$B$8,'VC OFFROAD_EFs'!E$8:E$8),IF($C18&lt;500,LOOKUP($B$2,'VC OFFROAD_EFs'!$B$9:$B$9,'VC OFFROAD_EFs'!E$9:E$9),IF($C18&lt;750,LOOKUP($B$2,'VC OFFROAD_EFs'!$B$10:$B$11,'VC OFFROAD_EFs'!E$10:E$11),LOOKUP($B$2,'VC OFFROAD_EFs'!$B$12:$B$18,'VC OFFROAD_EFs'!E$12:E$18))))))))/453.59</f>
        <v>0.004818265278427906</v>
      </c>
      <c r="H18" s="21">
        <v>1.08E-05</v>
      </c>
      <c r="I18" s="21">
        <f>(IF($C18&lt;50,LOOKUP($B$2,'VC OFFROAD_EFs'!$B$5:$B$5,'VC OFFROAD_EFs'!F$5:F$5),IF($C18&lt;120,LOOKUP($B$2,'VC OFFROAD_EFs'!$B$6:$B$6,'VC OFFROAD_EFs'!F$6:F$6),IF($C18&lt;175,LOOKUP($B$2,'VC OFFROAD_EFs'!$B$7:$B$7,'VC OFFROAD_EFs'!F$7:F$7),IF($C18&lt;250,LOOKUP($B$2,'VC OFFROAD_EFs'!$B$8:$B$8,'VC OFFROAD_EFs'!F$8:F$8),IF($C18&lt;500,LOOKUP($B$2,'VC OFFROAD_EFs'!$B$9:$B$9,'VC OFFROAD_EFs'!F$9:F$9),IF($C18&lt;750,LOOKUP($B$2,'VC OFFROAD_EFs'!$B$10:$B$11,'VC OFFROAD_EFs'!F$10:F$11),LOOKUP($B$2,'VC OFFROAD_EFs'!$B$12:$B$18,'VC OFFROAD_EFs'!F$12:F$18))))))))/453.59</f>
        <v>0.0001852093130397065</v>
      </c>
      <c r="J18" s="22">
        <v>2</v>
      </c>
      <c r="K18" s="23">
        <v>12</v>
      </c>
      <c r="L18" s="23">
        <v>168</v>
      </c>
      <c r="M18" s="24">
        <f t="shared" si="0"/>
        <v>9.713624463448308</v>
      </c>
      <c r="N18" s="24">
        <f t="shared" si="1"/>
        <v>2.6583166205309756</v>
      </c>
      <c r="O18" s="24">
        <f t="shared" si="2"/>
        <v>25.67171740346388</v>
      </c>
      <c r="P18" s="24">
        <f t="shared" si="3"/>
        <v>0.0575424</v>
      </c>
      <c r="Q18" s="24">
        <f t="shared" si="4"/>
        <v>0.9867952198755563</v>
      </c>
      <c r="R18" s="24"/>
      <c r="S18" s="36">
        <f t="shared" si="5"/>
        <v>0.651123675033867</v>
      </c>
      <c r="T18" s="36">
        <f t="shared" si="6"/>
        <v>0.17819227970743237</v>
      </c>
      <c r="U18" s="36">
        <f t="shared" si="7"/>
        <v>1.720826560988991</v>
      </c>
      <c r="V18" s="36">
        <f t="shared" si="8"/>
        <v>0.0038571821568000003</v>
      </c>
      <c r="W18" s="36">
        <f t="shared" si="9"/>
        <v>0.06614685717869828</v>
      </c>
      <c r="Y18" s="36"/>
      <c r="Z18" s="36"/>
      <c r="AA18" s="36"/>
      <c r="AB18" s="36"/>
      <c r="AC18" s="36"/>
      <c r="AE18" s="36">
        <v>0.651123675033867</v>
      </c>
      <c r="AF18" s="36">
        <v>0.17819227970743237</v>
      </c>
      <c r="AG18" s="36">
        <v>1.720826560988991</v>
      </c>
      <c r="AH18" s="36">
        <v>0.0038571821568000003</v>
      </c>
      <c r="AI18" s="36">
        <v>0.06614685717869828</v>
      </c>
    </row>
    <row r="19" spans="1:35" s="23" customFormat="1" ht="12.75">
      <c r="A19" s="34" t="s">
        <v>139</v>
      </c>
      <c r="B19" s="35" t="s">
        <v>2</v>
      </c>
      <c r="C19" s="35">
        <v>22</v>
      </c>
      <c r="D19" s="35">
        <v>74</v>
      </c>
      <c r="E19" s="21">
        <f>(IF($C19&lt;50,LOOKUP($B$2,'VC OFFROAD_EFs'!$B$5:$B$5,'VC OFFROAD_EFs'!D$5:D$5),IF($C19&lt;120,LOOKUP($B$2,'VC OFFROAD_EFs'!$B$6:$B$6,'VC OFFROAD_EFs'!D$6:D$6),IF($C19&lt;175,LOOKUP($B$2,'VC OFFROAD_EFs'!$B$7:$B$7,'VC OFFROAD_EFs'!D$7:D$7),IF($C19&lt;250,LOOKUP($B$2,'VC OFFROAD_EFs'!$B$8:$B$8,'VC OFFROAD_EFs'!D$8:D$8),IF($C19&lt;500,LOOKUP($B$2,'VC OFFROAD_EFs'!$B$9:$B$9,'VC OFFROAD_EFs'!D$9:D$9),IF($C19&lt;750,LOOKUP($B$2,'VC OFFROAD_EFs'!$B$10:$B$11,'VC OFFROAD_EFs'!D$10:D$11),LOOKUP($B$2,'VC OFFROAD_EFs'!$B$12:$B$18,'VC OFFROAD_EFs'!D$12:D$18))))))))/453.59</f>
        <v>0.005818227436258141</v>
      </c>
      <c r="F19" s="21">
        <f>(IF($C19&lt;50,LOOKUP($B$2,'VC OFFROAD_EFs'!$B$5:$B$5,'VC OFFROAD_EFs'!C$5:C$5),IF($C19&lt;120,LOOKUP($B$2,'VC OFFROAD_EFs'!$B$6:$B$6,'VC OFFROAD_EFs'!C$6:C$6),IF($C19&lt;175,LOOKUP($B$2,'VC OFFROAD_EFs'!$B$7:$B$7,'VC OFFROAD_EFs'!C$7:C$7),IF($C19&lt;250,LOOKUP($B$2,'VC OFFROAD_EFs'!$B$8:$B$8,'VC OFFROAD_EFs'!C$8:C$8),IF($C19&lt;500,LOOKUP($B$2,'VC OFFROAD_EFs'!$B$9:$B$9,'VC OFFROAD_EFs'!C$9:C$9),IF($C19&lt;750,LOOKUP($B$2,'VC OFFROAD_EFs'!$B$10:$B$11,'VC OFFROAD_EFs'!C$10:C$11),LOOKUP($B$2,'VC OFFROAD_EFs'!$B$12:$B$18,'VC OFFROAD_EFs'!C$12:C$18))))))))/453.59</f>
        <v>0.0020081133798755687</v>
      </c>
      <c r="G19" s="21">
        <f>(IF($C19&lt;50,LOOKUP($B$2,'VC OFFROAD_EFs'!$B$5:$B$5,'VC OFFROAD_EFs'!E$5:E$5),IF($C19&lt;120,LOOKUP($B$2,'VC OFFROAD_EFs'!$B$6:$B$6,'VC OFFROAD_EFs'!E$6:E$6),IF($C19&lt;175,LOOKUP($B$2,'VC OFFROAD_EFs'!$B$7:$B$7,'VC OFFROAD_EFs'!E$7:E$7),IF($C19&lt;250,LOOKUP($B$2,'VC OFFROAD_EFs'!$B$8:$B$8,'VC OFFROAD_EFs'!E$8:E$8),IF($C19&lt;500,LOOKUP($B$2,'VC OFFROAD_EFs'!$B$9:$B$9,'VC OFFROAD_EFs'!E$9:E$9),IF($C19&lt;750,LOOKUP($B$2,'VC OFFROAD_EFs'!$B$10:$B$11,'VC OFFROAD_EFs'!E$10:E$11),LOOKUP($B$2,'VC OFFROAD_EFs'!$B$12:$B$18,'VC OFFROAD_EFs'!E$12:E$18))))))))/453.59</f>
        <v>0.0053752012257825025</v>
      </c>
      <c r="H19" s="21">
        <v>1.08E-05</v>
      </c>
      <c r="I19" s="21">
        <f>(IF($C19&lt;50,LOOKUP($B$2,'VC OFFROAD_EFs'!$B$5:$B$5,'VC OFFROAD_EFs'!F$5:F$5),IF($C19&lt;120,LOOKUP($B$2,'VC OFFROAD_EFs'!$B$6:$B$6,'VC OFFROAD_EFs'!F$6:F$6),IF($C19&lt;175,LOOKUP($B$2,'VC OFFROAD_EFs'!$B$7:$B$7,'VC OFFROAD_EFs'!F$7:F$7),IF($C19&lt;250,LOOKUP($B$2,'VC OFFROAD_EFs'!$B$8:$B$8,'VC OFFROAD_EFs'!F$8:F$8),IF($C19&lt;500,LOOKUP($B$2,'VC OFFROAD_EFs'!$B$9:$B$9,'VC OFFROAD_EFs'!F$9:F$9),IF($C19&lt;750,LOOKUP($B$2,'VC OFFROAD_EFs'!$B$10:$B$11,'VC OFFROAD_EFs'!F$10:F$11),LOOKUP($B$2,'VC OFFROAD_EFs'!$B$12:$B$18,'VC OFFROAD_EFs'!F$12:F$18))))))))/453.59</f>
        <v>0.0005126813744462489</v>
      </c>
      <c r="J19" s="22">
        <v>1</v>
      </c>
      <c r="K19" s="23">
        <v>12</v>
      </c>
      <c r="L19" s="23">
        <v>168</v>
      </c>
      <c r="M19" s="24">
        <f t="shared" si="0"/>
        <v>1.1366489119473906</v>
      </c>
      <c r="N19" s="24">
        <f t="shared" si="1"/>
        <v>0.3923050298924911</v>
      </c>
      <c r="O19" s="24">
        <f t="shared" si="2"/>
        <v>1.0500993114688697</v>
      </c>
      <c r="P19" s="24">
        <f t="shared" si="3"/>
        <v>0.0021098880000000003</v>
      </c>
      <c r="Q19" s="24">
        <f t="shared" si="4"/>
        <v>0.1001574333118192</v>
      </c>
      <c r="R19" s="24"/>
      <c r="S19" s="36">
        <f t="shared" si="5"/>
        <v>0.07619184986565748</v>
      </c>
      <c r="T19" s="36">
        <f t="shared" si="6"/>
        <v>0.026296990763753466</v>
      </c>
      <c r="U19" s="36">
        <f t="shared" si="7"/>
        <v>0.07039025704638129</v>
      </c>
      <c r="V19" s="36">
        <f t="shared" si="8"/>
        <v>0.00014143001241600004</v>
      </c>
      <c r="W19" s="36">
        <f t="shared" si="9"/>
        <v>0.0067137530697578655</v>
      </c>
      <c r="Y19" s="36"/>
      <c r="Z19" s="36"/>
      <c r="AA19" s="36"/>
      <c r="AB19" s="36"/>
      <c r="AC19" s="36"/>
      <c r="AE19" s="36">
        <v>0.07619184986565748</v>
      </c>
      <c r="AF19" s="36">
        <v>0.026296990763753466</v>
      </c>
      <c r="AG19" s="36">
        <v>0.07039025704638129</v>
      </c>
      <c r="AH19" s="36">
        <v>0.00014143001241600004</v>
      </c>
      <c r="AI19" s="36">
        <v>0.0067137530697578655</v>
      </c>
    </row>
    <row r="20" spans="1:35" s="23" customFormat="1" ht="12.75">
      <c r="A20" s="23" t="s">
        <v>49</v>
      </c>
      <c r="B20" s="35" t="s">
        <v>2</v>
      </c>
      <c r="C20" s="35">
        <v>37</v>
      </c>
      <c r="D20" s="35">
        <v>48</v>
      </c>
      <c r="E20" s="21">
        <f>(IF($C20&lt;50,LOOKUP($B$2,'VC OFFROAD_EFs'!$B$5:$B$5,'VC OFFROAD_EFs'!D$5:D$5),IF($C20&lt;120,LOOKUP($B$2,'VC OFFROAD_EFs'!$B$6:$B$6,'VC OFFROAD_EFs'!D$6:D$6),IF($C20&lt;175,LOOKUP($B$2,'VC OFFROAD_EFs'!$B$7:$B$7,'VC OFFROAD_EFs'!D$7:D$7),IF($C20&lt;250,LOOKUP($B$2,'VC OFFROAD_EFs'!$B$8:$B$8,'VC OFFROAD_EFs'!D$8:D$8),IF($C20&lt;500,LOOKUP($B$2,'VC OFFROAD_EFs'!$B$9:$B$9,'VC OFFROAD_EFs'!D$9:D$9),IF($C20&lt;750,LOOKUP($B$2,'VC OFFROAD_EFs'!$B$10:$B$11,'VC OFFROAD_EFs'!D$10:D$11),LOOKUP($B$2,'VC OFFROAD_EFs'!$B$12:$B$18,'VC OFFROAD_EFs'!D$12:D$18))))))))/453.59</f>
        <v>0.005818227436258141</v>
      </c>
      <c r="F20" s="21">
        <f>(IF($C20&lt;50,LOOKUP($B$2,'VC OFFROAD_EFs'!$B$5:$B$5,'VC OFFROAD_EFs'!C$5:C$5),IF($C20&lt;120,LOOKUP($B$2,'VC OFFROAD_EFs'!$B$6:$B$6,'VC OFFROAD_EFs'!C$6:C$6),IF($C20&lt;175,LOOKUP($B$2,'VC OFFROAD_EFs'!$B$7:$B$7,'VC OFFROAD_EFs'!C$7:C$7),IF($C20&lt;250,LOOKUP($B$2,'VC OFFROAD_EFs'!$B$8:$B$8,'VC OFFROAD_EFs'!C$8:C$8),IF($C20&lt;500,LOOKUP($B$2,'VC OFFROAD_EFs'!$B$9:$B$9,'VC OFFROAD_EFs'!C$9:C$9),IF($C20&lt;750,LOOKUP($B$2,'VC OFFROAD_EFs'!$B$10:$B$11,'VC OFFROAD_EFs'!C$10:C$11),LOOKUP($B$2,'VC OFFROAD_EFs'!$B$12:$B$18,'VC OFFROAD_EFs'!C$12:C$18))))))))/453.59</f>
        <v>0.0020081133798755687</v>
      </c>
      <c r="G20" s="21">
        <f>(IF($C20&lt;50,LOOKUP($B$2,'VC OFFROAD_EFs'!$B$5:$B$5,'VC OFFROAD_EFs'!E$5:E$5),IF($C20&lt;120,LOOKUP($B$2,'VC OFFROAD_EFs'!$B$6:$B$6,'VC OFFROAD_EFs'!E$6:E$6),IF($C20&lt;175,LOOKUP($B$2,'VC OFFROAD_EFs'!$B$7:$B$7,'VC OFFROAD_EFs'!E$7:E$7),IF($C20&lt;250,LOOKUP($B$2,'VC OFFROAD_EFs'!$B$8:$B$8,'VC OFFROAD_EFs'!E$8:E$8),IF($C20&lt;500,LOOKUP($B$2,'VC OFFROAD_EFs'!$B$9:$B$9,'VC OFFROAD_EFs'!E$9:E$9),IF($C20&lt;750,LOOKUP($B$2,'VC OFFROAD_EFs'!$B$10:$B$11,'VC OFFROAD_EFs'!E$10:E$11),LOOKUP($B$2,'VC OFFROAD_EFs'!$B$12:$B$18,'VC OFFROAD_EFs'!E$12:E$18))))))))/453.59</f>
        <v>0.0053752012257825025</v>
      </c>
      <c r="H20" s="21">
        <v>1.08E-05</v>
      </c>
      <c r="I20" s="21">
        <f>(IF($C20&lt;50,LOOKUP($B$2,'VC OFFROAD_EFs'!$B$5:$B$5,'VC OFFROAD_EFs'!F$5:F$5),IF($C20&lt;120,LOOKUP($B$2,'VC OFFROAD_EFs'!$B$6:$B$6,'VC OFFROAD_EFs'!F$6:F$6),IF($C20&lt;175,LOOKUP($B$2,'VC OFFROAD_EFs'!$B$7:$B$7,'VC OFFROAD_EFs'!F$7:F$7),IF($C20&lt;250,LOOKUP($B$2,'VC OFFROAD_EFs'!$B$8:$B$8,'VC OFFROAD_EFs'!F$8:F$8),IF($C20&lt;500,LOOKUP($B$2,'VC OFFROAD_EFs'!$B$9:$B$9,'VC OFFROAD_EFs'!F$9:F$9),IF($C20&lt;750,LOOKUP($B$2,'VC OFFROAD_EFs'!$B$10:$B$11,'VC OFFROAD_EFs'!F$10:F$11),LOOKUP($B$2,'VC OFFROAD_EFs'!$B$12:$B$18,'VC OFFROAD_EFs'!F$12:F$18))))))))/453.59</f>
        <v>0.0005126813744462489</v>
      </c>
      <c r="J20" s="22">
        <v>1</v>
      </c>
      <c r="K20" s="23">
        <v>12</v>
      </c>
      <c r="L20" s="23">
        <v>168</v>
      </c>
      <c r="M20" s="24">
        <f t="shared" si="0"/>
        <v>1.239980631215335</v>
      </c>
      <c r="N20" s="24">
        <f t="shared" si="1"/>
        <v>0.4279691235190812</v>
      </c>
      <c r="O20" s="24">
        <f t="shared" si="2"/>
        <v>1.145562885238767</v>
      </c>
      <c r="P20" s="24">
        <f t="shared" si="3"/>
        <v>0.002301696</v>
      </c>
      <c r="Q20" s="24">
        <f t="shared" si="4"/>
        <v>0.10926265452198457</v>
      </c>
      <c r="R20" s="24"/>
      <c r="S20" s="36">
        <f t="shared" si="5"/>
        <v>0.08311838167162634</v>
      </c>
      <c r="T20" s="36">
        <f t="shared" si="6"/>
        <v>0.02868762628773105</v>
      </c>
      <c r="U20" s="36">
        <f t="shared" si="7"/>
        <v>0.07678937132332503</v>
      </c>
      <c r="V20" s="36">
        <f t="shared" si="8"/>
        <v>0.00015428728627200002</v>
      </c>
      <c r="W20" s="36">
        <f t="shared" si="9"/>
        <v>0.00732409425791767</v>
      </c>
      <c r="Y20" s="36"/>
      <c r="Z20" s="36"/>
      <c r="AA20" s="36"/>
      <c r="AB20" s="36"/>
      <c r="AC20" s="36"/>
      <c r="AE20" s="36">
        <v>0.08311838167162634</v>
      </c>
      <c r="AF20" s="36">
        <v>0.02868762628773105</v>
      </c>
      <c r="AG20" s="36">
        <v>0.07678937132332503</v>
      </c>
      <c r="AH20" s="36">
        <v>0.00015428728627200002</v>
      </c>
      <c r="AI20" s="36">
        <v>0.00732409425791767</v>
      </c>
    </row>
    <row r="21" spans="1:35" s="23" customFormat="1" ht="12.75">
      <c r="A21" s="23" t="s">
        <v>96</v>
      </c>
      <c r="B21" s="35" t="s">
        <v>2</v>
      </c>
      <c r="C21" s="35">
        <v>194</v>
      </c>
      <c r="D21" s="35">
        <v>43</v>
      </c>
      <c r="E21" s="21">
        <f>(IF($C21&lt;50,LOOKUP($B$2,'VC OFFROAD_EFs'!$B$5:$B$5,'VC OFFROAD_EFs'!D$5:D$5),IF($C21&lt;120,LOOKUP($B$2,'VC OFFROAD_EFs'!$B$6:$B$6,'VC OFFROAD_EFs'!D$6:D$6),IF($C21&lt;175,LOOKUP($B$2,'VC OFFROAD_EFs'!$B$7:$B$7,'VC OFFROAD_EFs'!D$7:D$7),IF($C21&lt;250,LOOKUP($B$2,'VC OFFROAD_EFs'!$B$8:$B$8,'VC OFFROAD_EFs'!D$8:D$8),IF($C21&lt;500,LOOKUP($B$2,'VC OFFROAD_EFs'!$B$9:$B$9,'VC OFFROAD_EFs'!D$9:D$9),IF($C21&lt;750,LOOKUP($B$2,'VC OFFROAD_EFs'!$B$10:$B$11,'VC OFFROAD_EFs'!D$10:D$11),LOOKUP($B$2,'VC OFFROAD_EFs'!$B$12:$B$18,'VC OFFROAD_EFs'!D$12:D$18))))))))/453.59</f>
        <v>0.0018598198896636465</v>
      </c>
      <c r="F21" s="21">
        <f>(IF($C21&lt;50,LOOKUP($B$2,'VC OFFROAD_EFs'!$B$5:$B$5,'VC OFFROAD_EFs'!C$5:C$5),IF($C21&lt;120,LOOKUP($B$2,'VC OFFROAD_EFs'!$B$6:$B$6,'VC OFFROAD_EFs'!C$6:C$6),IF($C21&lt;175,LOOKUP($B$2,'VC OFFROAD_EFs'!$B$7:$B$7,'VC OFFROAD_EFs'!C$7:C$7),IF($C21&lt;250,LOOKUP($B$2,'VC OFFROAD_EFs'!$B$8:$B$8,'VC OFFROAD_EFs'!C$8:C$8),IF($C21&lt;500,LOOKUP($B$2,'VC OFFROAD_EFs'!$B$9:$B$9,'VC OFFROAD_EFs'!C$9:C$9),IF($C21&lt;750,LOOKUP($B$2,'VC OFFROAD_EFs'!$B$10:$B$11,'VC OFFROAD_EFs'!C$10:C$11),LOOKUP($B$2,'VC OFFROAD_EFs'!$B$12:$B$18,'VC OFFROAD_EFs'!C$12:C$18))))))))/453.59</f>
        <v>0.0006679175694482897</v>
      </c>
      <c r="G21" s="21">
        <f>(IF($C21&lt;50,LOOKUP($B$2,'VC OFFROAD_EFs'!$B$5:$B$5,'VC OFFROAD_EFs'!E$5:E$5),IF($C21&lt;120,LOOKUP($B$2,'VC OFFROAD_EFs'!$B$6:$B$6,'VC OFFROAD_EFs'!E$6:E$6),IF($C21&lt;175,LOOKUP($B$2,'VC OFFROAD_EFs'!$B$7:$B$7,'VC OFFROAD_EFs'!E$7:E$7),IF($C21&lt;250,LOOKUP($B$2,'VC OFFROAD_EFs'!$B$8:$B$8,'VC OFFROAD_EFs'!E$8:E$8),IF($C21&lt;500,LOOKUP($B$2,'VC OFFROAD_EFs'!$B$9:$B$9,'VC OFFROAD_EFs'!E$9:E$9),IF($C21&lt;750,LOOKUP($B$2,'VC OFFROAD_EFs'!$B$10:$B$11,'VC OFFROAD_EFs'!E$10:E$11),LOOKUP($B$2,'VC OFFROAD_EFs'!$B$12:$B$18,'VC OFFROAD_EFs'!E$12:E$18))))))))/453.59</f>
        <v>0.00663649211843445</v>
      </c>
      <c r="H21" s="21">
        <v>1.08E-05</v>
      </c>
      <c r="I21" s="21">
        <f>(IF($C21&lt;50,LOOKUP($B$2,'VC OFFROAD_EFs'!$B$5:$B$5,'VC OFFROAD_EFs'!F$5:F$5),IF($C21&lt;120,LOOKUP($B$2,'VC OFFROAD_EFs'!$B$6:$B$6,'VC OFFROAD_EFs'!F$6:F$6),IF($C21&lt;175,LOOKUP($B$2,'VC OFFROAD_EFs'!$B$7:$B$7,'VC OFFROAD_EFs'!F$7:F$7),IF($C21&lt;250,LOOKUP($B$2,'VC OFFROAD_EFs'!$B$8:$B$8,'VC OFFROAD_EFs'!F$8:F$8),IF($C21&lt;500,LOOKUP($B$2,'VC OFFROAD_EFs'!$B$9:$B$9,'VC OFFROAD_EFs'!F$9:F$9),IF($C21&lt;750,LOOKUP($B$2,'VC OFFROAD_EFs'!$B$10:$B$11,'VC OFFROAD_EFs'!F$10:F$11),LOOKUP($B$2,'VC OFFROAD_EFs'!$B$12:$B$18,'VC OFFROAD_EFs'!F$12:F$18))))))))/453.59</f>
        <v>0.00024999986673894796</v>
      </c>
      <c r="J21" s="22">
        <v>1</v>
      </c>
      <c r="K21" s="23">
        <v>12</v>
      </c>
      <c r="L21" s="23">
        <v>168</v>
      </c>
      <c r="M21" s="38">
        <f t="shared" si="0"/>
        <v>1.8617541023488968</v>
      </c>
      <c r="N21" s="38">
        <f t="shared" si="1"/>
        <v>0.6686122037205159</v>
      </c>
      <c r="O21" s="38">
        <f t="shared" si="2"/>
        <v>6.643394070237621</v>
      </c>
      <c r="P21" s="38">
        <f t="shared" si="3"/>
        <v>0.010811231999999999</v>
      </c>
      <c r="Q21" s="38">
        <f t="shared" si="4"/>
        <v>0.2502598666003565</v>
      </c>
      <c r="R21" s="24"/>
      <c r="S21" s="36">
        <f t="shared" si="5"/>
        <v>0.12479710098865125</v>
      </c>
      <c r="T21" s="36">
        <f t="shared" si="6"/>
        <v>0.044818413239793624</v>
      </c>
      <c r="U21" s="36">
        <f t="shared" si="7"/>
        <v>0.44531999131616823</v>
      </c>
      <c r="V21" s="36">
        <f t="shared" si="8"/>
        <v>0.000724698503424</v>
      </c>
      <c r="W21" s="36">
        <f t="shared" si="9"/>
        <v>0.016775419377955098</v>
      </c>
      <c r="Y21" s="41"/>
      <c r="Z21" s="41"/>
      <c r="AA21" s="41"/>
      <c r="AB21" s="41"/>
      <c r="AC21" s="41"/>
      <c r="AE21" s="41">
        <v>0.12479710098865125</v>
      </c>
      <c r="AF21" s="41">
        <v>0.044818413239793624</v>
      </c>
      <c r="AG21" s="41">
        <v>0.44531999131616823</v>
      </c>
      <c r="AH21" s="41">
        <v>0.000724698503424</v>
      </c>
      <c r="AI21" s="41">
        <v>0.016775419377955098</v>
      </c>
    </row>
    <row r="22" spans="1:35" s="23" customFormat="1" ht="12.75">
      <c r="A22" s="5" t="s">
        <v>170</v>
      </c>
      <c r="B22" s="35"/>
      <c r="C22" s="35"/>
      <c r="D22" s="35"/>
      <c r="E22" s="21"/>
      <c r="F22" s="21"/>
      <c r="G22" s="21"/>
      <c r="H22" s="21"/>
      <c r="I22" s="21"/>
      <c r="J22" s="22"/>
      <c r="M22" s="32">
        <f>SUM(M6:M21)</f>
        <v>148.2010164841215</v>
      </c>
      <c r="N22" s="32">
        <f>SUM(N6:N21)</f>
        <v>43.357660262074326</v>
      </c>
      <c r="O22" s="32">
        <f>SUM(O6:O21)</f>
        <v>350.28948798048816</v>
      </c>
      <c r="P22" s="32">
        <f>SUM(P6:P21)</f>
        <v>0.69468516</v>
      </c>
      <c r="Q22" s="32">
        <f>SUM(Q6:Q21)</f>
        <v>16.313707048271606</v>
      </c>
      <c r="R22" s="24"/>
      <c r="S22" s="32">
        <f>SUM(S6:S21)</f>
        <v>9.934210536963633</v>
      </c>
      <c r="T22" s="32">
        <f>SUM(T6:T21)</f>
        <v>2.9063506826873664</v>
      </c>
      <c r="U22" s="32">
        <f>SUM(U6:U21)</f>
        <v>23.480604958308085</v>
      </c>
      <c r="V22" s="32">
        <f>SUM(V6:V21)</f>
        <v>0.04656613564512</v>
      </c>
      <c r="W22" s="32">
        <f>SUM(W6:W21)</f>
        <v>1.0935404108597422</v>
      </c>
      <c r="Y22" s="32"/>
      <c r="Z22" s="32"/>
      <c r="AA22" s="32"/>
      <c r="AB22" s="32"/>
      <c r="AC22" s="32"/>
      <c r="AE22" s="32">
        <v>9.934210536963633</v>
      </c>
      <c r="AF22" s="32">
        <v>2.9063506826873664</v>
      </c>
      <c r="AG22" s="32">
        <v>23.480604958308085</v>
      </c>
      <c r="AH22" s="32">
        <v>0.04656613564512</v>
      </c>
      <c r="AI22" s="32">
        <v>1.0935404108597422</v>
      </c>
    </row>
    <row r="23" spans="2:23" s="23" customFormat="1" ht="12.75">
      <c r="B23" s="35"/>
      <c r="C23" s="35"/>
      <c r="D23" s="35"/>
      <c r="E23" s="21"/>
      <c r="F23" s="21"/>
      <c r="G23" s="21"/>
      <c r="H23" s="21"/>
      <c r="I23" s="21"/>
      <c r="J23" s="22"/>
      <c r="M23" s="32"/>
      <c r="N23" s="32"/>
      <c r="O23" s="32"/>
      <c r="P23" s="32"/>
      <c r="Q23" s="32"/>
      <c r="R23" s="24"/>
      <c r="S23" s="32"/>
      <c r="T23" s="32"/>
      <c r="U23" s="32"/>
      <c r="V23" s="32"/>
      <c r="W23" s="32"/>
    </row>
    <row r="24" spans="1:23" s="22" customFormat="1" ht="12.75">
      <c r="A24" s="22" t="s">
        <v>222</v>
      </c>
      <c r="B24" s="30"/>
      <c r="C24" s="30"/>
      <c r="D24" s="30"/>
      <c r="E24" s="31"/>
      <c r="F24" s="31"/>
      <c r="G24" s="31"/>
      <c r="H24" s="31"/>
      <c r="I24" s="31"/>
      <c r="M24" s="32"/>
      <c r="N24" s="32"/>
      <c r="O24" s="32"/>
      <c r="P24" s="32"/>
      <c r="Q24" s="32"/>
      <c r="R24" s="32"/>
      <c r="S24" s="33"/>
      <c r="T24" s="33"/>
      <c r="U24" s="33"/>
      <c r="V24" s="33"/>
      <c r="W24" s="33"/>
    </row>
    <row r="25" spans="1:29" s="23" customFormat="1" ht="12.75">
      <c r="A25" s="23" t="s">
        <v>121</v>
      </c>
      <c r="B25" s="35" t="s">
        <v>2</v>
      </c>
      <c r="C25" s="35">
        <v>194</v>
      </c>
      <c r="D25" s="35">
        <v>43</v>
      </c>
      <c r="E25" s="21">
        <f>(IF($C25&lt;50,LOOKUP($B$2,'SC OFFROAD_EFs'!$B$5:$B$12,'SC OFFROAD_EFs'!D$5:D$12),IF($C25&lt;120,LOOKUP($B$2,'SC OFFROAD_EFs'!$B$13:$B$20,'SC OFFROAD_EFs'!D$13:D$20),IF($C25&lt;175,LOOKUP($B$2,'SC OFFROAD_EFs'!$B$21:$B$32,'SC OFFROAD_EFs'!D$21:D$32),IF($C25&lt;250,LOOKUP($B$2,'SC OFFROAD_EFs'!$B$33:$B$41,'SC OFFROAD_EFs'!D$33:D$41),IF($C25&lt;500,LOOKUP($B$2,'SC OFFROAD_EFs'!$B$42:$B$50,'SC OFFROAD_EFs'!D$42:D$50),IF($C25&lt;750,LOOKUP($B$2,'SC OFFROAD_EFs'!$B$51:$B$59,'SC OFFROAD_EFs'!D$51:D$59),LOOKUP($B$2,'SC OFFROAD_EFs'!$B$60:$B$66,'SC OFFROAD_EFs'!D$60:D$66))))))))/453.59</f>
        <v>0.0018599666414599234</v>
      </c>
      <c r="F25" s="21">
        <f>(IF($C25&lt;50,LOOKUP($B$2,'SC OFFROAD_EFs'!$B$5:$B$12,'SC OFFROAD_EFs'!C$5:C$12),IF($C25&lt;120,LOOKUP($B$2,'SC OFFROAD_EFs'!$B$13:$B$20,'SC OFFROAD_EFs'!C$13:C$20),IF($C25&lt;175,LOOKUP($B$2,'SC OFFROAD_EFs'!$B$21:$B$32,'SC OFFROAD_EFs'!C$21:C$32),IF($C25&lt;250,LOOKUP($B$2,'SC OFFROAD_EFs'!$B$33:$B$41,'SC OFFROAD_EFs'!C$33:C$41),IF($C25&lt;500,LOOKUP($B$2,'SC OFFROAD_EFs'!$B$42:$B$50,'SC OFFROAD_EFs'!C$42:C$50),IF($C25&lt;750,LOOKUP($B$2,'SC OFFROAD_EFs'!$B$51:$B$59,'SC OFFROAD_EFs'!C$51:C$59),LOOKUP($B$2,'SC OFFROAD_EFs'!$B$60:$B$66,'SC OFFROAD_EFs'!C$60:C$66))))))))/453.59</f>
        <v>0.0006679276323643183</v>
      </c>
      <c r="G25" s="21">
        <f>(IF($C25&lt;50,LOOKUP($B$2,'SC OFFROAD_EFs'!$B$5:$B$12,'SC OFFROAD_EFs'!E$5:E$12),IF($C25&lt;120,LOOKUP($B$2,'SC OFFROAD_EFs'!$B$13:$B$20,'SC OFFROAD_EFs'!E$13:E$20),IF($C25&lt;175,LOOKUP($B$2,'SC OFFROAD_EFs'!$B$21:$B$32,'SC OFFROAD_EFs'!E$21:E$32),IF($C25&lt;250,LOOKUP($B$2,'SC OFFROAD_EFs'!$B$33:$B$41,'SC OFFROAD_EFs'!E$33:E$41),IF($C25&lt;500,LOOKUP($B$2,'SC OFFROAD_EFs'!$B$42:$B$50,'SC OFFROAD_EFs'!E$42:E$50),IF($C25&lt;750,LOOKUP($B$2,'SC OFFROAD_EFs'!$B$51:$B$59,'SC OFFROAD_EFs'!E$51:E$59),LOOKUP($B$2,'SC OFFROAD_EFs'!$B$60:$B$66,'SC OFFROAD_EFs'!E$60:E$66))))))))/453.59</f>
        <v>0.006636135413287269</v>
      </c>
      <c r="H25" s="21">
        <v>1.08E-05</v>
      </c>
      <c r="I25" s="21">
        <f>(IF($C25&lt;50,LOOKUP($B$2,'SC OFFROAD_EFs'!$B$5:$B$12,'SC OFFROAD_EFs'!F$5:F$12),IF($C25&lt;120,LOOKUP($B$2,'SC OFFROAD_EFs'!$B$13:$B$20,'SC OFFROAD_EFs'!F$13:F$20),IF($C25&lt;175,LOOKUP($B$2,'SC OFFROAD_EFs'!$B$21:$B$32,'SC OFFROAD_EFs'!F$21:F$32),IF($C25&lt;250,LOOKUP($B$2,'SC OFFROAD_EFs'!$B$33:$B$41,'SC OFFROAD_EFs'!F$33:F$41),IF($C25&lt;500,LOOKUP($B$2,'SC OFFROAD_EFs'!$B$42:$B$50,'SC OFFROAD_EFs'!F$42:F$50),IF($C25&lt;750,LOOKUP($B$2,'SC OFFROAD_EFs'!$B$51:$B$59,'SC OFFROAD_EFs'!F$51:F$59),LOOKUP($B$2,'SC OFFROAD_EFs'!$B$60:$B$66,'SC OFFROAD_EFs'!F$60:F$66))))))))/453.59</f>
        <v>0.000250011395087619</v>
      </c>
      <c r="J25" s="22">
        <v>8</v>
      </c>
      <c r="K25" s="23">
        <v>12</v>
      </c>
      <c r="L25" s="23">
        <v>168</v>
      </c>
      <c r="M25" s="24">
        <f aca="true" t="shared" si="10" ref="M25:M40">($C25*$D25*E25*$J25*$K25/100)</f>
        <v>14.895208054136333</v>
      </c>
      <c r="N25" s="24">
        <f aca="true" t="shared" si="11" ref="N25:N40">($C25*$D25*F25*$J25*$K25/100)</f>
        <v>5.3489782168158175</v>
      </c>
      <c r="O25" s="24">
        <f aca="true" t="shared" si="12" ref="O25:O40">($C25*$D25*G25*$J25*$K25/100)</f>
        <v>53.1442959529367</v>
      </c>
      <c r="P25" s="24">
        <f aca="true" t="shared" si="13" ref="P25:P40">($C25*$D25*H25*$J25*$K25/100)</f>
        <v>0.08648985599999999</v>
      </c>
      <c r="Q25" s="24">
        <f aca="true" t="shared" si="14" ref="Q25:Q40">($C25*$D25*I25*$J25*$K25/100)</f>
        <v>2.0021712555080806</v>
      </c>
      <c r="R25" s="24"/>
      <c r="S25" s="36">
        <f aca="true" t="shared" si="15" ref="S25:S40">0.202*(M25*$L25)/2000</f>
        <v>0.2527418902625853</v>
      </c>
      <c r="T25" s="36">
        <f aca="true" t="shared" si="16" ref="T25:T40">0.202*(N25*$L25)/2000</f>
        <v>0.0907614623829308</v>
      </c>
      <c r="U25" s="36">
        <f aca="true" t="shared" si="17" ref="U25:U40">0.202*(O25*$L25)/2000</f>
        <v>0.9017524137294299</v>
      </c>
      <c r="V25" s="36">
        <f aca="true" t="shared" si="18" ref="V25:V40">0.202*(P25*$L25)/2000</f>
        <v>0.0014675598766079997</v>
      </c>
      <c r="W25" s="36">
        <f aca="true" t="shared" si="19" ref="W25:W40">0.202*(Q25*$L25)/2000</f>
        <v>0.03397284186346111</v>
      </c>
      <c r="Y25" s="36">
        <v>0.2527418902625853</v>
      </c>
      <c r="Z25" s="36">
        <v>0.0907614623829308</v>
      </c>
      <c r="AA25" s="36">
        <v>0.9017524137294299</v>
      </c>
      <c r="AB25" s="36">
        <v>0.0014675598766079997</v>
      </c>
      <c r="AC25" s="36">
        <v>0.03397284186346111</v>
      </c>
    </row>
    <row r="26" spans="1:29" s="23" customFormat="1" ht="12.75">
      <c r="A26" s="23" t="s">
        <v>97</v>
      </c>
      <c r="B26" s="35" t="s">
        <v>2</v>
      </c>
      <c r="C26" s="35">
        <v>35</v>
      </c>
      <c r="D26" s="35">
        <v>45</v>
      </c>
      <c r="E26" s="21">
        <f>(IF($C26&lt;50,LOOKUP($B$2,'SC OFFROAD_EFs'!$B$5:$B$12,'SC OFFROAD_EFs'!D$5:D$12),IF($C26&lt;120,LOOKUP($B$2,'SC OFFROAD_EFs'!$B$13:$B$20,'SC OFFROAD_EFs'!D$13:D$20),IF($C26&lt;175,LOOKUP($B$2,'SC OFFROAD_EFs'!$B$21:$B$32,'SC OFFROAD_EFs'!D$21:D$32),IF($C26&lt;250,LOOKUP($B$2,'SC OFFROAD_EFs'!$B$33:$B$41,'SC OFFROAD_EFs'!D$33:D$41),IF($C26&lt;500,LOOKUP($B$2,'SC OFFROAD_EFs'!$B$42:$B$50,'SC OFFROAD_EFs'!D$42:D$50),IF($C26&lt;750,LOOKUP($B$2,'SC OFFROAD_EFs'!$B$51:$B$59,'SC OFFROAD_EFs'!D$51:D$59),LOOKUP($B$2,'SC OFFROAD_EFs'!$B$60:$B$66,'SC OFFROAD_EFs'!D$60:D$66))))))))/453.59</f>
        <v>0.005817914626272056</v>
      </c>
      <c r="F26" s="21">
        <f>(IF($C26&lt;50,LOOKUP($B$2,'SC OFFROAD_EFs'!$B$5:$B$12,'SC OFFROAD_EFs'!C$5:C$12),IF($C26&lt;120,LOOKUP($B$2,'SC OFFROAD_EFs'!$B$13:$B$20,'SC OFFROAD_EFs'!C$13:C$20),IF($C26&lt;175,LOOKUP($B$2,'SC OFFROAD_EFs'!$B$21:$B$32,'SC OFFROAD_EFs'!C$21:C$32),IF($C26&lt;250,LOOKUP($B$2,'SC OFFROAD_EFs'!$B$33:$B$41,'SC OFFROAD_EFs'!C$33:C$41),IF($C26&lt;500,LOOKUP($B$2,'SC OFFROAD_EFs'!$B$42:$B$50,'SC OFFROAD_EFs'!C$42:C$50),IF($C26&lt;750,LOOKUP($B$2,'SC OFFROAD_EFs'!$B$51:$B$59,'SC OFFROAD_EFs'!C$51:C$59),LOOKUP($B$2,'SC OFFROAD_EFs'!$B$60:$B$66,'SC OFFROAD_EFs'!C$60:C$66))))))))/453.59</f>
        <v>0.0020078363524550697</v>
      </c>
      <c r="G26" s="21">
        <f>(IF($C26&lt;50,LOOKUP($B$2,'SC OFFROAD_EFs'!$B$5:$B$12,'SC OFFROAD_EFs'!E$5:E$12),IF($C26&lt;120,LOOKUP($B$2,'SC OFFROAD_EFs'!$B$13:$B$20,'SC OFFROAD_EFs'!E$13:E$20),IF($C26&lt;175,LOOKUP($B$2,'SC OFFROAD_EFs'!$B$21:$B$32,'SC OFFROAD_EFs'!E$21:E$32),IF($C26&lt;250,LOOKUP($B$2,'SC OFFROAD_EFs'!$B$33:$B$41,'SC OFFROAD_EFs'!E$33:E$41),IF($C26&lt;500,LOOKUP($B$2,'SC OFFROAD_EFs'!$B$42:$B$50,'SC OFFROAD_EFs'!E$42:E$50),IF($C26&lt;750,LOOKUP($B$2,'SC OFFROAD_EFs'!$B$51:$B$59,'SC OFFROAD_EFs'!E$51:E$59),LOOKUP($B$2,'SC OFFROAD_EFs'!$B$60:$B$66,'SC OFFROAD_EFs'!E$60:E$66))))))))/453.59</f>
        <v>0.005375122291359144</v>
      </c>
      <c r="H26" s="21">
        <v>1.08E-05</v>
      </c>
      <c r="I26" s="21">
        <f>(IF($C26&lt;50,LOOKUP($B$2,'SC OFFROAD_EFs'!$B$5:$B$12,'SC OFFROAD_EFs'!F$5:F$12),IF($C26&lt;120,LOOKUP($B$2,'SC OFFROAD_EFs'!$B$13:$B$20,'SC OFFROAD_EFs'!F$13:F$20),IF($C26&lt;175,LOOKUP($B$2,'SC OFFROAD_EFs'!$B$21:$B$32,'SC OFFROAD_EFs'!F$21:F$32),IF($C26&lt;250,LOOKUP($B$2,'SC OFFROAD_EFs'!$B$33:$B$41,'SC OFFROAD_EFs'!F$33:F$41),IF($C26&lt;500,LOOKUP($B$2,'SC OFFROAD_EFs'!$B$42:$B$50,'SC OFFROAD_EFs'!F$42:F$50),IF($C26&lt;750,LOOKUP($B$2,'SC OFFROAD_EFs'!$B$51:$B$59,'SC OFFROAD_EFs'!F$51:F$59),LOOKUP($B$2,'SC OFFROAD_EFs'!$B$60:$B$66,'SC OFFROAD_EFs'!F$60:F$66))))))))/453.59</f>
        <v>0.0005126331160610746</v>
      </c>
      <c r="J26" s="22">
        <v>12</v>
      </c>
      <c r="K26" s="23">
        <v>12</v>
      </c>
      <c r="L26" s="23">
        <v>168</v>
      </c>
      <c r="M26" s="24">
        <f t="shared" si="10"/>
        <v>13.195030372385027</v>
      </c>
      <c r="N26" s="24">
        <f t="shared" si="11"/>
        <v>4.553772847368098</v>
      </c>
      <c r="O26" s="24">
        <f t="shared" si="12"/>
        <v>12.190777356802537</v>
      </c>
      <c r="P26" s="24">
        <f t="shared" si="13"/>
        <v>0.0244944</v>
      </c>
      <c r="Q26" s="24">
        <f t="shared" si="14"/>
        <v>1.1626519072265171</v>
      </c>
      <c r="R26" s="24"/>
      <c r="S26" s="36">
        <f t="shared" si="15"/>
        <v>0.22389327535862916</v>
      </c>
      <c r="T26" s="36">
        <f t="shared" si="16"/>
        <v>0.07726841767414189</v>
      </c>
      <c r="U26" s="36">
        <f t="shared" si="17"/>
        <v>0.20685311019022543</v>
      </c>
      <c r="V26" s="36">
        <f t="shared" si="18"/>
        <v>0.0004156209792</v>
      </c>
      <c r="W26" s="36">
        <f t="shared" si="19"/>
        <v>0.019727877561819544</v>
      </c>
      <c r="Y26" s="36">
        <v>0.22389327535862916</v>
      </c>
      <c r="Z26" s="36">
        <v>0.07726841767414189</v>
      </c>
      <c r="AA26" s="36">
        <v>0.20685311019022543</v>
      </c>
      <c r="AB26" s="36">
        <v>0.0004156209792</v>
      </c>
      <c r="AC26" s="36">
        <v>0.019727877561819544</v>
      </c>
    </row>
    <row r="27" spans="1:29" s="23" customFormat="1" ht="12.75">
      <c r="A27" s="23" t="s">
        <v>123</v>
      </c>
      <c r="B27" s="35" t="s">
        <v>2</v>
      </c>
      <c r="C27" s="35">
        <v>37</v>
      </c>
      <c r="D27" s="35">
        <v>48</v>
      </c>
      <c r="E27" s="21">
        <f>(IF($C27&lt;50,LOOKUP($B$2,'SC OFFROAD_EFs'!$B$5:$B$12,'SC OFFROAD_EFs'!D$5:D$12),IF($C27&lt;120,LOOKUP($B$2,'SC OFFROAD_EFs'!$B$13:$B$20,'SC OFFROAD_EFs'!D$13:D$20),IF($C27&lt;175,LOOKUP($B$2,'SC OFFROAD_EFs'!$B$21:$B$32,'SC OFFROAD_EFs'!D$21:D$32),IF($C27&lt;250,LOOKUP($B$2,'SC OFFROAD_EFs'!$B$33:$B$41,'SC OFFROAD_EFs'!D$33:D$41),IF($C27&lt;500,LOOKUP($B$2,'SC OFFROAD_EFs'!$B$42:$B$50,'SC OFFROAD_EFs'!D$42:D$50),IF($C27&lt;750,LOOKUP($B$2,'SC OFFROAD_EFs'!$B$51:$B$59,'SC OFFROAD_EFs'!D$51:D$59),LOOKUP($B$2,'SC OFFROAD_EFs'!$B$60:$B$66,'SC OFFROAD_EFs'!D$60:D$66))))))))/453.59</f>
        <v>0.005817914626272056</v>
      </c>
      <c r="F27" s="21">
        <f>(IF($C27&lt;50,LOOKUP($B$2,'SC OFFROAD_EFs'!$B$5:$B$12,'SC OFFROAD_EFs'!C$5:C$12),IF($C27&lt;120,LOOKUP($B$2,'SC OFFROAD_EFs'!$B$13:$B$20,'SC OFFROAD_EFs'!C$13:C$20),IF($C27&lt;175,LOOKUP($B$2,'SC OFFROAD_EFs'!$B$21:$B$32,'SC OFFROAD_EFs'!C$21:C$32),IF($C27&lt;250,LOOKUP($B$2,'SC OFFROAD_EFs'!$B$33:$B$41,'SC OFFROAD_EFs'!C$33:C$41),IF($C27&lt;500,LOOKUP($B$2,'SC OFFROAD_EFs'!$B$42:$B$50,'SC OFFROAD_EFs'!C$42:C$50),IF($C27&lt;750,LOOKUP($B$2,'SC OFFROAD_EFs'!$B$51:$B$59,'SC OFFROAD_EFs'!C$51:C$59),LOOKUP($B$2,'SC OFFROAD_EFs'!$B$60:$B$66,'SC OFFROAD_EFs'!C$60:C$66))))))))/453.59</f>
        <v>0.0020078363524550697</v>
      </c>
      <c r="G27" s="21">
        <f>(IF($C27&lt;50,LOOKUP($B$2,'SC OFFROAD_EFs'!$B$5:$B$12,'SC OFFROAD_EFs'!E$5:E$12),IF($C27&lt;120,LOOKUP($B$2,'SC OFFROAD_EFs'!$B$13:$B$20,'SC OFFROAD_EFs'!E$13:E$20),IF($C27&lt;175,LOOKUP($B$2,'SC OFFROAD_EFs'!$B$21:$B$32,'SC OFFROAD_EFs'!E$21:E$32),IF($C27&lt;250,LOOKUP($B$2,'SC OFFROAD_EFs'!$B$33:$B$41,'SC OFFROAD_EFs'!E$33:E$41),IF($C27&lt;500,LOOKUP($B$2,'SC OFFROAD_EFs'!$B$42:$B$50,'SC OFFROAD_EFs'!E$42:E$50),IF($C27&lt;750,LOOKUP($B$2,'SC OFFROAD_EFs'!$B$51:$B$59,'SC OFFROAD_EFs'!E$51:E$59),LOOKUP($B$2,'SC OFFROAD_EFs'!$B$60:$B$66,'SC OFFROAD_EFs'!E$60:E$66))))))))/453.59</f>
        <v>0.005375122291359144</v>
      </c>
      <c r="H27" s="21">
        <v>1.08E-05</v>
      </c>
      <c r="I27" s="21">
        <f>(IF($C27&lt;50,LOOKUP($B$2,'SC OFFROAD_EFs'!$B$5:$B$12,'SC OFFROAD_EFs'!F$5:F$12),IF($C27&lt;120,LOOKUP($B$2,'SC OFFROAD_EFs'!$B$13:$B$20,'SC OFFROAD_EFs'!F$13:F$20),IF($C27&lt;175,LOOKUP($B$2,'SC OFFROAD_EFs'!$B$21:$B$32,'SC OFFROAD_EFs'!F$21:F$32),IF($C27&lt;250,LOOKUP($B$2,'SC OFFROAD_EFs'!$B$33:$B$41,'SC OFFROAD_EFs'!F$33:F$41),IF($C27&lt;500,LOOKUP($B$2,'SC OFFROAD_EFs'!$B$42:$B$50,'SC OFFROAD_EFs'!F$42:F$50),IF($C27&lt;750,LOOKUP($B$2,'SC OFFROAD_EFs'!$B$51:$B$59,'SC OFFROAD_EFs'!F$51:F$59),LOOKUP($B$2,'SC OFFROAD_EFs'!$B$60:$B$66,'SC OFFROAD_EFs'!F$60:F$66))))))))/453.59</f>
        <v>0.0005126331160610746</v>
      </c>
      <c r="J27" s="22">
        <v>2</v>
      </c>
      <c r="K27" s="23">
        <v>12</v>
      </c>
      <c r="L27" s="23">
        <v>168</v>
      </c>
      <c r="M27" s="24">
        <f t="shared" si="10"/>
        <v>2.4798279303022013</v>
      </c>
      <c r="N27" s="24">
        <f t="shared" si="11"/>
        <v>0.855820166870449</v>
      </c>
      <c r="O27" s="24">
        <f t="shared" si="12"/>
        <v>2.2910921254689214</v>
      </c>
      <c r="P27" s="24">
        <f t="shared" si="13"/>
        <v>0.004603392</v>
      </c>
      <c r="Q27" s="24">
        <f t="shared" si="14"/>
        <v>0.21850473938987242</v>
      </c>
      <c r="R27" s="24"/>
      <c r="S27" s="36">
        <f t="shared" si="15"/>
        <v>0.04207772032136776</v>
      </c>
      <c r="T27" s="36">
        <f t="shared" si="16"/>
        <v>0.01452155659145778</v>
      </c>
      <c r="U27" s="36">
        <f t="shared" si="17"/>
        <v>0.03887525118495666</v>
      </c>
      <c r="V27" s="36">
        <f t="shared" si="18"/>
        <v>7.811035545600001E-05</v>
      </c>
      <c r="W27" s="36">
        <f t="shared" si="19"/>
        <v>0.003707588417967355</v>
      </c>
      <c r="Y27" s="36">
        <v>0.04207772032136776</v>
      </c>
      <c r="Z27" s="36">
        <v>0.01452155659145778</v>
      </c>
      <c r="AA27" s="36">
        <v>0.03887525118495666</v>
      </c>
      <c r="AB27" s="36">
        <v>7.811035545600001E-05</v>
      </c>
      <c r="AC27" s="36">
        <v>0.003707588417967355</v>
      </c>
    </row>
    <row r="28" spans="1:29" s="23" customFormat="1" ht="12.75">
      <c r="A28" s="23" t="s">
        <v>208</v>
      </c>
      <c r="B28" s="35" t="s">
        <v>2</v>
      </c>
      <c r="C28" s="35">
        <v>101</v>
      </c>
      <c r="D28" s="35">
        <v>46.5</v>
      </c>
      <c r="E28" s="21">
        <f>(IF($C28&lt;50,LOOKUP($B$2,'SC OFFROAD_EFs'!$B$5:$B$12,'SC OFFROAD_EFs'!D$5:D$12),IF($C28&lt;120,LOOKUP($B$2,'SC OFFROAD_EFs'!$B$13:$B$20,'SC OFFROAD_EFs'!D$13:D$20),IF($C28&lt;175,LOOKUP($B$2,'SC OFFROAD_EFs'!$B$21:$B$32,'SC OFFROAD_EFs'!D$21:D$32),IF($C28&lt;250,LOOKUP($B$2,'SC OFFROAD_EFs'!$B$33:$B$41,'SC OFFROAD_EFs'!D$33:D$41),IF($C28&lt;500,LOOKUP($B$2,'SC OFFROAD_EFs'!$B$42:$B$50,'SC OFFROAD_EFs'!D$42:D$50),IF($C28&lt;750,LOOKUP($B$2,'SC OFFROAD_EFs'!$B$51:$B$59,'SC OFFROAD_EFs'!D$51:D$59),LOOKUP($B$2,'SC OFFROAD_EFs'!$B$60:$B$66,'SC OFFROAD_EFs'!D$60:D$66))))))))/453.59</f>
        <v>0.003452362492715897</v>
      </c>
      <c r="F28" s="21">
        <f>(IF($C28&lt;50,LOOKUP($B$2,'SC OFFROAD_EFs'!$B$5:$B$12,'SC OFFROAD_EFs'!C$5:C$12),IF($C28&lt;120,LOOKUP($B$2,'SC OFFROAD_EFs'!$B$13:$B$20,'SC OFFROAD_EFs'!C$13:C$20),IF($C28&lt;175,LOOKUP($B$2,'SC OFFROAD_EFs'!$B$21:$B$32,'SC OFFROAD_EFs'!C$21:C$32),IF($C28&lt;250,LOOKUP($B$2,'SC OFFROAD_EFs'!$B$33:$B$41,'SC OFFROAD_EFs'!C$33:C$41),IF($C28&lt;500,LOOKUP($B$2,'SC OFFROAD_EFs'!$B$42:$B$50,'SC OFFROAD_EFs'!C$42:C$50),IF($C28&lt;750,LOOKUP($B$2,'SC OFFROAD_EFs'!$B$51:$B$59,'SC OFFROAD_EFs'!C$51:C$59),LOOKUP($B$2,'SC OFFROAD_EFs'!$B$60:$B$66,'SC OFFROAD_EFs'!C$60:C$66))))))))/453.59</f>
        <v>0.0009342523155020167</v>
      </c>
      <c r="G28" s="21">
        <f>(IF($C28&lt;50,LOOKUP($B$2,'SC OFFROAD_EFs'!$B$5:$B$12,'SC OFFROAD_EFs'!E$5:E$12),IF($C28&lt;120,LOOKUP($B$2,'SC OFFROAD_EFs'!$B$13:$B$20,'SC OFFROAD_EFs'!E$13:E$20),IF($C28&lt;175,LOOKUP($B$2,'SC OFFROAD_EFs'!$B$21:$B$32,'SC OFFROAD_EFs'!E$21:E$32),IF($C28&lt;250,LOOKUP($B$2,'SC OFFROAD_EFs'!$B$33:$B$41,'SC OFFROAD_EFs'!E$33:E$41),IF($C28&lt;500,LOOKUP($B$2,'SC OFFROAD_EFs'!$B$42:$B$50,'SC OFFROAD_EFs'!E$42:E$50),IF($C28&lt;750,LOOKUP($B$2,'SC OFFROAD_EFs'!$B$51:$B$59,'SC OFFROAD_EFs'!E$51:E$59),LOOKUP($B$2,'SC OFFROAD_EFs'!$B$60:$B$66,'SC OFFROAD_EFs'!E$60:E$66))))))))/453.59</f>
        <v>0.00569958135030318</v>
      </c>
      <c r="H28" s="21">
        <v>1.08E-05</v>
      </c>
      <c r="I28" s="21">
        <f>(IF($C28&lt;50,LOOKUP($B$2,'SC OFFROAD_EFs'!$B$5:$B$12,'SC OFFROAD_EFs'!F$5:F$12),IF($C28&lt;120,LOOKUP($B$2,'SC OFFROAD_EFs'!$B$13:$B$20,'SC OFFROAD_EFs'!F$13:F$20),IF($C28&lt;175,LOOKUP($B$2,'SC OFFROAD_EFs'!$B$21:$B$32,'SC OFFROAD_EFs'!F$21:F$32),IF($C28&lt;250,LOOKUP($B$2,'SC OFFROAD_EFs'!$B$33:$B$41,'SC OFFROAD_EFs'!F$33:F$41),IF($C28&lt;500,LOOKUP($B$2,'SC OFFROAD_EFs'!$B$42:$B$50,'SC OFFROAD_EFs'!F$42:F$50),IF($C28&lt;750,LOOKUP($B$2,'SC OFFROAD_EFs'!$B$51:$B$59,'SC OFFROAD_EFs'!F$51:F$59),LOOKUP($B$2,'SC OFFROAD_EFs'!$B$60:$B$66,'SC OFFROAD_EFs'!F$60:F$66))))))))/453.59</f>
        <v>0.0005145676938580046</v>
      </c>
      <c r="J28" s="22">
        <v>6</v>
      </c>
      <c r="K28" s="23">
        <v>12</v>
      </c>
      <c r="L28" s="23">
        <v>168</v>
      </c>
      <c r="M28" s="24">
        <f t="shared" si="10"/>
        <v>11.674094721868952</v>
      </c>
      <c r="N28" s="24">
        <f t="shared" si="11"/>
        <v>3.1591555198237593</v>
      </c>
      <c r="O28" s="24">
        <f t="shared" si="12"/>
        <v>19.2730203444232</v>
      </c>
      <c r="P28" s="24">
        <f t="shared" si="13"/>
        <v>0.036519984</v>
      </c>
      <c r="Q28" s="24">
        <f t="shared" si="14"/>
        <v>1.7400003654269656</v>
      </c>
      <c r="R28" s="24"/>
      <c r="S28" s="36">
        <f t="shared" si="15"/>
        <v>0.1980860392406724</v>
      </c>
      <c r="T28" s="36">
        <f t="shared" si="16"/>
        <v>0.05360455086036955</v>
      </c>
      <c r="U28" s="36">
        <f t="shared" si="17"/>
        <v>0.32702460920417287</v>
      </c>
      <c r="V28" s="36">
        <f t="shared" si="18"/>
        <v>0.000619671088512</v>
      </c>
      <c r="W28" s="36">
        <f t="shared" si="19"/>
        <v>0.029524326200564756</v>
      </c>
      <c r="Y28" s="36">
        <v>0.1980860392406724</v>
      </c>
      <c r="Z28" s="36">
        <v>0.05360455086036955</v>
      </c>
      <c r="AA28" s="36">
        <v>0.32702460920417287</v>
      </c>
      <c r="AB28" s="36">
        <v>0.000619671088512</v>
      </c>
      <c r="AC28" s="36">
        <v>0.029524326200564756</v>
      </c>
    </row>
    <row r="29" spans="1:29" s="23" customFormat="1" ht="12.75">
      <c r="A29" s="23" t="s">
        <v>209</v>
      </c>
      <c r="B29" s="35" t="s">
        <v>2</v>
      </c>
      <c r="C29" s="35">
        <v>158</v>
      </c>
      <c r="D29" s="35">
        <v>57.5</v>
      </c>
      <c r="E29" s="21">
        <f>(IF($C29&lt;50,LOOKUP($B$2,'SC OFFROAD_EFs'!$B$5:$B$12,'SC OFFROAD_EFs'!D$5:D$12),IF($C29&lt;120,LOOKUP($B$2,'SC OFFROAD_EFs'!$B$13:$B$20,'SC OFFROAD_EFs'!D$13:D$20),IF($C29&lt;175,LOOKUP($B$2,'SC OFFROAD_EFs'!$B$21:$B$32,'SC OFFROAD_EFs'!D$21:D$32),IF($C29&lt;250,LOOKUP($B$2,'SC OFFROAD_EFs'!$B$33:$B$41,'SC OFFROAD_EFs'!D$33:D$41),IF($C29&lt;500,LOOKUP($B$2,'SC OFFROAD_EFs'!$B$42:$B$50,'SC OFFROAD_EFs'!D$42:D$50),IF($C29&lt;750,LOOKUP($B$2,'SC OFFROAD_EFs'!$B$51:$B$59,'SC OFFROAD_EFs'!D$51:D$59),LOOKUP($B$2,'SC OFFROAD_EFs'!$B$60:$B$66,'SC OFFROAD_EFs'!D$60:D$66))))))))/453.59</f>
        <v>0.003962913804435105</v>
      </c>
      <c r="F29" s="21">
        <f>(IF($C29&lt;50,LOOKUP($B$2,'SC OFFROAD_EFs'!$B$5:$B$12,'SC OFFROAD_EFs'!C$5:C$12),IF($C29&lt;120,LOOKUP($B$2,'SC OFFROAD_EFs'!$B$13:$B$20,'SC OFFROAD_EFs'!C$13:C$20),IF($C29&lt;175,LOOKUP($B$2,'SC OFFROAD_EFs'!$B$21:$B$32,'SC OFFROAD_EFs'!C$21:C$32),IF($C29&lt;250,LOOKUP($B$2,'SC OFFROAD_EFs'!$B$33:$B$41,'SC OFFROAD_EFs'!C$33:C$41),IF($C29&lt;500,LOOKUP($B$2,'SC OFFROAD_EFs'!$B$42:$B$50,'SC OFFROAD_EFs'!C$42:C$50),IF($C29&lt;750,LOOKUP($B$2,'SC OFFROAD_EFs'!$B$51:$B$59,'SC OFFROAD_EFs'!C$51:C$59),LOOKUP($B$2,'SC OFFROAD_EFs'!$B$60:$B$66,'SC OFFROAD_EFs'!C$60:C$66))))))))/453.59</f>
        <v>0.0009221396474537059</v>
      </c>
      <c r="G29" s="21">
        <f>(IF($C29&lt;50,LOOKUP($B$2,'SC OFFROAD_EFs'!$B$5:$B$12,'SC OFFROAD_EFs'!E$5:E$12),IF($C29&lt;120,LOOKUP($B$2,'SC OFFROAD_EFs'!$B$13:$B$20,'SC OFFROAD_EFs'!E$13:E$20),IF($C29&lt;175,LOOKUP($B$2,'SC OFFROAD_EFs'!$B$21:$B$32,'SC OFFROAD_EFs'!E$21:E$32),IF($C29&lt;250,LOOKUP($B$2,'SC OFFROAD_EFs'!$B$33:$B$41,'SC OFFROAD_EFs'!E$33:E$41),IF($C29&lt;500,LOOKUP($B$2,'SC OFFROAD_EFs'!$B$42:$B$50,'SC OFFROAD_EFs'!E$42:E$50),IF($C29&lt;750,LOOKUP($B$2,'SC OFFROAD_EFs'!$B$51:$B$59,'SC OFFROAD_EFs'!E$51:E$59),LOOKUP($B$2,'SC OFFROAD_EFs'!$B$60:$B$66,'SC OFFROAD_EFs'!E$60:E$66))))))))/453.59</f>
        <v>0.007117170186789143</v>
      </c>
      <c r="H29" s="21">
        <v>1.08E-05</v>
      </c>
      <c r="I29" s="21">
        <f>(IF($C29&lt;50,LOOKUP($B$2,'SC OFFROAD_EFs'!$B$5:$B$12,'SC OFFROAD_EFs'!F$5:F$12),IF($C29&lt;120,LOOKUP($B$2,'SC OFFROAD_EFs'!$B$13:$B$20,'SC OFFROAD_EFs'!F$13:F$20),IF($C29&lt;175,LOOKUP($B$2,'SC OFFROAD_EFs'!$B$21:$B$32,'SC OFFROAD_EFs'!F$21:F$32),IF($C29&lt;250,LOOKUP($B$2,'SC OFFROAD_EFs'!$B$33:$B$41,'SC OFFROAD_EFs'!F$33:F$41),IF($C29&lt;500,LOOKUP($B$2,'SC OFFROAD_EFs'!$B$42:$B$50,'SC OFFROAD_EFs'!F$42:F$50),IF($C29&lt;750,LOOKUP($B$2,'SC OFFROAD_EFs'!$B$51:$B$59,'SC OFFROAD_EFs'!F$51:F$59),LOOKUP($B$2,'SC OFFROAD_EFs'!$B$60:$B$66,'SC OFFROAD_EFs'!F$60:F$66))))))))/453.59</f>
        <v>0.00041366433111020187</v>
      </c>
      <c r="J29" s="22">
        <v>2</v>
      </c>
      <c r="K29" s="23">
        <v>12</v>
      </c>
      <c r="L29" s="23">
        <v>168</v>
      </c>
      <c r="M29" s="24">
        <f t="shared" si="10"/>
        <v>8.640737259190303</v>
      </c>
      <c r="N29" s="24">
        <f t="shared" si="11"/>
        <v>2.0106332873080603</v>
      </c>
      <c r="O29" s="24">
        <f t="shared" si="12"/>
        <v>15.518277875275048</v>
      </c>
      <c r="P29" s="24">
        <f t="shared" si="13"/>
        <v>0.02354832</v>
      </c>
      <c r="Q29" s="24">
        <f t="shared" si="14"/>
        <v>0.9019537075526841</v>
      </c>
      <c r="R29" s="24"/>
      <c r="S29" s="36">
        <f t="shared" si="15"/>
        <v>0.14661602981394106</v>
      </c>
      <c r="T29" s="36">
        <f t="shared" si="16"/>
        <v>0.03411642561904317</v>
      </c>
      <c r="U29" s="36">
        <f t="shared" si="17"/>
        <v>0.26331413898766703</v>
      </c>
      <c r="V29" s="36">
        <f t="shared" si="18"/>
        <v>0.00039956789376</v>
      </c>
      <c r="W29" s="36">
        <f t="shared" si="19"/>
        <v>0.015304350509753943</v>
      </c>
      <c r="Y29" s="36">
        <v>0.14661602981394106</v>
      </c>
      <c r="Z29" s="36">
        <v>0.03411642561904317</v>
      </c>
      <c r="AA29" s="36">
        <v>0.26331413898766703</v>
      </c>
      <c r="AB29" s="36">
        <v>0.00039956789376</v>
      </c>
      <c r="AC29" s="36">
        <v>0.015304350509753943</v>
      </c>
    </row>
    <row r="30" spans="1:29" s="23" customFormat="1" ht="12.75">
      <c r="A30" s="34" t="s">
        <v>127</v>
      </c>
      <c r="B30" s="35" t="s">
        <v>2</v>
      </c>
      <c r="C30" s="35">
        <v>161</v>
      </c>
      <c r="D30" s="35">
        <v>62</v>
      </c>
      <c r="E30" s="21">
        <f>(IF($C30&lt;50,LOOKUP($B$2,'SC OFFROAD_EFs'!$B$5:$B$12,'SC OFFROAD_EFs'!D$5:D$12),IF($C30&lt;120,LOOKUP($B$2,'SC OFFROAD_EFs'!$B$13:$B$20,'SC OFFROAD_EFs'!D$13:D$20),IF($C30&lt;175,LOOKUP($B$2,'SC OFFROAD_EFs'!$B$21:$B$32,'SC OFFROAD_EFs'!D$21:D$32),IF($C30&lt;250,LOOKUP($B$2,'SC OFFROAD_EFs'!$B$33:$B$41,'SC OFFROAD_EFs'!D$33:D$41),IF($C30&lt;500,LOOKUP($B$2,'SC OFFROAD_EFs'!$B$42:$B$50,'SC OFFROAD_EFs'!D$42:D$50),IF($C30&lt;750,LOOKUP($B$2,'SC OFFROAD_EFs'!$B$51:$B$59,'SC OFFROAD_EFs'!D$51:D$59),LOOKUP($B$2,'SC OFFROAD_EFs'!$B$60:$B$66,'SC OFFROAD_EFs'!D$60:D$66))))))))/453.59</f>
        <v>0.003962913804435105</v>
      </c>
      <c r="F30" s="21">
        <f>(IF($C30&lt;50,LOOKUP($B$2,'SC OFFROAD_EFs'!$B$5:$B$12,'SC OFFROAD_EFs'!C$5:C$12),IF($C30&lt;120,LOOKUP($B$2,'SC OFFROAD_EFs'!$B$13:$B$20,'SC OFFROAD_EFs'!C$13:C$20),IF($C30&lt;175,LOOKUP($B$2,'SC OFFROAD_EFs'!$B$21:$B$32,'SC OFFROAD_EFs'!C$21:C$32),IF($C30&lt;250,LOOKUP($B$2,'SC OFFROAD_EFs'!$B$33:$B$41,'SC OFFROAD_EFs'!C$33:C$41),IF($C30&lt;500,LOOKUP($B$2,'SC OFFROAD_EFs'!$B$42:$B$50,'SC OFFROAD_EFs'!C$42:C$50),IF($C30&lt;750,LOOKUP($B$2,'SC OFFROAD_EFs'!$B$51:$B$59,'SC OFFROAD_EFs'!C$51:C$59),LOOKUP($B$2,'SC OFFROAD_EFs'!$B$60:$B$66,'SC OFFROAD_EFs'!C$60:C$66))))))))/453.59</f>
        <v>0.0009221396474537059</v>
      </c>
      <c r="G30" s="21">
        <f>(IF($C30&lt;50,LOOKUP($B$2,'SC OFFROAD_EFs'!$B$5:$B$12,'SC OFFROAD_EFs'!E$5:E$12),IF($C30&lt;120,LOOKUP($B$2,'SC OFFROAD_EFs'!$B$13:$B$20,'SC OFFROAD_EFs'!E$13:E$20),IF($C30&lt;175,LOOKUP($B$2,'SC OFFROAD_EFs'!$B$21:$B$32,'SC OFFROAD_EFs'!E$21:E$32),IF($C30&lt;250,LOOKUP($B$2,'SC OFFROAD_EFs'!$B$33:$B$41,'SC OFFROAD_EFs'!E$33:E$41),IF($C30&lt;500,LOOKUP($B$2,'SC OFFROAD_EFs'!$B$42:$B$50,'SC OFFROAD_EFs'!E$42:E$50),IF($C30&lt;750,LOOKUP($B$2,'SC OFFROAD_EFs'!$B$51:$B$59,'SC OFFROAD_EFs'!E$51:E$59),LOOKUP($B$2,'SC OFFROAD_EFs'!$B$60:$B$66,'SC OFFROAD_EFs'!E$60:E$66))))))))/453.59</f>
        <v>0.007117170186789143</v>
      </c>
      <c r="H30" s="21">
        <v>1.08E-05</v>
      </c>
      <c r="I30" s="21">
        <f>(IF($C30&lt;50,LOOKUP($B$2,'SC OFFROAD_EFs'!$B$5:$B$12,'SC OFFROAD_EFs'!F$5:F$12),IF($C30&lt;120,LOOKUP($B$2,'SC OFFROAD_EFs'!$B$13:$B$20,'SC OFFROAD_EFs'!F$13:F$20),IF($C30&lt;175,LOOKUP($B$2,'SC OFFROAD_EFs'!$B$21:$B$32,'SC OFFROAD_EFs'!F$21:F$32),IF($C30&lt;250,LOOKUP($B$2,'SC OFFROAD_EFs'!$B$33:$B$41,'SC OFFROAD_EFs'!F$33:F$41),IF($C30&lt;500,LOOKUP($B$2,'SC OFFROAD_EFs'!$B$42:$B$50,'SC OFFROAD_EFs'!F$42:F$50),IF($C30&lt;750,LOOKUP($B$2,'SC OFFROAD_EFs'!$B$51:$B$59,'SC OFFROAD_EFs'!F$51:F$59),LOOKUP($B$2,'SC OFFROAD_EFs'!$B$60:$B$66,'SC OFFROAD_EFs'!F$60:F$66))))))))/453.59</f>
        <v>0.00041366433111020187</v>
      </c>
      <c r="J30" s="22">
        <v>2</v>
      </c>
      <c r="K30" s="23">
        <v>12</v>
      </c>
      <c r="L30" s="23">
        <v>168</v>
      </c>
      <c r="M30" s="24">
        <f t="shared" si="10"/>
        <v>9.493873343009092</v>
      </c>
      <c r="N30" s="24">
        <f t="shared" si="11"/>
        <v>2.2091515106118944</v>
      </c>
      <c r="O30" s="24">
        <f t="shared" si="12"/>
        <v>17.050462273087014</v>
      </c>
      <c r="P30" s="24">
        <f t="shared" si="13"/>
        <v>0.025873344</v>
      </c>
      <c r="Q30" s="24">
        <f t="shared" si="14"/>
        <v>0.9910073647540883</v>
      </c>
      <c r="R30" s="24"/>
      <c r="S30" s="36">
        <f t="shared" si="15"/>
        <v>0.16109204288417828</v>
      </c>
      <c r="T30" s="36">
        <f t="shared" si="16"/>
        <v>0.03748488283206263</v>
      </c>
      <c r="U30" s="36">
        <f t="shared" si="17"/>
        <v>0.28931224384974047</v>
      </c>
      <c r="V30" s="36">
        <f t="shared" si="18"/>
        <v>0.0004390189009920001</v>
      </c>
      <c r="W30" s="36">
        <f t="shared" si="19"/>
        <v>0.01681541296514737</v>
      </c>
      <c r="Y30" s="36">
        <v>0.16109204288417828</v>
      </c>
      <c r="Z30" s="36">
        <v>0.03748488283206263</v>
      </c>
      <c r="AA30" s="36">
        <v>0.28931224384974047</v>
      </c>
      <c r="AB30" s="36">
        <v>0.0004390189009920001</v>
      </c>
      <c r="AC30" s="36">
        <v>0.01681541296514737</v>
      </c>
    </row>
    <row r="31" spans="1:29" s="23" customFormat="1" ht="12.75">
      <c r="A31" s="34" t="s">
        <v>210</v>
      </c>
      <c r="B31" s="35" t="s">
        <v>2</v>
      </c>
      <c r="C31" s="35">
        <v>486</v>
      </c>
      <c r="D31" s="35">
        <v>41</v>
      </c>
      <c r="E31" s="21">
        <f>(IF($C31&lt;50,LOOKUP($B$2,'SC OFFROAD_EFs'!$B$5:$B$12,'SC OFFROAD_EFs'!D$5:D$12),IF($C31&lt;120,LOOKUP($B$2,'SC OFFROAD_EFs'!$B$13:$B$20,'SC OFFROAD_EFs'!D$13:D$20),IF($C31&lt;175,LOOKUP($B$2,'SC OFFROAD_EFs'!$B$21:$B$32,'SC OFFROAD_EFs'!D$21:D$32),IF($C31&lt;250,LOOKUP($B$2,'SC OFFROAD_EFs'!$B$33:$B$41,'SC OFFROAD_EFs'!D$33:D$41),IF($C31&lt;500,LOOKUP($B$2,'SC OFFROAD_EFs'!$B$42:$B$50,'SC OFFROAD_EFs'!D$42:D$50),IF($C31&lt;750,LOOKUP($B$2,'SC OFFROAD_EFs'!$B$51:$B$59,'SC OFFROAD_EFs'!D$51:D$59),LOOKUP($B$2,'SC OFFROAD_EFs'!$B$60:$B$66,'SC OFFROAD_EFs'!D$60:D$66))))))))/453.59</f>
        <v>0.0018233394122169257</v>
      </c>
      <c r="F31" s="21">
        <f>(IF($C31&lt;50,LOOKUP($B$2,'SC OFFROAD_EFs'!$B$5:$B$12,'SC OFFROAD_EFs'!C$5:C$12),IF($C31&lt;120,LOOKUP($B$2,'SC OFFROAD_EFs'!$B$13:$B$20,'SC OFFROAD_EFs'!C$13:C$20),IF($C31&lt;175,LOOKUP($B$2,'SC OFFROAD_EFs'!$B$21:$B$32,'SC OFFROAD_EFs'!C$21:C$32),IF($C31&lt;250,LOOKUP($B$2,'SC OFFROAD_EFs'!$B$33:$B$41,'SC OFFROAD_EFs'!C$33:C$41),IF($C31&lt;500,LOOKUP($B$2,'SC OFFROAD_EFs'!$B$42:$B$50,'SC OFFROAD_EFs'!C$42:C$50),IF($C31&lt;750,LOOKUP($B$2,'SC OFFROAD_EFs'!$B$51:$B$59,'SC OFFROAD_EFs'!C$51:C$59),LOOKUP($B$2,'SC OFFROAD_EFs'!$B$60:$B$66,'SC OFFROAD_EFs'!C$60:C$66))))))))/453.59</f>
        <v>0.000498946968275863</v>
      </c>
      <c r="G31" s="21">
        <f>(IF($C31&lt;50,LOOKUP($B$2,'SC OFFROAD_EFs'!$B$5:$B$12,'SC OFFROAD_EFs'!E$5:E$12),IF($C31&lt;120,LOOKUP($B$2,'SC OFFROAD_EFs'!$B$13:$B$20,'SC OFFROAD_EFs'!E$13:E$20),IF($C31&lt;175,LOOKUP($B$2,'SC OFFROAD_EFs'!$B$21:$B$32,'SC OFFROAD_EFs'!E$21:E$32),IF($C31&lt;250,LOOKUP($B$2,'SC OFFROAD_EFs'!$B$33:$B$41,'SC OFFROAD_EFs'!E$33:E$41),IF($C31&lt;500,LOOKUP($B$2,'SC OFFROAD_EFs'!$B$42:$B$50,'SC OFFROAD_EFs'!E$42:E$50),IF($C31&lt;750,LOOKUP($B$2,'SC OFFROAD_EFs'!$B$51:$B$59,'SC OFFROAD_EFs'!E$51:E$59),LOOKUP($B$2,'SC OFFROAD_EFs'!$B$60:$B$66,'SC OFFROAD_EFs'!E$60:E$66))))))))/453.59</f>
        <v>0.00481826162721188</v>
      </c>
      <c r="H31" s="21">
        <v>1.08E-05</v>
      </c>
      <c r="I31" s="21">
        <f>(IF($C31&lt;50,LOOKUP($B$2,'SC OFFROAD_EFs'!$B$5:$B$12,'SC OFFROAD_EFs'!F$5:F$12),IF($C31&lt;120,LOOKUP($B$2,'SC OFFROAD_EFs'!$B$13:$B$20,'SC OFFROAD_EFs'!F$13:F$20),IF($C31&lt;175,LOOKUP($B$2,'SC OFFROAD_EFs'!$B$21:$B$32,'SC OFFROAD_EFs'!F$21:F$32),IF($C31&lt;250,LOOKUP($B$2,'SC OFFROAD_EFs'!$B$33:$B$41,'SC OFFROAD_EFs'!F$33:F$41),IF($C31&lt;500,LOOKUP($B$2,'SC OFFROAD_EFs'!$B$42:$B$50,'SC OFFROAD_EFs'!F$42:F$50),IF($C31&lt;750,LOOKUP($B$2,'SC OFFROAD_EFs'!$B$51:$B$59,'SC OFFROAD_EFs'!F$51:F$59),LOOKUP($B$2,'SC OFFROAD_EFs'!$B$60:$B$66,'SC OFFROAD_EFs'!F$60:F$66))))))))/453.59</f>
        <v>0.000185221113079498</v>
      </c>
      <c r="J31" s="22">
        <v>14</v>
      </c>
      <c r="K31" s="23">
        <v>12</v>
      </c>
      <c r="L31" s="23">
        <v>168</v>
      </c>
      <c r="M31" s="24">
        <f t="shared" si="10"/>
        <v>61.0375266947619</v>
      </c>
      <c r="N31" s="24">
        <f t="shared" si="11"/>
        <v>16.702589046972943</v>
      </c>
      <c r="O31" s="24">
        <f t="shared" si="12"/>
        <v>161.29458438882418</v>
      </c>
      <c r="P31" s="24">
        <f t="shared" si="13"/>
        <v>0.361537344</v>
      </c>
      <c r="Q31" s="24">
        <f t="shared" si="14"/>
        <v>6.200402710693091</v>
      </c>
      <c r="R31" s="24"/>
      <c r="S31" s="36">
        <f t="shared" si="15"/>
        <v>1.0356847529567201</v>
      </c>
      <c r="T31" s="36">
        <f t="shared" si="16"/>
        <v>0.2834095309490369</v>
      </c>
      <c r="U31" s="36">
        <f t="shared" si="17"/>
        <v>2.736846507909569</v>
      </c>
      <c r="V31" s="36">
        <f t="shared" si="18"/>
        <v>0.006134565652992</v>
      </c>
      <c r="W31" s="36">
        <f t="shared" si="19"/>
        <v>0.10520843319504036</v>
      </c>
      <c r="Y31" s="36">
        <v>1.0356847529567201</v>
      </c>
      <c r="Z31" s="36">
        <v>0.2834095309490369</v>
      </c>
      <c r="AA31" s="36">
        <v>2.736846507909569</v>
      </c>
      <c r="AB31" s="36">
        <v>0.006134565652992</v>
      </c>
      <c r="AC31" s="36">
        <v>0.10520843319504036</v>
      </c>
    </row>
    <row r="32" spans="1:29" s="23" customFormat="1" ht="12.75">
      <c r="A32" s="34" t="s">
        <v>129</v>
      </c>
      <c r="B32" s="35" t="s">
        <v>2</v>
      </c>
      <c r="C32" s="35">
        <v>209</v>
      </c>
      <c r="D32" s="35">
        <v>75</v>
      </c>
      <c r="E32" s="21">
        <f>(IF($C32&lt;50,LOOKUP($B$2,'SC OFFROAD_EFs'!$B$5:$B$12,'SC OFFROAD_EFs'!D$5:D$12),IF($C32&lt;120,LOOKUP($B$2,'SC OFFROAD_EFs'!$B$13:$B$20,'SC OFFROAD_EFs'!D$13:D$20),IF($C32&lt;175,LOOKUP($B$2,'SC OFFROAD_EFs'!$B$21:$B$32,'SC OFFROAD_EFs'!D$21:D$32),IF($C32&lt;250,LOOKUP($B$2,'SC OFFROAD_EFs'!$B$33:$B$41,'SC OFFROAD_EFs'!D$33:D$41),IF($C32&lt;500,LOOKUP($B$2,'SC OFFROAD_EFs'!$B$42:$B$50,'SC OFFROAD_EFs'!D$42:D$50),IF($C32&lt;750,LOOKUP($B$2,'SC OFFROAD_EFs'!$B$51:$B$59,'SC OFFROAD_EFs'!D$51:D$59),LOOKUP($B$2,'SC OFFROAD_EFs'!$B$60:$B$66,'SC OFFROAD_EFs'!D$60:D$66))))))))/453.59</f>
        <v>0.0018599666414599234</v>
      </c>
      <c r="F32" s="21">
        <f>(IF($C32&lt;50,LOOKUP($B$2,'SC OFFROAD_EFs'!$B$5:$B$12,'SC OFFROAD_EFs'!C$5:C$12),IF($C32&lt;120,LOOKUP($B$2,'SC OFFROAD_EFs'!$B$13:$B$20,'SC OFFROAD_EFs'!C$13:C$20),IF($C32&lt;175,LOOKUP($B$2,'SC OFFROAD_EFs'!$B$21:$B$32,'SC OFFROAD_EFs'!C$21:C$32),IF($C32&lt;250,LOOKUP($B$2,'SC OFFROAD_EFs'!$B$33:$B$41,'SC OFFROAD_EFs'!C$33:C$41),IF($C32&lt;500,LOOKUP($B$2,'SC OFFROAD_EFs'!$B$42:$B$50,'SC OFFROAD_EFs'!C$42:C$50),IF($C32&lt;750,LOOKUP($B$2,'SC OFFROAD_EFs'!$B$51:$B$59,'SC OFFROAD_EFs'!C$51:C$59),LOOKUP($B$2,'SC OFFROAD_EFs'!$B$60:$B$66,'SC OFFROAD_EFs'!C$60:C$66))))))))/453.59</f>
        <v>0.0006679276323643183</v>
      </c>
      <c r="G32" s="21">
        <f>(IF($C32&lt;50,LOOKUP($B$2,'SC OFFROAD_EFs'!$B$5:$B$12,'SC OFFROAD_EFs'!E$5:E$12),IF($C32&lt;120,LOOKUP($B$2,'SC OFFROAD_EFs'!$B$13:$B$20,'SC OFFROAD_EFs'!E$13:E$20),IF($C32&lt;175,LOOKUP($B$2,'SC OFFROAD_EFs'!$B$21:$B$32,'SC OFFROAD_EFs'!E$21:E$32),IF($C32&lt;250,LOOKUP($B$2,'SC OFFROAD_EFs'!$B$33:$B$41,'SC OFFROAD_EFs'!E$33:E$41),IF($C32&lt;500,LOOKUP($B$2,'SC OFFROAD_EFs'!$B$42:$B$50,'SC OFFROAD_EFs'!E$42:E$50),IF($C32&lt;750,LOOKUP($B$2,'SC OFFROAD_EFs'!$B$51:$B$59,'SC OFFROAD_EFs'!E$51:E$59),LOOKUP($B$2,'SC OFFROAD_EFs'!$B$60:$B$66,'SC OFFROAD_EFs'!E$60:E$66))))))))/453.59</f>
        <v>0.006636135413287269</v>
      </c>
      <c r="H32" s="21">
        <v>1.08E-05</v>
      </c>
      <c r="I32" s="21">
        <f>(IF($C32&lt;50,LOOKUP($B$2,'SC OFFROAD_EFs'!$B$5:$B$12,'SC OFFROAD_EFs'!F$5:F$12),IF($C32&lt;120,LOOKUP($B$2,'SC OFFROAD_EFs'!$B$13:$B$20,'SC OFFROAD_EFs'!F$13:F$20),IF($C32&lt;175,LOOKUP($B$2,'SC OFFROAD_EFs'!$B$21:$B$32,'SC OFFROAD_EFs'!F$21:F$32),IF($C32&lt;250,LOOKUP($B$2,'SC OFFROAD_EFs'!$B$33:$B$41,'SC OFFROAD_EFs'!F$33:F$41),IF($C32&lt;500,LOOKUP($B$2,'SC OFFROAD_EFs'!$B$42:$B$50,'SC OFFROAD_EFs'!F$42:F$50),IF($C32&lt;750,LOOKUP($B$2,'SC OFFROAD_EFs'!$B$51:$B$59,'SC OFFROAD_EFs'!F$51:F$59),LOOKUP($B$2,'SC OFFROAD_EFs'!$B$60:$B$66,'SC OFFROAD_EFs'!F$60:F$66))))))))/453.59</f>
        <v>0.000250011395087619</v>
      </c>
      <c r="J32" s="22">
        <v>1</v>
      </c>
      <c r="K32" s="23">
        <v>12</v>
      </c>
      <c r="L32" s="23">
        <v>168</v>
      </c>
      <c r="M32" s="24">
        <f t="shared" si="10"/>
        <v>3.498597252586116</v>
      </c>
      <c r="N32" s="24">
        <f t="shared" si="11"/>
        <v>1.2563718764772827</v>
      </c>
      <c r="O32" s="24">
        <f t="shared" si="12"/>
        <v>12.482570712393354</v>
      </c>
      <c r="P32" s="24">
        <f t="shared" si="13"/>
        <v>0.0203148</v>
      </c>
      <c r="Q32" s="24">
        <f t="shared" si="14"/>
        <v>0.4702714341598113</v>
      </c>
      <c r="R32" s="24"/>
      <c r="S32" s="36">
        <f t="shared" si="15"/>
        <v>0.05936419818188122</v>
      </c>
      <c r="T32" s="36">
        <f t="shared" si="16"/>
        <v>0.021318118000066534</v>
      </c>
      <c r="U32" s="36">
        <f t="shared" si="17"/>
        <v>0.21180425984789042</v>
      </c>
      <c r="V32" s="36">
        <f t="shared" si="18"/>
        <v>0.0003447015264</v>
      </c>
      <c r="W32" s="36">
        <f t="shared" si="19"/>
        <v>0.007979565694823679</v>
      </c>
      <c r="Y32" s="36">
        <v>0.05936419818188122</v>
      </c>
      <c r="Z32" s="36">
        <v>0.021318118000066534</v>
      </c>
      <c r="AA32" s="36">
        <v>0.21180425984789042</v>
      </c>
      <c r="AB32" s="36">
        <v>0.0003447015264</v>
      </c>
      <c r="AC32" s="36">
        <v>0.007979565694823679</v>
      </c>
    </row>
    <row r="33" spans="1:29" s="23" customFormat="1" ht="12.75">
      <c r="A33" s="34" t="s">
        <v>211</v>
      </c>
      <c r="B33" s="35" t="s">
        <v>2</v>
      </c>
      <c r="C33" s="35">
        <v>240</v>
      </c>
      <c r="D33" s="35">
        <v>43</v>
      </c>
      <c r="E33" s="21">
        <f>(IF($C33&lt;50,LOOKUP($B$2,'SC OFFROAD_EFs'!$B$5:$B$12,'SC OFFROAD_EFs'!D$5:D$12),IF($C33&lt;120,LOOKUP($B$2,'SC OFFROAD_EFs'!$B$13:$B$20,'SC OFFROAD_EFs'!D$13:D$20),IF($C33&lt;175,LOOKUP($B$2,'SC OFFROAD_EFs'!$B$21:$B$32,'SC OFFROAD_EFs'!D$21:D$32),IF($C33&lt;250,LOOKUP($B$2,'SC OFFROAD_EFs'!$B$33:$B$41,'SC OFFROAD_EFs'!D$33:D$41),IF($C33&lt;500,LOOKUP($B$2,'SC OFFROAD_EFs'!$B$42:$B$50,'SC OFFROAD_EFs'!D$42:D$50),IF($C33&lt;750,LOOKUP($B$2,'SC OFFROAD_EFs'!$B$51:$B$59,'SC OFFROAD_EFs'!D$51:D$59),LOOKUP($B$2,'SC OFFROAD_EFs'!$B$60:$B$66,'SC OFFROAD_EFs'!D$60:D$66))))))))/453.59</f>
        <v>0.0018599666414599234</v>
      </c>
      <c r="F33" s="21">
        <f>(IF($C33&lt;50,LOOKUP($B$2,'SC OFFROAD_EFs'!$B$5:$B$12,'SC OFFROAD_EFs'!C$5:C$12),IF($C33&lt;120,LOOKUP($B$2,'SC OFFROAD_EFs'!$B$13:$B$20,'SC OFFROAD_EFs'!C$13:C$20),IF($C33&lt;175,LOOKUP($B$2,'SC OFFROAD_EFs'!$B$21:$B$32,'SC OFFROAD_EFs'!C$21:C$32),IF($C33&lt;250,LOOKUP($B$2,'SC OFFROAD_EFs'!$B$33:$B$41,'SC OFFROAD_EFs'!C$33:C$41),IF($C33&lt;500,LOOKUP($B$2,'SC OFFROAD_EFs'!$B$42:$B$50,'SC OFFROAD_EFs'!C$42:C$50),IF($C33&lt;750,LOOKUP($B$2,'SC OFFROAD_EFs'!$B$51:$B$59,'SC OFFROAD_EFs'!C$51:C$59),LOOKUP($B$2,'SC OFFROAD_EFs'!$B$60:$B$66,'SC OFFROAD_EFs'!C$60:C$66))))))))/453.59</f>
        <v>0.0006679276323643183</v>
      </c>
      <c r="G33" s="21">
        <f>(IF($C33&lt;50,LOOKUP($B$2,'SC OFFROAD_EFs'!$B$5:$B$12,'SC OFFROAD_EFs'!E$5:E$12),IF($C33&lt;120,LOOKUP($B$2,'SC OFFROAD_EFs'!$B$13:$B$20,'SC OFFROAD_EFs'!E$13:E$20),IF($C33&lt;175,LOOKUP($B$2,'SC OFFROAD_EFs'!$B$21:$B$32,'SC OFFROAD_EFs'!E$21:E$32),IF($C33&lt;250,LOOKUP($B$2,'SC OFFROAD_EFs'!$B$33:$B$41,'SC OFFROAD_EFs'!E$33:E$41),IF($C33&lt;500,LOOKUP($B$2,'SC OFFROAD_EFs'!$B$42:$B$50,'SC OFFROAD_EFs'!E$42:E$50),IF($C33&lt;750,LOOKUP($B$2,'SC OFFROAD_EFs'!$B$51:$B$59,'SC OFFROAD_EFs'!E$51:E$59),LOOKUP($B$2,'SC OFFROAD_EFs'!$B$60:$B$66,'SC OFFROAD_EFs'!E$60:E$66))))))))/453.59</f>
        <v>0.006636135413287269</v>
      </c>
      <c r="H33" s="21">
        <v>1.08E-05</v>
      </c>
      <c r="I33" s="21">
        <f>(IF($C33&lt;50,LOOKUP($B$2,'SC OFFROAD_EFs'!$B$5:$B$12,'SC OFFROAD_EFs'!F$5:F$12),IF($C33&lt;120,LOOKUP($B$2,'SC OFFROAD_EFs'!$B$13:$B$20,'SC OFFROAD_EFs'!F$13:F$20),IF($C33&lt;175,LOOKUP($B$2,'SC OFFROAD_EFs'!$B$21:$B$32,'SC OFFROAD_EFs'!F$21:F$32),IF($C33&lt;250,LOOKUP($B$2,'SC OFFROAD_EFs'!$B$33:$B$41,'SC OFFROAD_EFs'!F$33:F$41),IF($C33&lt;500,LOOKUP($B$2,'SC OFFROAD_EFs'!$B$42:$B$50,'SC OFFROAD_EFs'!F$42:F$50),IF($C33&lt;750,LOOKUP($B$2,'SC OFFROAD_EFs'!$B$51:$B$59,'SC OFFROAD_EFs'!F$51:F$59),LOOKUP($B$2,'SC OFFROAD_EFs'!$B$60:$B$66,'SC OFFROAD_EFs'!F$60:F$66))))))))/453.59</f>
        <v>0.000250011395087619</v>
      </c>
      <c r="J33" s="22">
        <v>2</v>
      </c>
      <c r="K33" s="23">
        <v>12</v>
      </c>
      <c r="L33" s="23">
        <v>168</v>
      </c>
      <c r="M33" s="24">
        <f t="shared" si="10"/>
        <v>4.606765377567938</v>
      </c>
      <c r="N33" s="24">
        <f t="shared" si="11"/>
        <v>1.6543231598399435</v>
      </c>
      <c r="O33" s="24">
        <f t="shared" si="12"/>
        <v>16.436380191629905</v>
      </c>
      <c r="P33" s="24">
        <f t="shared" si="13"/>
        <v>0.02674944</v>
      </c>
      <c r="Q33" s="24">
        <f t="shared" si="14"/>
        <v>0.6192282233530146</v>
      </c>
      <c r="R33" s="24"/>
      <c r="S33" s="36">
        <f t="shared" si="15"/>
        <v>0.07816759492657277</v>
      </c>
      <c r="T33" s="36">
        <f t="shared" si="16"/>
        <v>0.028070555376164166</v>
      </c>
      <c r="U33" s="36">
        <f t="shared" si="17"/>
        <v>0.27889249909157626</v>
      </c>
      <c r="V33" s="36">
        <f t="shared" si="18"/>
        <v>0.00045388449792</v>
      </c>
      <c r="W33" s="36">
        <f t="shared" si="19"/>
        <v>0.010507064493853953</v>
      </c>
      <c r="Y33" s="36">
        <v>0.07816759492657277</v>
      </c>
      <c r="Z33" s="36">
        <v>0.028070555376164166</v>
      </c>
      <c r="AA33" s="36">
        <v>0.27889249909157626</v>
      </c>
      <c r="AB33" s="36">
        <v>0.00045388449792</v>
      </c>
      <c r="AC33" s="36">
        <v>0.010507064493853953</v>
      </c>
    </row>
    <row r="34" spans="1:29" s="23" customFormat="1" ht="12.75">
      <c r="A34" s="34" t="s">
        <v>132</v>
      </c>
      <c r="B34" s="35" t="s">
        <v>2</v>
      </c>
      <c r="C34" s="35">
        <v>99</v>
      </c>
      <c r="D34" s="35">
        <v>57.5</v>
      </c>
      <c r="E34" s="21">
        <f>(IF($C34&lt;50,LOOKUP($B$2,'SC OFFROAD_EFs'!$B$5:$B$12,'SC OFFROAD_EFs'!D$5:D$12),IF($C34&lt;120,LOOKUP($B$2,'SC OFFROAD_EFs'!$B$13:$B$20,'SC OFFROAD_EFs'!D$13:D$20),IF($C34&lt;175,LOOKUP($B$2,'SC OFFROAD_EFs'!$B$21:$B$32,'SC OFFROAD_EFs'!D$21:D$32),IF($C34&lt;250,LOOKUP($B$2,'SC OFFROAD_EFs'!$B$33:$B$41,'SC OFFROAD_EFs'!D$33:D$41),IF($C34&lt;500,LOOKUP($B$2,'SC OFFROAD_EFs'!$B$42:$B$50,'SC OFFROAD_EFs'!D$42:D$50),IF($C34&lt;750,LOOKUP($B$2,'SC OFFROAD_EFs'!$B$51:$B$59,'SC OFFROAD_EFs'!D$51:D$59),LOOKUP($B$2,'SC OFFROAD_EFs'!$B$60:$B$66,'SC OFFROAD_EFs'!D$60:D$66))))))))/453.59</f>
        <v>0.003452362492715897</v>
      </c>
      <c r="F34" s="21">
        <f>(IF($C34&lt;50,LOOKUP($B$2,'SC OFFROAD_EFs'!$B$5:$B$12,'SC OFFROAD_EFs'!C$5:C$12),IF($C34&lt;120,LOOKUP($B$2,'SC OFFROAD_EFs'!$B$13:$B$20,'SC OFFROAD_EFs'!C$13:C$20),IF($C34&lt;175,LOOKUP($B$2,'SC OFFROAD_EFs'!$B$21:$B$32,'SC OFFROAD_EFs'!C$21:C$32),IF($C34&lt;250,LOOKUP($B$2,'SC OFFROAD_EFs'!$B$33:$B$41,'SC OFFROAD_EFs'!C$33:C$41),IF($C34&lt;500,LOOKUP($B$2,'SC OFFROAD_EFs'!$B$42:$B$50,'SC OFFROAD_EFs'!C$42:C$50),IF($C34&lt;750,LOOKUP($B$2,'SC OFFROAD_EFs'!$B$51:$B$59,'SC OFFROAD_EFs'!C$51:C$59),LOOKUP($B$2,'SC OFFROAD_EFs'!$B$60:$B$66,'SC OFFROAD_EFs'!C$60:C$66))))))))/453.59</f>
        <v>0.0009342523155020167</v>
      </c>
      <c r="G34" s="21">
        <f>(IF($C34&lt;50,LOOKUP($B$2,'SC OFFROAD_EFs'!$B$5:$B$12,'SC OFFROAD_EFs'!E$5:E$12),IF($C34&lt;120,LOOKUP($B$2,'SC OFFROAD_EFs'!$B$13:$B$20,'SC OFFROAD_EFs'!E$13:E$20),IF($C34&lt;175,LOOKUP($B$2,'SC OFFROAD_EFs'!$B$21:$B$32,'SC OFFROAD_EFs'!E$21:E$32),IF($C34&lt;250,LOOKUP($B$2,'SC OFFROAD_EFs'!$B$33:$B$41,'SC OFFROAD_EFs'!E$33:E$41),IF($C34&lt;500,LOOKUP($B$2,'SC OFFROAD_EFs'!$B$42:$B$50,'SC OFFROAD_EFs'!E$42:E$50),IF($C34&lt;750,LOOKUP($B$2,'SC OFFROAD_EFs'!$B$51:$B$59,'SC OFFROAD_EFs'!E$51:E$59),LOOKUP($B$2,'SC OFFROAD_EFs'!$B$60:$B$66,'SC OFFROAD_EFs'!E$60:E$66))))))))/453.59</f>
        <v>0.00569958135030318</v>
      </c>
      <c r="H34" s="21">
        <v>1.08E-05</v>
      </c>
      <c r="I34" s="21">
        <f>(IF($C34&lt;50,LOOKUP($B$2,'SC OFFROAD_EFs'!$B$5:$B$12,'SC OFFROAD_EFs'!F$5:F$12),IF($C34&lt;120,LOOKUP($B$2,'SC OFFROAD_EFs'!$B$13:$B$20,'SC OFFROAD_EFs'!F$13:F$20),IF($C34&lt;175,LOOKUP($B$2,'SC OFFROAD_EFs'!$B$21:$B$32,'SC OFFROAD_EFs'!F$21:F$32),IF($C34&lt;250,LOOKUP($B$2,'SC OFFROAD_EFs'!$B$33:$B$41,'SC OFFROAD_EFs'!F$33:F$41),IF($C34&lt;500,LOOKUP($B$2,'SC OFFROAD_EFs'!$B$42:$B$50,'SC OFFROAD_EFs'!F$42:F$50),IF($C34&lt;750,LOOKUP($B$2,'SC OFFROAD_EFs'!$B$51:$B$59,'SC OFFROAD_EFs'!F$51:F$59),LOOKUP($B$2,'SC OFFROAD_EFs'!$B$60:$B$66,'SC OFFROAD_EFs'!F$60:F$66))))))))/453.59</f>
        <v>0.0005145676938580046</v>
      </c>
      <c r="J34" s="22">
        <v>1</v>
      </c>
      <c r="K34" s="23">
        <v>12</v>
      </c>
      <c r="L34" s="23">
        <v>168</v>
      </c>
      <c r="M34" s="24">
        <f t="shared" si="10"/>
        <v>2.3583088187742294</v>
      </c>
      <c r="N34" s="24">
        <f t="shared" si="11"/>
        <v>0.6381877567194276</v>
      </c>
      <c r="O34" s="24">
        <f t="shared" si="12"/>
        <v>3.8933840203921024</v>
      </c>
      <c r="P34" s="24">
        <f t="shared" si="13"/>
        <v>0.00737748</v>
      </c>
      <c r="Q34" s="24">
        <f t="shared" si="14"/>
        <v>0.35150119167440297</v>
      </c>
      <c r="R34" s="24"/>
      <c r="S34" s="36">
        <f t="shared" si="15"/>
        <v>0.04001578403696112</v>
      </c>
      <c r="T34" s="36">
        <f t="shared" si="16"/>
        <v>0.010828769856015249</v>
      </c>
      <c r="U34" s="36">
        <f t="shared" si="17"/>
        <v>0.06606294005801319</v>
      </c>
      <c r="V34" s="36">
        <f t="shared" si="18"/>
        <v>0.00012518108064</v>
      </c>
      <c r="W34" s="36">
        <f t="shared" si="19"/>
        <v>0.00596427222033127</v>
      </c>
      <c r="Y34" s="36">
        <v>0.04001578403696112</v>
      </c>
      <c r="Z34" s="36">
        <v>0.010828769856015249</v>
      </c>
      <c r="AA34" s="36">
        <v>0.06606294005801319</v>
      </c>
      <c r="AB34" s="36">
        <v>0.00012518108064</v>
      </c>
      <c r="AC34" s="36">
        <v>0.00596427222033127</v>
      </c>
    </row>
    <row r="35" spans="1:29" s="23" customFormat="1" ht="12.75">
      <c r="A35" s="23" t="s">
        <v>135</v>
      </c>
      <c r="B35" s="35" t="s">
        <v>2</v>
      </c>
      <c r="C35" s="35">
        <v>23</v>
      </c>
      <c r="D35" s="35">
        <v>74</v>
      </c>
      <c r="E35" s="21">
        <f>(IF($C35&lt;50,LOOKUP($B$2,'SC OFFROAD_EFs'!$B$5:$B$12,'SC OFFROAD_EFs'!D$5:D$12),IF($C35&lt;120,LOOKUP($B$2,'SC OFFROAD_EFs'!$B$13:$B$20,'SC OFFROAD_EFs'!D$13:D$20),IF($C35&lt;175,LOOKUP($B$2,'SC OFFROAD_EFs'!$B$21:$B$32,'SC OFFROAD_EFs'!D$21:D$32),IF($C35&lt;250,LOOKUP($B$2,'SC OFFROAD_EFs'!$B$33:$B$41,'SC OFFROAD_EFs'!D$33:D$41),IF($C35&lt;500,LOOKUP($B$2,'SC OFFROAD_EFs'!$B$42:$B$50,'SC OFFROAD_EFs'!D$42:D$50),IF($C35&lt;750,LOOKUP($B$2,'SC OFFROAD_EFs'!$B$51:$B$59,'SC OFFROAD_EFs'!D$51:D$59),LOOKUP($B$2,'SC OFFROAD_EFs'!$B$60:$B$66,'SC OFFROAD_EFs'!D$60:D$66))))))))/453.59</f>
        <v>0.005817914626272056</v>
      </c>
      <c r="F35" s="21">
        <f>(IF($C35&lt;50,LOOKUP($B$2,'SC OFFROAD_EFs'!$B$5:$B$12,'SC OFFROAD_EFs'!C$5:C$12),IF($C35&lt;120,LOOKUP($B$2,'SC OFFROAD_EFs'!$B$13:$B$20,'SC OFFROAD_EFs'!C$13:C$20),IF($C35&lt;175,LOOKUP($B$2,'SC OFFROAD_EFs'!$B$21:$B$32,'SC OFFROAD_EFs'!C$21:C$32),IF($C35&lt;250,LOOKUP($B$2,'SC OFFROAD_EFs'!$B$33:$B$41,'SC OFFROAD_EFs'!C$33:C$41),IF($C35&lt;500,LOOKUP($B$2,'SC OFFROAD_EFs'!$B$42:$B$50,'SC OFFROAD_EFs'!C$42:C$50),IF($C35&lt;750,LOOKUP($B$2,'SC OFFROAD_EFs'!$B$51:$B$59,'SC OFFROAD_EFs'!C$51:C$59),LOOKUP($B$2,'SC OFFROAD_EFs'!$B$60:$B$66,'SC OFFROAD_EFs'!C$60:C$66))))))))/453.59</f>
        <v>0.0020078363524550697</v>
      </c>
      <c r="G35" s="21">
        <f>(IF($C35&lt;50,LOOKUP($B$2,'SC OFFROAD_EFs'!$B$5:$B$12,'SC OFFROAD_EFs'!E$5:E$12),IF($C35&lt;120,LOOKUP($B$2,'SC OFFROAD_EFs'!$B$13:$B$20,'SC OFFROAD_EFs'!E$13:E$20),IF($C35&lt;175,LOOKUP($B$2,'SC OFFROAD_EFs'!$B$21:$B$32,'SC OFFROAD_EFs'!E$21:E$32),IF($C35&lt;250,LOOKUP($B$2,'SC OFFROAD_EFs'!$B$33:$B$41,'SC OFFROAD_EFs'!E$33:E$41),IF($C35&lt;500,LOOKUP($B$2,'SC OFFROAD_EFs'!$B$42:$B$50,'SC OFFROAD_EFs'!E$42:E$50),IF($C35&lt;750,LOOKUP($B$2,'SC OFFROAD_EFs'!$B$51:$B$59,'SC OFFROAD_EFs'!E$51:E$59),LOOKUP($B$2,'SC OFFROAD_EFs'!$B$60:$B$66,'SC OFFROAD_EFs'!E$60:E$66))))))))/453.59</f>
        <v>0.005375122291359144</v>
      </c>
      <c r="H35" s="21">
        <v>1.08E-05</v>
      </c>
      <c r="I35" s="21">
        <f>(IF($C35&lt;50,LOOKUP($B$2,'SC OFFROAD_EFs'!$B$5:$B$12,'SC OFFROAD_EFs'!F$5:F$12),IF($C35&lt;120,LOOKUP($B$2,'SC OFFROAD_EFs'!$B$13:$B$20,'SC OFFROAD_EFs'!F$13:F$20),IF($C35&lt;175,LOOKUP($B$2,'SC OFFROAD_EFs'!$B$21:$B$32,'SC OFFROAD_EFs'!F$21:F$32),IF($C35&lt;250,LOOKUP($B$2,'SC OFFROAD_EFs'!$B$33:$B$41,'SC OFFROAD_EFs'!F$33:F$41),IF($C35&lt;500,LOOKUP($B$2,'SC OFFROAD_EFs'!$B$42:$B$50,'SC OFFROAD_EFs'!F$42:F$50),IF($C35&lt;750,LOOKUP($B$2,'SC OFFROAD_EFs'!$B$51:$B$59,'SC OFFROAD_EFs'!F$51:F$59),LOOKUP($B$2,'SC OFFROAD_EFs'!$B$60:$B$66,'SC OFFROAD_EFs'!F$60:F$66))))))))/453.59</f>
        <v>0.0005126331160610746</v>
      </c>
      <c r="J35" s="22">
        <v>1</v>
      </c>
      <c r="K35" s="23">
        <v>12</v>
      </c>
      <c r="L35" s="23">
        <v>168</v>
      </c>
      <c r="M35" s="24">
        <f t="shared" si="10"/>
        <v>1.1882508832698049</v>
      </c>
      <c r="N35" s="24">
        <f t="shared" si="11"/>
        <v>0.4100804966254234</v>
      </c>
      <c r="O35" s="24">
        <f t="shared" si="12"/>
        <v>1.0978149767871914</v>
      </c>
      <c r="P35" s="24">
        <f t="shared" si="13"/>
        <v>0.0022057920000000003</v>
      </c>
      <c r="Q35" s="24">
        <f t="shared" si="14"/>
        <v>0.10470018762431386</v>
      </c>
      <c r="R35" s="24"/>
      <c r="S35" s="36">
        <f t="shared" si="15"/>
        <v>0.020162240987322052</v>
      </c>
      <c r="T35" s="36">
        <f t="shared" si="16"/>
        <v>0.006958245866740184</v>
      </c>
      <c r="U35" s="36">
        <f t="shared" si="17"/>
        <v>0.018627724526125065</v>
      </c>
      <c r="V35" s="36">
        <f t="shared" si="18"/>
        <v>3.742787865600001E-05</v>
      </c>
      <c r="W35" s="36">
        <f t="shared" si="19"/>
        <v>0.0017765527836093578</v>
      </c>
      <c r="Y35" s="36">
        <v>0.020162240987322052</v>
      </c>
      <c r="Z35" s="36">
        <v>0.006958245866740184</v>
      </c>
      <c r="AA35" s="36">
        <v>0.018627724526125065</v>
      </c>
      <c r="AB35" s="36">
        <v>3.742787865600001E-05</v>
      </c>
      <c r="AC35" s="36">
        <v>0.0017765527836093578</v>
      </c>
    </row>
    <row r="36" spans="1:29" s="23" customFormat="1" ht="12.75">
      <c r="A36" s="34" t="s">
        <v>136</v>
      </c>
      <c r="B36" s="35" t="s">
        <v>2</v>
      </c>
      <c r="C36" s="35">
        <v>23</v>
      </c>
      <c r="D36" s="35">
        <v>74</v>
      </c>
      <c r="E36" s="21">
        <f>(IF($C36&lt;50,LOOKUP($B$2,'SC OFFROAD_EFs'!$B$5:$B$12,'SC OFFROAD_EFs'!D$5:D$12),IF($C36&lt;120,LOOKUP($B$2,'SC OFFROAD_EFs'!$B$13:$B$20,'SC OFFROAD_EFs'!D$13:D$20),IF($C36&lt;175,LOOKUP($B$2,'SC OFFROAD_EFs'!$B$21:$B$32,'SC OFFROAD_EFs'!D$21:D$32),IF($C36&lt;250,LOOKUP($B$2,'SC OFFROAD_EFs'!$B$33:$B$41,'SC OFFROAD_EFs'!D$33:D$41),IF($C36&lt;500,LOOKUP($B$2,'SC OFFROAD_EFs'!$B$42:$B$50,'SC OFFROAD_EFs'!D$42:D$50),IF($C36&lt;750,LOOKUP($B$2,'SC OFFROAD_EFs'!$B$51:$B$59,'SC OFFROAD_EFs'!D$51:D$59),LOOKUP($B$2,'SC OFFROAD_EFs'!$B$60:$B$66,'SC OFFROAD_EFs'!D$60:D$66))))))))/453.59</f>
        <v>0.005817914626272056</v>
      </c>
      <c r="F36" s="21">
        <f>(IF($C36&lt;50,LOOKUP($B$2,'SC OFFROAD_EFs'!$B$5:$B$12,'SC OFFROAD_EFs'!C$5:C$12),IF($C36&lt;120,LOOKUP($B$2,'SC OFFROAD_EFs'!$B$13:$B$20,'SC OFFROAD_EFs'!C$13:C$20),IF($C36&lt;175,LOOKUP($B$2,'SC OFFROAD_EFs'!$B$21:$B$32,'SC OFFROAD_EFs'!C$21:C$32),IF($C36&lt;250,LOOKUP($B$2,'SC OFFROAD_EFs'!$B$33:$B$41,'SC OFFROAD_EFs'!C$33:C$41),IF($C36&lt;500,LOOKUP($B$2,'SC OFFROAD_EFs'!$B$42:$B$50,'SC OFFROAD_EFs'!C$42:C$50),IF($C36&lt;750,LOOKUP($B$2,'SC OFFROAD_EFs'!$B$51:$B$59,'SC OFFROAD_EFs'!C$51:C$59),LOOKUP($B$2,'SC OFFROAD_EFs'!$B$60:$B$66,'SC OFFROAD_EFs'!C$60:C$66))))))))/453.59</f>
        <v>0.0020078363524550697</v>
      </c>
      <c r="G36" s="21">
        <f>(IF($C36&lt;50,LOOKUP($B$2,'SC OFFROAD_EFs'!$B$5:$B$12,'SC OFFROAD_EFs'!E$5:E$12),IF($C36&lt;120,LOOKUP($B$2,'SC OFFROAD_EFs'!$B$13:$B$20,'SC OFFROAD_EFs'!E$13:E$20),IF($C36&lt;175,LOOKUP($B$2,'SC OFFROAD_EFs'!$B$21:$B$32,'SC OFFROAD_EFs'!E$21:E$32),IF($C36&lt;250,LOOKUP($B$2,'SC OFFROAD_EFs'!$B$33:$B$41,'SC OFFROAD_EFs'!E$33:E$41),IF($C36&lt;500,LOOKUP($B$2,'SC OFFROAD_EFs'!$B$42:$B$50,'SC OFFROAD_EFs'!E$42:E$50),IF($C36&lt;750,LOOKUP($B$2,'SC OFFROAD_EFs'!$B$51:$B$59,'SC OFFROAD_EFs'!E$51:E$59),LOOKUP($B$2,'SC OFFROAD_EFs'!$B$60:$B$66,'SC OFFROAD_EFs'!E$60:E$66))))))))/453.59</f>
        <v>0.005375122291359144</v>
      </c>
      <c r="H36" s="21">
        <v>1.08E-05</v>
      </c>
      <c r="I36" s="21">
        <f>(IF($C36&lt;50,LOOKUP($B$2,'SC OFFROAD_EFs'!$B$5:$B$12,'SC OFFROAD_EFs'!F$5:F$12),IF($C36&lt;120,LOOKUP($B$2,'SC OFFROAD_EFs'!$B$13:$B$20,'SC OFFROAD_EFs'!F$13:F$20),IF($C36&lt;175,LOOKUP($B$2,'SC OFFROAD_EFs'!$B$21:$B$32,'SC OFFROAD_EFs'!F$21:F$32),IF($C36&lt;250,LOOKUP($B$2,'SC OFFROAD_EFs'!$B$33:$B$41,'SC OFFROAD_EFs'!F$33:F$41),IF($C36&lt;500,LOOKUP($B$2,'SC OFFROAD_EFs'!$B$42:$B$50,'SC OFFROAD_EFs'!F$42:F$50),IF($C36&lt;750,LOOKUP($B$2,'SC OFFROAD_EFs'!$B$51:$B$59,'SC OFFROAD_EFs'!F$51:F$59),LOOKUP($B$2,'SC OFFROAD_EFs'!$B$60:$B$66,'SC OFFROAD_EFs'!F$60:F$66))))))))/453.59</f>
        <v>0.0005126331160610746</v>
      </c>
      <c r="J36" s="22">
        <v>1</v>
      </c>
      <c r="K36" s="23">
        <v>12</v>
      </c>
      <c r="L36" s="23">
        <v>168</v>
      </c>
      <c r="M36" s="24">
        <f t="shared" si="10"/>
        <v>1.1882508832698049</v>
      </c>
      <c r="N36" s="24">
        <f t="shared" si="11"/>
        <v>0.4100804966254234</v>
      </c>
      <c r="O36" s="24">
        <f t="shared" si="12"/>
        <v>1.0978149767871914</v>
      </c>
      <c r="P36" s="24">
        <f t="shared" si="13"/>
        <v>0.0022057920000000003</v>
      </c>
      <c r="Q36" s="24">
        <f t="shared" si="14"/>
        <v>0.10470018762431386</v>
      </c>
      <c r="R36" s="24"/>
      <c r="S36" s="36">
        <f t="shared" si="15"/>
        <v>0.020162240987322052</v>
      </c>
      <c r="T36" s="36">
        <f t="shared" si="16"/>
        <v>0.006958245866740184</v>
      </c>
      <c r="U36" s="36">
        <f t="shared" si="17"/>
        <v>0.018627724526125065</v>
      </c>
      <c r="V36" s="36">
        <f t="shared" si="18"/>
        <v>3.742787865600001E-05</v>
      </c>
      <c r="W36" s="36">
        <f t="shared" si="19"/>
        <v>0.0017765527836093578</v>
      </c>
      <c r="Y36" s="36">
        <v>0.020162240987322052</v>
      </c>
      <c r="Z36" s="36">
        <v>0.006958245866740184</v>
      </c>
      <c r="AA36" s="36">
        <v>0.018627724526125065</v>
      </c>
      <c r="AB36" s="36">
        <v>3.742787865600001E-05</v>
      </c>
      <c r="AC36" s="36">
        <v>0.0017765527836093578</v>
      </c>
    </row>
    <row r="37" spans="1:29" s="23" customFormat="1" ht="12.75">
      <c r="A37" s="34" t="s">
        <v>137</v>
      </c>
      <c r="B37" s="35" t="s">
        <v>2</v>
      </c>
      <c r="C37" s="35">
        <v>300</v>
      </c>
      <c r="D37" s="35">
        <v>74</v>
      </c>
      <c r="E37" s="21">
        <f>(IF($C37&lt;50,LOOKUP($B$2,'SC OFFROAD_EFs'!$B$5:$B$12,'SC OFFROAD_EFs'!D$5:D$12),IF($C37&lt;120,LOOKUP($B$2,'SC OFFROAD_EFs'!$B$13:$B$20,'SC OFFROAD_EFs'!D$13:D$20),IF($C37&lt;175,LOOKUP($B$2,'SC OFFROAD_EFs'!$B$21:$B$32,'SC OFFROAD_EFs'!D$21:D$32),IF($C37&lt;250,LOOKUP($B$2,'SC OFFROAD_EFs'!$B$33:$B$41,'SC OFFROAD_EFs'!D$33:D$41),IF($C37&lt;500,LOOKUP($B$2,'SC OFFROAD_EFs'!$B$42:$B$50,'SC OFFROAD_EFs'!D$42:D$50),IF($C37&lt;750,LOOKUP($B$2,'SC OFFROAD_EFs'!$B$51:$B$59,'SC OFFROAD_EFs'!D$51:D$59),LOOKUP($B$2,'SC OFFROAD_EFs'!$B$60:$B$66,'SC OFFROAD_EFs'!D$60:D$66))))))))/453.59</f>
        <v>0.0018233394122169257</v>
      </c>
      <c r="F37" s="21">
        <f>(IF($C37&lt;50,LOOKUP($B$2,'SC OFFROAD_EFs'!$B$5:$B$12,'SC OFFROAD_EFs'!C$5:C$12),IF($C37&lt;120,LOOKUP($B$2,'SC OFFROAD_EFs'!$B$13:$B$20,'SC OFFROAD_EFs'!C$13:C$20),IF($C37&lt;175,LOOKUP($B$2,'SC OFFROAD_EFs'!$B$21:$B$32,'SC OFFROAD_EFs'!C$21:C$32),IF($C37&lt;250,LOOKUP($B$2,'SC OFFROAD_EFs'!$B$33:$B$41,'SC OFFROAD_EFs'!C$33:C$41),IF($C37&lt;500,LOOKUP($B$2,'SC OFFROAD_EFs'!$B$42:$B$50,'SC OFFROAD_EFs'!C$42:C$50),IF($C37&lt;750,LOOKUP($B$2,'SC OFFROAD_EFs'!$B$51:$B$59,'SC OFFROAD_EFs'!C$51:C$59),LOOKUP($B$2,'SC OFFROAD_EFs'!$B$60:$B$66,'SC OFFROAD_EFs'!C$60:C$66))))))))/453.59</f>
        <v>0.000498946968275863</v>
      </c>
      <c r="G37" s="21">
        <f>(IF($C37&lt;50,LOOKUP($B$2,'SC OFFROAD_EFs'!$B$5:$B$12,'SC OFFROAD_EFs'!E$5:E$12),IF($C37&lt;120,LOOKUP($B$2,'SC OFFROAD_EFs'!$B$13:$B$20,'SC OFFROAD_EFs'!E$13:E$20),IF($C37&lt;175,LOOKUP($B$2,'SC OFFROAD_EFs'!$B$21:$B$32,'SC OFFROAD_EFs'!E$21:E$32),IF($C37&lt;250,LOOKUP($B$2,'SC OFFROAD_EFs'!$B$33:$B$41,'SC OFFROAD_EFs'!E$33:E$41),IF($C37&lt;500,LOOKUP($B$2,'SC OFFROAD_EFs'!$B$42:$B$50,'SC OFFROAD_EFs'!E$42:E$50),IF($C37&lt;750,LOOKUP($B$2,'SC OFFROAD_EFs'!$B$51:$B$59,'SC OFFROAD_EFs'!E$51:E$59),LOOKUP($B$2,'SC OFFROAD_EFs'!$B$60:$B$66,'SC OFFROAD_EFs'!E$60:E$66))))))))/453.59</f>
        <v>0.00481826162721188</v>
      </c>
      <c r="H37" s="21">
        <v>1.08E-05</v>
      </c>
      <c r="I37" s="21">
        <f>(IF($C37&lt;50,LOOKUP($B$2,'SC OFFROAD_EFs'!$B$5:$B$12,'SC OFFROAD_EFs'!F$5:F$12),IF($C37&lt;120,LOOKUP($B$2,'SC OFFROAD_EFs'!$B$13:$B$20,'SC OFFROAD_EFs'!F$13:F$20),IF($C37&lt;175,LOOKUP($B$2,'SC OFFROAD_EFs'!$B$21:$B$32,'SC OFFROAD_EFs'!F$21:F$32),IF($C37&lt;250,LOOKUP($B$2,'SC OFFROAD_EFs'!$B$33:$B$41,'SC OFFROAD_EFs'!F$33:F$41),IF($C37&lt;500,LOOKUP($B$2,'SC OFFROAD_EFs'!$B$42:$B$50,'SC OFFROAD_EFs'!F$42:F$50),IF($C37&lt;750,LOOKUP($B$2,'SC OFFROAD_EFs'!$B$51:$B$59,'SC OFFROAD_EFs'!F$51:F$59),LOOKUP($B$2,'SC OFFROAD_EFs'!$B$60:$B$66,'SC OFFROAD_EFs'!F$60:F$66))))))))/453.59</f>
        <v>0.000185221113079498</v>
      </c>
      <c r="J37" s="22">
        <v>2</v>
      </c>
      <c r="K37" s="23">
        <v>12</v>
      </c>
      <c r="L37" s="23">
        <v>168</v>
      </c>
      <c r="M37" s="24">
        <f t="shared" si="10"/>
        <v>9.71475238829178</v>
      </c>
      <c r="N37" s="24">
        <f t="shared" si="11"/>
        <v>2.658389446973798</v>
      </c>
      <c r="O37" s="24">
        <f t="shared" si="12"/>
        <v>25.6716979497849</v>
      </c>
      <c r="P37" s="24">
        <f t="shared" si="13"/>
        <v>0.0575424</v>
      </c>
      <c r="Q37" s="24">
        <f t="shared" si="14"/>
        <v>0.9868580904875653</v>
      </c>
      <c r="R37" s="24"/>
      <c r="S37" s="36">
        <f t="shared" si="15"/>
        <v>0.16483991852453495</v>
      </c>
      <c r="T37" s="36">
        <f t="shared" si="16"/>
        <v>0.045107552136251415</v>
      </c>
      <c r="U37" s="36">
        <f t="shared" si="17"/>
        <v>0.4355973708119502</v>
      </c>
      <c r="V37" s="36">
        <f t="shared" si="18"/>
        <v>0.0009763794432000001</v>
      </c>
      <c r="W37" s="36">
        <f t="shared" si="19"/>
        <v>0.016745008079393008</v>
      </c>
      <c r="Y37" s="36">
        <v>0.16483991852453495</v>
      </c>
      <c r="Z37" s="36">
        <v>0.045107552136251415</v>
      </c>
      <c r="AA37" s="36">
        <v>0.4355973708119502</v>
      </c>
      <c r="AB37" s="36">
        <v>0.0009763794432000001</v>
      </c>
      <c r="AC37" s="36">
        <v>0.016745008079393008</v>
      </c>
    </row>
    <row r="38" spans="1:29" s="23" customFormat="1" ht="12.75">
      <c r="A38" s="34" t="s">
        <v>139</v>
      </c>
      <c r="B38" s="35" t="s">
        <v>2</v>
      </c>
      <c r="C38" s="35">
        <v>22</v>
      </c>
      <c r="D38" s="35">
        <v>74</v>
      </c>
      <c r="E38" s="21">
        <f>(IF($C38&lt;50,LOOKUP($B$2,'SC OFFROAD_EFs'!$B$5:$B$12,'SC OFFROAD_EFs'!D$5:D$12),IF($C38&lt;120,LOOKUP($B$2,'SC OFFROAD_EFs'!$B$13:$B$20,'SC OFFROAD_EFs'!D$13:D$20),IF($C38&lt;175,LOOKUP($B$2,'SC OFFROAD_EFs'!$B$21:$B$32,'SC OFFROAD_EFs'!D$21:D$32),IF($C38&lt;250,LOOKUP($B$2,'SC OFFROAD_EFs'!$B$33:$B$41,'SC OFFROAD_EFs'!D$33:D$41),IF($C38&lt;500,LOOKUP($B$2,'SC OFFROAD_EFs'!$B$42:$B$50,'SC OFFROAD_EFs'!D$42:D$50),IF($C38&lt;750,LOOKUP($B$2,'SC OFFROAD_EFs'!$B$51:$B$59,'SC OFFROAD_EFs'!D$51:D$59),LOOKUP($B$2,'SC OFFROAD_EFs'!$B$60:$B$66,'SC OFFROAD_EFs'!D$60:D$66))))))))/453.59</f>
        <v>0.005817914626272056</v>
      </c>
      <c r="F38" s="21">
        <f>(IF($C38&lt;50,LOOKUP($B$2,'SC OFFROAD_EFs'!$B$5:$B$12,'SC OFFROAD_EFs'!C$5:C$12),IF($C38&lt;120,LOOKUP($B$2,'SC OFFROAD_EFs'!$B$13:$B$20,'SC OFFROAD_EFs'!C$13:C$20),IF($C38&lt;175,LOOKUP($B$2,'SC OFFROAD_EFs'!$B$21:$B$32,'SC OFFROAD_EFs'!C$21:C$32),IF($C38&lt;250,LOOKUP($B$2,'SC OFFROAD_EFs'!$B$33:$B$41,'SC OFFROAD_EFs'!C$33:C$41),IF($C38&lt;500,LOOKUP($B$2,'SC OFFROAD_EFs'!$B$42:$B$50,'SC OFFROAD_EFs'!C$42:C$50),IF($C38&lt;750,LOOKUP($B$2,'SC OFFROAD_EFs'!$B$51:$B$59,'SC OFFROAD_EFs'!C$51:C$59),LOOKUP($B$2,'SC OFFROAD_EFs'!$B$60:$B$66,'SC OFFROAD_EFs'!C$60:C$66))))))))/453.59</f>
        <v>0.0020078363524550697</v>
      </c>
      <c r="G38" s="21">
        <f>(IF($C38&lt;50,LOOKUP($B$2,'SC OFFROAD_EFs'!$B$5:$B$12,'SC OFFROAD_EFs'!E$5:E$12),IF($C38&lt;120,LOOKUP($B$2,'SC OFFROAD_EFs'!$B$13:$B$20,'SC OFFROAD_EFs'!E$13:E$20),IF($C38&lt;175,LOOKUP($B$2,'SC OFFROAD_EFs'!$B$21:$B$32,'SC OFFROAD_EFs'!E$21:E$32),IF($C38&lt;250,LOOKUP($B$2,'SC OFFROAD_EFs'!$B$33:$B$41,'SC OFFROAD_EFs'!E$33:E$41),IF($C38&lt;500,LOOKUP($B$2,'SC OFFROAD_EFs'!$B$42:$B$50,'SC OFFROAD_EFs'!E$42:E$50),IF($C38&lt;750,LOOKUP($B$2,'SC OFFROAD_EFs'!$B$51:$B$59,'SC OFFROAD_EFs'!E$51:E$59),LOOKUP($B$2,'SC OFFROAD_EFs'!$B$60:$B$66,'SC OFFROAD_EFs'!E$60:E$66))))))))/453.59</f>
        <v>0.005375122291359144</v>
      </c>
      <c r="H38" s="21">
        <v>1.08E-05</v>
      </c>
      <c r="I38" s="21">
        <f>(IF($C38&lt;50,LOOKUP($B$2,'SC OFFROAD_EFs'!$B$5:$B$12,'SC OFFROAD_EFs'!F$5:F$12),IF($C38&lt;120,LOOKUP($B$2,'SC OFFROAD_EFs'!$B$13:$B$20,'SC OFFROAD_EFs'!F$13:F$20),IF($C38&lt;175,LOOKUP($B$2,'SC OFFROAD_EFs'!$B$21:$B$32,'SC OFFROAD_EFs'!F$21:F$32),IF($C38&lt;250,LOOKUP($B$2,'SC OFFROAD_EFs'!$B$33:$B$41,'SC OFFROAD_EFs'!F$33:F$41),IF($C38&lt;500,LOOKUP($B$2,'SC OFFROAD_EFs'!$B$42:$B$50,'SC OFFROAD_EFs'!F$42:F$50),IF($C38&lt;750,LOOKUP($B$2,'SC OFFROAD_EFs'!$B$51:$B$59,'SC OFFROAD_EFs'!F$51:F$59),LOOKUP($B$2,'SC OFFROAD_EFs'!$B$60:$B$66,'SC OFFROAD_EFs'!F$60:F$66))))))))/453.59</f>
        <v>0.0005126331160610746</v>
      </c>
      <c r="J38" s="22">
        <v>1</v>
      </c>
      <c r="K38" s="23">
        <v>12</v>
      </c>
      <c r="L38" s="23">
        <v>168</v>
      </c>
      <c r="M38" s="24">
        <f t="shared" si="10"/>
        <v>1.136587801388509</v>
      </c>
      <c r="N38" s="24">
        <f t="shared" si="11"/>
        <v>0.39225090981562244</v>
      </c>
      <c r="O38" s="24">
        <f t="shared" si="12"/>
        <v>1.0500838908399224</v>
      </c>
      <c r="P38" s="24">
        <f t="shared" si="13"/>
        <v>0.0021098880000000003</v>
      </c>
      <c r="Q38" s="24">
        <f t="shared" si="14"/>
        <v>0.10014800555369152</v>
      </c>
      <c r="R38" s="24"/>
      <c r="S38" s="36">
        <f t="shared" si="15"/>
        <v>0.019285621813960218</v>
      </c>
      <c r="T38" s="36">
        <f t="shared" si="16"/>
        <v>0.0066557134377514815</v>
      </c>
      <c r="U38" s="36">
        <f t="shared" si="17"/>
        <v>0.017817823459771804</v>
      </c>
      <c r="V38" s="36">
        <f t="shared" si="18"/>
        <v>3.5800579584000005E-05</v>
      </c>
      <c r="W38" s="36">
        <f t="shared" si="19"/>
        <v>0.0016993113582350378</v>
      </c>
      <c r="Y38" s="36">
        <v>0.019285621813960218</v>
      </c>
      <c r="Z38" s="36">
        <v>0.0066557134377514815</v>
      </c>
      <c r="AA38" s="36">
        <v>0.017817823459771804</v>
      </c>
      <c r="AB38" s="36">
        <v>3.5800579584000005E-05</v>
      </c>
      <c r="AC38" s="36">
        <v>0.0016993113582350378</v>
      </c>
    </row>
    <row r="39" spans="1:29" s="23" customFormat="1" ht="12.75">
      <c r="A39" s="23" t="s">
        <v>49</v>
      </c>
      <c r="B39" s="35" t="s">
        <v>2</v>
      </c>
      <c r="C39" s="35">
        <v>37</v>
      </c>
      <c r="D39" s="35">
        <v>48</v>
      </c>
      <c r="E39" s="21">
        <f>(IF($C39&lt;50,LOOKUP($B$2,'SC OFFROAD_EFs'!$B$5:$B$12,'SC OFFROAD_EFs'!D$5:D$12),IF($C39&lt;120,LOOKUP($B$2,'SC OFFROAD_EFs'!$B$13:$B$20,'SC OFFROAD_EFs'!D$13:D$20),IF($C39&lt;175,LOOKUP($B$2,'SC OFFROAD_EFs'!$B$21:$B$32,'SC OFFROAD_EFs'!D$21:D$32),IF($C39&lt;250,LOOKUP($B$2,'SC OFFROAD_EFs'!$B$33:$B$41,'SC OFFROAD_EFs'!D$33:D$41),IF($C39&lt;500,LOOKUP($B$2,'SC OFFROAD_EFs'!$B$42:$B$50,'SC OFFROAD_EFs'!D$42:D$50),IF($C39&lt;750,LOOKUP($B$2,'SC OFFROAD_EFs'!$B$51:$B$59,'SC OFFROAD_EFs'!D$51:D$59),LOOKUP($B$2,'SC OFFROAD_EFs'!$B$60:$B$66,'SC OFFROAD_EFs'!D$60:D$66))))))))/453.59</f>
        <v>0.005817914626272056</v>
      </c>
      <c r="F39" s="21">
        <f>(IF($C39&lt;50,LOOKUP($B$2,'SC OFFROAD_EFs'!$B$5:$B$12,'SC OFFROAD_EFs'!C$5:C$12),IF($C39&lt;120,LOOKUP($B$2,'SC OFFROAD_EFs'!$B$13:$B$20,'SC OFFROAD_EFs'!C$13:C$20),IF($C39&lt;175,LOOKUP($B$2,'SC OFFROAD_EFs'!$B$21:$B$32,'SC OFFROAD_EFs'!C$21:C$32),IF($C39&lt;250,LOOKUP($B$2,'SC OFFROAD_EFs'!$B$33:$B$41,'SC OFFROAD_EFs'!C$33:C$41),IF($C39&lt;500,LOOKUP($B$2,'SC OFFROAD_EFs'!$B$42:$B$50,'SC OFFROAD_EFs'!C$42:C$50),IF($C39&lt;750,LOOKUP($B$2,'SC OFFROAD_EFs'!$B$51:$B$59,'SC OFFROAD_EFs'!C$51:C$59),LOOKUP($B$2,'SC OFFROAD_EFs'!$B$60:$B$66,'SC OFFROAD_EFs'!C$60:C$66))))))))/453.59</f>
        <v>0.0020078363524550697</v>
      </c>
      <c r="G39" s="21">
        <f>(IF($C39&lt;50,LOOKUP($B$2,'SC OFFROAD_EFs'!$B$5:$B$12,'SC OFFROAD_EFs'!E$5:E$12),IF($C39&lt;120,LOOKUP($B$2,'SC OFFROAD_EFs'!$B$13:$B$20,'SC OFFROAD_EFs'!E$13:E$20),IF($C39&lt;175,LOOKUP($B$2,'SC OFFROAD_EFs'!$B$21:$B$32,'SC OFFROAD_EFs'!E$21:E$32),IF($C39&lt;250,LOOKUP($B$2,'SC OFFROAD_EFs'!$B$33:$B$41,'SC OFFROAD_EFs'!E$33:E$41),IF($C39&lt;500,LOOKUP($B$2,'SC OFFROAD_EFs'!$B$42:$B$50,'SC OFFROAD_EFs'!E$42:E$50),IF($C39&lt;750,LOOKUP($B$2,'SC OFFROAD_EFs'!$B$51:$B$59,'SC OFFROAD_EFs'!E$51:E$59),LOOKUP($B$2,'SC OFFROAD_EFs'!$B$60:$B$66,'SC OFFROAD_EFs'!E$60:E$66))))))))/453.59</f>
        <v>0.005375122291359144</v>
      </c>
      <c r="H39" s="21">
        <v>1.08E-05</v>
      </c>
      <c r="I39" s="21">
        <f>(IF($C39&lt;50,LOOKUP($B$2,'SC OFFROAD_EFs'!$B$5:$B$12,'SC OFFROAD_EFs'!F$5:F$12),IF($C39&lt;120,LOOKUP($B$2,'SC OFFROAD_EFs'!$B$13:$B$20,'SC OFFROAD_EFs'!F$13:F$20),IF($C39&lt;175,LOOKUP($B$2,'SC OFFROAD_EFs'!$B$21:$B$32,'SC OFFROAD_EFs'!F$21:F$32),IF($C39&lt;250,LOOKUP($B$2,'SC OFFROAD_EFs'!$B$33:$B$41,'SC OFFROAD_EFs'!F$33:F$41),IF($C39&lt;500,LOOKUP($B$2,'SC OFFROAD_EFs'!$B$42:$B$50,'SC OFFROAD_EFs'!F$42:F$50),IF($C39&lt;750,LOOKUP($B$2,'SC OFFROAD_EFs'!$B$51:$B$59,'SC OFFROAD_EFs'!F$51:F$59),LOOKUP($B$2,'SC OFFROAD_EFs'!$B$60:$B$66,'SC OFFROAD_EFs'!F$60:F$66))))))))/453.59</f>
        <v>0.0005126331160610746</v>
      </c>
      <c r="J39" s="22">
        <v>1</v>
      </c>
      <c r="K39" s="23">
        <v>12</v>
      </c>
      <c r="L39" s="23">
        <v>168</v>
      </c>
      <c r="M39" s="24">
        <f t="shared" si="10"/>
        <v>1.2399139651511006</v>
      </c>
      <c r="N39" s="24">
        <f t="shared" si="11"/>
        <v>0.4279100834352245</v>
      </c>
      <c r="O39" s="24">
        <f t="shared" si="12"/>
        <v>1.1455460627344607</v>
      </c>
      <c r="P39" s="24">
        <f t="shared" si="13"/>
        <v>0.002301696</v>
      </c>
      <c r="Q39" s="24">
        <f t="shared" si="14"/>
        <v>0.10925236969493621</v>
      </c>
      <c r="R39" s="24"/>
      <c r="S39" s="36">
        <f t="shared" si="15"/>
        <v>0.02103886016068388</v>
      </c>
      <c r="T39" s="36">
        <f t="shared" si="16"/>
        <v>0.00726077829572889</v>
      </c>
      <c r="U39" s="36">
        <f t="shared" si="17"/>
        <v>0.01943762559247833</v>
      </c>
      <c r="V39" s="36">
        <f t="shared" si="18"/>
        <v>3.9055177728000006E-05</v>
      </c>
      <c r="W39" s="36">
        <f t="shared" si="19"/>
        <v>0.0018537942089836776</v>
      </c>
      <c r="Y39" s="36">
        <v>0.02103886016068388</v>
      </c>
      <c r="Z39" s="36">
        <v>0.00726077829572889</v>
      </c>
      <c r="AA39" s="36">
        <v>0.01943762559247833</v>
      </c>
      <c r="AB39" s="36">
        <v>3.9055177728000006E-05</v>
      </c>
      <c r="AC39" s="36">
        <v>0.0018537942089836776</v>
      </c>
    </row>
    <row r="40" spans="1:29" s="23" customFormat="1" ht="12.75">
      <c r="A40" s="23" t="s">
        <v>96</v>
      </c>
      <c r="B40" s="35" t="s">
        <v>2</v>
      </c>
      <c r="C40" s="35">
        <v>194</v>
      </c>
      <c r="D40" s="35">
        <v>43</v>
      </c>
      <c r="E40" s="21">
        <f>(IF($C40&lt;50,LOOKUP($B$2,'SC OFFROAD_EFs'!$B$5:$B$12,'SC OFFROAD_EFs'!D$5:D$12),IF($C40&lt;120,LOOKUP($B$2,'SC OFFROAD_EFs'!$B$13:$B$20,'SC OFFROAD_EFs'!D$13:D$20),IF($C40&lt;175,LOOKUP($B$2,'SC OFFROAD_EFs'!$B$21:$B$32,'SC OFFROAD_EFs'!D$21:D$32),IF($C40&lt;250,LOOKUP($B$2,'SC OFFROAD_EFs'!$B$33:$B$41,'SC OFFROAD_EFs'!D$33:D$41),IF($C40&lt;500,LOOKUP($B$2,'SC OFFROAD_EFs'!$B$42:$B$50,'SC OFFROAD_EFs'!D$42:D$50),IF($C40&lt;750,LOOKUP($B$2,'SC OFFROAD_EFs'!$B$51:$B$59,'SC OFFROAD_EFs'!D$51:D$59),LOOKUP($B$2,'SC OFFROAD_EFs'!$B$60:$B$66,'SC OFFROAD_EFs'!D$60:D$66))))))))/453.59</f>
        <v>0.0018599666414599234</v>
      </c>
      <c r="F40" s="21">
        <f>(IF($C40&lt;50,LOOKUP($B$2,'SC OFFROAD_EFs'!$B$5:$B$12,'SC OFFROAD_EFs'!C$5:C$12),IF($C40&lt;120,LOOKUP($B$2,'SC OFFROAD_EFs'!$B$13:$B$20,'SC OFFROAD_EFs'!C$13:C$20),IF($C40&lt;175,LOOKUP($B$2,'SC OFFROAD_EFs'!$B$21:$B$32,'SC OFFROAD_EFs'!C$21:C$32),IF($C40&lt;250,LOOKUP($B$2,'SC OFFROAD_EFs'!$B$33:$B$41,'SC OFFROAD_EFs'!C$33:C$41),IF($C40&lt;500,LOOKUP($B$2,'SC OFFROAD_EFs'!$B$42:$B$50,'SC OFFROAD_EFs'!C$42:C$50),IF($C40&lt;750,LOOKUP($B$2,'SC OFFROAD_EFs'!$B$51:$B$59,'SC OFFROAD_EFs'!C$51:C$59),LOOKUP($B$2,'SC OFFROAD_EFs'!$B$60:$B$66,'SC OFFROAD_EFs'!C$60:C$66))))))))/453.59</f>
        <v>0.0006679276323643183</v>
      </c>
      <c r="G40" s="21">
        <f>(IF($C40&lt;50,LOOKUP($B$2,'SC OFFROAD_EFs'!$B$5:$B$12,'SC OFFROAD_EFs'!E$5:E$12),IF($C40&lt;120,LOOKUP($B$2,'SC OFFROAD_EFs'!$B$13:$B$20,'SC OFFROAD_EFs'!E$13:E$20),IF($C40&lt;175,LOOKUP($B$2,'SC OFFROAD_EFs'!$B$21:$B$32,'SC OFFROAD_EFs'!E$21:E$32),IF($C40&lt;250,LOOKUP($B$2,'SC OFFROAD_EFs'!$B$33:$B$41,'SC OFFROAD_EFs'!E$33:E$41),IF($C40&lt;500,LOOKUP($B$2,'SC OFFROAD_EFs'!$B$42:$B$50,'SC OFFROAD_EFs'!E$42:E$50),IF($C40&lt;750,LOOKUP($B$2,'SC OFFROAD_EFs'!$B$51:$B$59,'SC OFFROAD_EFs'!E$51:E$59),LOOKUP($B$2,'SC OFFROAD_EFs'!$B$60:$B$66,'SC OFFROAD_EFs'!E$60:E$66))))))))/453.59</f>
        <v>0.006636135413287269</v>
      </c>
      <c r="H40" s="21">
        <v>1.08E-05</v>
      </c>
      <c r="I40" s="21">
        <f>(IF($C40&lt;50,LOOKUP($B$2,'SC OFFROAD_EFs'!$B$5:$B$12,'SC OFFROAD_EFs'!F$5:F$12),IF($C40&lt;120,LOOKUP($B$2,'SC OFFROAD_EFs'!$B$13:$B$20,'SC OFFROAD_EFs'!F$13:F$20),IF($C40&lt;175,LOOKUP($B$2,'SC OFFROAD_EFs'!$B$21:$B$32,'SC OFFROAD_EFs'!F$21:F$32),IF($C40&lt;250,LOOKUP($B$2,'SC OFFROAD_EFs'!$B$33:$B$41,'SC OFFROAD_EFs'!F$33:F$41),IF($C40&lt;500,LOOKUP($B$2,'SC OFFROAD_EFs'!$B$42:$B$50,'SC OFFROAD_EFs'!F$42:F$50),IF($C40&lt;750,LOOKUP($B$2,'SC OFFROAD_EFs'!$B$51:$B$59,'SC OFFROAD_EFs'!F$51:F$59),LOOKUP($B$2,'SC OFFROAD_EFs'!$B$60:$B$66,'SC OFFROAD_EFs'!F$60:F$66))))))))/453.59</f>
        <v>0.000250011395087619</v>
      </c>
      <c r="J40" s="22">
        <v>1</v>
      </c>
      <c r="K40" s="23">
        <v>12</v>
      </c>
      <c r="L40" s="23">
        <v>168</v>
      </c>
      <c r="M40" s="38">
        <f t="shared" si="10"/>
        <v>1.8619010067670416</v>
      </c>
      <c r="N40" s="38">
        <f t="shared" si="11"/>
        <v>0.6686222771019772</v>
      </c>
      <c r="O40" s="38">
        <f t="shared" si="12"/>
        <v>6.643036994117088</v>
      </c>
      <c r="P40" s="38">
        <f t="shared" si="13"/>
        <v>0.010811231999999999</v>
      </c>
      <c r="Q40" s="38">
        <f t="shared" si="14"/>
        <v>0.2502714069385101</v>
      </c>
      <c r="R40" s="24"/>
      <c r="S40" s="41">
        <f t="shared" si="15"/>
        <v>0.031592736282823164</v>
      </c>
      <c r="T40" s="41">
        <f t="shared" si="16"/>
        <v>0.01134518279786635</v>
      </c>
      <c r="U40" s="41">
        <f t="shared" si="17"/>
        <v>0.11271905171617874</v>
      </c>
      <c r="V40" s="41">
        <f t="shared" si="18"/>
        <v>0.00018344498457599997</v>
      </c>
      <c r="W40" s="41">
        <f t="shared" si="19"/>
        <v>0.004246605232932639</v>
      </c>
      <c r="Y40" s="41">
        <v>0.031592736282823164</v>
      </c>
      <c r="Z40" s="41">
        <v>0.01134518279786635</v>
      </c>
      <c r="AA40" s="41">
        <v>0.11271905171617874</v>
      </c>
      <c r="AB40" s="41">
        <v>0.00018344498457599997</v>
      </c>
      <c r="AC40" s="41">
        <v>0.004246605232932639</v>
      </c>
    </row>
    <row r="41" spans="1:29" s="23" customFormat="1" ht="12.75">
      <c r="A41" s="5" t="s">
        <v>170</v>
      </c>
      <c r="B41" s="35"/>
      <c r="C41" s="35"/>
      <c r="D41" s="35"/>
      <c r="E41" s="21"/>
      <c r="F41" s="21"/>
      <c r="G41" s="21"/>
      <c r="H41" s="21"/>
      <c r="I41" s="21"/>
      <c r="J41" s="22"/>
      <c r="M41" s="32">
        <f>SUM(M25:M40)</f>
        <v>148.2096267527201</v>
      </c>
      <c r="N41" s="32">
        <f>SUM(N25:N40)</f>
        <v>43.35631709938514</v>
      </c>
      <c r="O41" s="32">
        <f>SUM(O25:O40)</f>
        <v>350.28084009228377</v>
      </c>
      <c r="P41" s="32">
        <f>SUM(P25:P40)</f>
        <v>0.69468516</v>
      </c>
      <c r="Q41" s="32">
        <f>SUM(Q25:Q40)</f>
        <v>16.313623147661858</v>
      </c>
      <c r="R41" s="24"/>
      <c r="S41" s="32">
        <f>SUM(S25:S40)</f>
        <v>2.5148209467401554</v>
      </c>
      <c r="T41" s="32">
        <f>SUM(T25:T40)</f>
        <v>0.7356699885423673</v>
      </c>
      <c r="U41" s="32">
        <f>SUM(U25:U40)</f>
        <v>5.94356529468587</v>
      </c>
      <c r="V41" s="32">
        <f>SUM(V25:V40)</f>
        <v>0.01178741779488</v>
      </c>
      <c r="W41" s="32">
        <f>SUM(W25:W40)</f>
        <v>0.27680955756952635</v>
      </c>
      <c r="Y41" s="32">
        <f>SUM(Y25:Y40)</f>
        <v>2.5148209467401554</v>
      </c>
      <c r="Z41" s="32">
        <f>SUM(Z25:Z40)</f>
        <v>0.7356699885423673</v>
      </c>
      <c r="AA41" s="32">
        <f>SUM(AA25:AA40)</f>
        <v>5.94356529468587</v>
      </c>
      <c r="AB41" s="32">
        <f>SUM(AB25:AB40)</f>
        <v>0.01178741779488</v>
      </c>
      <c r="AC41" s="32">
        <f>SUM(AC25:AC40)</f>
        <v>0.27680955756952635</v>
      </c>
    </row>
    <row r="42" spans="2:23" s="23" customFormat="1" ht="12.75">
      <c r="B42" s="35"/>
      <c r="C42" s="35"/>
      <c r="D42" s="35"/>
      <c r="E42" s="21"/>
      <c r="F42" s="21"/>
      <c r="G42" s="21"/>
      <c r="H42" s="21"/>
      <c r="I42" s="21"/>
      <c r="J42" s="22"/>
      <c r="M42" s="32"/>
      <c r="N42" s="32"/>
      <c r="O42" s="32"/>
      <c r="P42" s="32"/>
      <c r="Q42" s="32"/>
      <c r="R42" s="24"/>
      <c r="S42" s="32"/>
      <c r="T42" s="32"/>
      <c r="U42" s="32"/>
      <c r="V42" s="32"/>
      <c r="W42" s="32"/>
    </row>
    <row r="43" spans="1:23" s="22" customFormat="1" ht="12.75">
      <c r="A43" s="22" t="s">
        <v>214</v>
      </c>
      <c r="B43" s="30"/>
      <c r="C43" s="30"/>
      <c r="D43" s="30"/>
      <c r="E43" s="31"/>
      <c r="F43" s="31"/>
      <c r="G43" s="31"/>
      <c r="H43" s="31"/>
      <c r="I43" s="31"/>
      <c r="M43" s="32"/>
      <c r="N43" s="32"/>
      <c r="O43" s="32"/>
      <c r="P43" s="32"/>
      <c r="Q43" s="32"/>
      <c r="R43" s="32"/>
      <c r="S43" s="33"/>
      <c r="T43" s="33"/>
      <c r="U43" s="33"/>
      <c r="V43" s="33"/>
      <c r="W43" s="33"/>
    </row>
    <row r="44" spans="1:29" s="23" customFormat="1" ht="12.75">
      <c r="A44" s="23" t="s">
        <v>121</v>
      </c>
      <c r="B44" s="35" t="s">
        <v>2</v>
      </c>
      <c r="C44" s="35">
        <v>194</v>
      </c>
      <c r="D44" s="35">
        <v>43</v>
      </c>
      <c r="E44" s="21">
        <f>(IF($C44&lt;50,LOOKUP($B$2,'SC OFFROAD_EFs'!$B$5:$B$12,'SC OFFROAD_EFs'!D$5:D$12),IF($C44&lt;120,LOOKUP($B$2,'SC OFFROAD_EFs'!$B$13:$B$20,'SC OFFROAD_EFs'!D$13:D$20),IF($C44&lt;175,LOOKUP($B$2,'SC OFFROAD_EFs'!$B$21:$B$32,'SC OFFROAD_EFs'!D$21:D$32),IF($C44&lt;250,LOOKUP($B$2,'SC OFFROAD_EFs'!$B$33:$B$41,'SC OFFROAD_EFs'!D$33:D$41),IF($C44&lt;500,LOOKUP($B$2,'SC OFFROAD_EFs'!$B$42:$B$50,'SC OFFROAD_EFs'!D$42:D$50),IF($C44&lt;750,LOOKUP($B$2,'SC OFFROAD_EFs'!$B$51:$B$59,'SC OFFROAD_EFs'!D$51:D$59),LOOKUP($B$2,'SC OFFROAD_EFs'!$B$60:$B$66,'SC OFFROAD_EFs'!D$60:D$66))))))))/453.59</f>
        <v>0.0018599666414599234</v>
      </c>
      <c r="F44" s="21">
        <f>(IF($C44&lt;50,LOOKUP($B$2,'SC OFFROAD_EFs'!$B$5:$B$12,'SC OFFROAD_EFs'!C$5:C$12),IF($C44&lt;120,LOOKUP($B$2,'SC OFFROAD_EFs'!$B$13:$B$20,'SC OFFROAD_EFs'!C$13:C$20),IF($C44&lt;175,LOOKUP($B$2,'SC OFFROAD_EFs'!$B$21:$B$32,'SC OFFROAD_EFs'!C$21:C$32),IF($C44&lt;250,LOOKUP($B$2,'SC OFFROAD_EFs'!$B$33:$B$41,'SC OFFROAD_EFs'!C$33:C$41),IF($C44&lt;500,LOOKUP($B$2,'SC OFFROAD_EFs'!$B$42:$B$50,'SC OFFROAD_EFs'!C$42:C$50),IF($C44&lt;750,LOOKUP($B$2,'SC OFFROAD_EFs'!$B$51:$B$59,'SC OFFROAD_EFs'!C$51:C$59),LOOKUP($B$2,'SC OFFROAD_EFs'!$B$60:$B$66,'SC OFFROAD_EFs'!C$60:C$66))))))))/453.59</f>
        <v>0.0006679276323643183</v>
      </c>
      <c r="G44" s="21">
        <f>(IF($C44&lt;50,LOOKUP($B$2,'SC OFFROAD_EFs'!$B$5:$B$12,'SC OFFROAD_EFs'!E$5:E$12),IF($C44&lt;120,LOOKUP($B$2,'SC OFFROAD_EFs'!$B$13:$B$20,'SC OFFROAD_EFs'!E$13:E$20),IF($C44&lt;175,LOOKUP($B$2,'SC OFFROAD_EFs'!$B$21:$B$32,'SC OFFROAD_EFs'!E$21:E$32),IF($C44&lt;250,LOOKUP($B$2,'SC OFFROAD_EFs'!$B$33:$B$41,'SC OFFROAD_EFs'!E$33:E$41),IF($C44&lt;500,LOOKUP($B$2,'SC OFFROAD_EFs'!$B$42:$B$50,'SC OFFROAD_EFs'!E$42:E$50),IF($C44&lt;750,LOOKUP($B$2,'SC OFFROAD_EFs'!$B$51:$B$59,'SC OFFROAD_EFs'!E$51:E$59),LOOKUP($B$2,'SC OFFROAD_EFs'!$B$60:$B$66,'SC OFFROAD_EFs'!E$60:E$66))))))))/453.59</f>
        <v>0.006636135413287269</v>
      </c>
      <c r="H44" s="21">
        <v>1.08E-05</v>
      </c>
      <c r="I44" s="21">
        <f>(IF($C44&lt;50,LOOKUP($B$2,'SC OFFROAD_EFs'!$B$5:$B$12,'SC OFFROAD_EFs'!F$5:F$12),IF($C44&lt;120,LOOKUP($B$2,'SC OFFROAD_EFs'!$B$13:$B$20,'SC OFFROAD_EFs'!F$13:F$20),IF($C44&lt;175,LOOKUP($B$2,'SC OFFROAD_EFs'!$B$21:$B$32,'SC OFFROAD_EFs'!F$21:F$32),IF($C44&lt;250,LOOKUP($B$2,'SC OFFROAD_EFs'!$B$33:$B$41,'SC OFFROAD_EFs'!F$33:F$41),IF($C44&lt;500,LOOKUP($B$2,'SC OFFROAD_EFs'!$B$42:$B$50,'SC OFFROAD_EFs'!F$42:F$50),IF($C44&lt;750,LOOKUP($B$2,'SC OFFROAD_EFs'!$B$51:$B$59,'SC OFFROAD_EFs'!F$51:F$59),LOOKUP($B$2,'SC OFFROAD_EFs'!$B$60:$B$66,'SC OFFROAD_EFs'!F$60:F$66))))))))/453.59</f>
        <v>0.000250011395087619</v>
      </c>
      <c r="J44" s="22">
        <v>4</v>
      </c>
      <c r="K44" s="23">
        <v>12</v>
      </c>
      <c r="L44" s="23">
        <v>120</v>
      </c>
      <c r="M44" s="24">
        <f aca="true" t="shared" si="20" ref="M44:M59">($C44*$D44*E44*$J44*$K44/100)</f>
        <v>7.4476040270681665</v>
      </c>
      <c r="N44" s="24">
        <f aca="true" t="shared" si="21" ref="N44:N59">($C44*$D44*F44*$J44*$K44/100)</f>
        <v>2.6744891084079088</v>
      </c>
      <c r="O44" s="24">
        <f aca="true" t="shared" si="22" ref="O44:O59">($C44*$D44*G44*$J44*$K44/100)</f>
        <v>26.57214797646835</v>
      </c>
      <c r="P44" s="24">
        <f aca="true" t="shared" si="23" ref="P44:P59">($C44*$D44*H44*$J44*$K44/100)</f>
        <v>0.043244927999999995</v>
      </c>
      <c r="Q44" s="24">
        <f aca="true" t="shared" si="24" ref="Q44:Q59">($C44*$D44*I44*$J44*$K44/100)</f>
        <v>1.0010856277540403</v>
      </c>
      <c r="R44" s="24"/>
      <c r="S44" s="36">
        <f aca="true" t="shared" si="25" ref="S44:S59">(M44*$L44)/2000</f>
        <v>0.44685624162409</v>
      </c>
      <c r="T44" s="36">
        <f aca="true" t="shared" si="26" ref="T44:T59">(N44*$L44)/2000</f>
        <v>0.1604693465044745</v>
      </c>
      <c r="U44" s="36">
        <f aca="true" t="shared" si="27" ref="U44:U59">(O44*$L44)/2000</f>
        <v>1.5943288785881011</v>
      </c>
      <c r="V44" s="36">
        <f aca="true" t="shared" si="28" ref="V44:V59">(P44*$L44)/2000</f>
        <v>0.0025946956799999996</v>
      </c>
      <c r="W44" s="36">
        <f aca="true" t="shared" si="29" ref="W44:W59">(Q44*$L44)/2000</f>
        <v>0.060065137665242414</v>
      </c>
      <c r="Y44" s="62">
        <v>0.44685624162409</v>
      </c>
      <c r="Z44" s="62">
        <v>0.1604693465044745</v>
      </c>
      <c r="AA44" s="62">
        <v>1.5943288785881011</v>
      </c>
      <c r="AB44" s="62">
        <v>0.0025946956799999996</v>
      </c>
      <c r="AC44" s="62">
        <v>0.060065137665242414</v>
      </c>
    </row>
    <row r="45" spans="1:29" s="23" customFormat="1" ht="12.75">
      <c r="A45" s="23" t="s">
        <v>97</v>
      </c>
      <c r="B45" s="35" t="s">
        <v>2</v>
      </c>
      <c r="C45" s="35">
        <v>35</v>
      </c>
      <c r="D45" s="35">
        <v>45</v>
      </c>
      <c r="E45" s="21">
        <f>(IF($C45&lt;50,LOOKUP($B$2,'SC OFFROAD_EFs'!$B$5:$B$12,'SC OFFROAD_EFs'!D$5:D$12),IF($C45&lt;120,LOOKUP($B$2,'SC OFFROAD_EFs'!$B$13:$B$20,'SC OFFROAD_EFs'!D$13:D$20),IF($C45&lt;175,LOOKUP($B$2,'SC OFFROAD_EFs'!$B$21:$B$32,'SC OFFROAD_EFs'!D$21:D$32),IF($C45&lt;250,LOOKUP($B$2,'SC OFFROAD_EFs'!$B$33:$B$41,'SC OFFROAD_EFs'!D$33:D$41),IF($C45&lt;500,LOOKUP($B$2,'SC OFFROAD_EFs'!$B$42:$B$50,'SC OFFROAD_EFs'!D$42:D$50),IF($C45&lt;750,LOOKUP($B$2,'SC OFFROAD_EFs'!$B$51:$B$59,'SC OFFROAD_EFs'!D$51:D$59),LOOKUP($B$2,'SC OFFROAD_EFs'!$B$60:$B$66,'SC OFFROAD_EFs'!D$60:D$66))))))))/453.59</f>
        <v>0.005817914626272056</v>
      </c>
      <c r="F45" s="21">
        <f>(IF($C45&lt;50,LOOKUP($B$2,'SC OFFROAD_EFs'!$B$5:$B$12,'SC OFFROAD_EFs'!C$5:C$12),IF($C45&lt;120,LOOKUP($B$2,'SC OFFROAD_EFs'!$B$13:$B$20,'SC OFFROAD_EFs'!C$13:C$20),IF($C45&lt;175,LOOKUP($B$2,'SC OFFROAD_EFs'!$B$21:$B$32,'SC OFFROAD_EFs'!C$21:C$32),IF($C45&lt;250,LOOKUP($B$2,'SC OFFROAD_EFs'!$B$33:$B$41,'SC OFFROAD_EFs'!C$33:C$41),IF($C45&lt;500,LOOKUP($B$2,'SC OFFROAD_EFs'!$B$42:$B$50,'SC OFFROAD_EFs'!C$42:C$50),IF($C45&lt;750,LOOKUP($B$2,'SC OFFROAD_EFs'!$B$51:$B$59,'SC OFFROAD_EFs'!C$51:C$59),LOOKUP($B$2,'SC OFFROAD_EFs'!$B$60:$B$66,'SC OFFROAD_EFs'!C$60:C$66))))))))/453.59</f>
        <v>0.0020078363524550697</v>
      </c>
      <c r="G45" s="21">
        <f>(IF($C45&lt;50,LOOKUP($B$2,'SC OFFROAD_EFs'!$B$5:$B$12,'SC OFFROAD_EFs'!E$5:E$12),IF($C45&lt;120,LOOKUP($B$2,'SC OFFROAD_EFs'!$B$13:$B$20,'SC OFFROAD_EFs'!E$13:E$20),IF($C45&lt;175,LOOKUP($B$2,'SC OFFROAD_EFs'!$B$21:$B$32,'SC OFFROAD_EFs'!E$21:E$32),IF($C45&lt;250,LOOKUP($B$2,'SC OFFROAD_EFs'!$B$33:$B$41,'SC OFFROAD_EFs'!E$33:E$41),IF($C45&lt;500,LOOKUP($B$2,'SC OFFROAD_EFs'!$B$42:$B$50,'SC OFFROAD_EFs'!E$42:E$50),IF($C45&lt;750,LOOKUP($B$2,'SC OFFROAD_EFs'!$B$51:$B$59,'SC OFFROAD_EFs'!E$51:E$59),LOOKUP($B$2,'SC OFFROAD_EFs'!$B$60:$B$66,'SC OFFROAD_EFs'!E$60:E$66))))))))/453.59</f>
        <v>0.005375122291359144</v>
      </c>
      <c r="H45" s="21">
        <v>1.08E-05</v>
      </c>
      <c r="I45" s="21">
        <f>(IF($C45&lt;50,LOOKUP($B$2,'SC OFFROAD_EFs'!$B$5:$B$12,'SC OFFROAD_EFs'!F$5:F$12),IF($C45&lt;120,LOOKUP($B$2,'SC OFFROAD_EFs'!$B$13:$B$20,'SC OFFROAD_EFs'!F$13:F$20),IF($C45&lt;175,LOOKUP($B$2,'SC OFFROAD_EFs'!$B$21:$B$32,'SC OFFROAD_EFs'!F$21:F$32),IF($C45&lt;250,LOOKUP($B$2,'SC OFFROAD_EFs'!$B$33:$B$41,'SC OFFROAD_EFs'!F$33:F$41),IF($C45&lt;500,LOOKUP($B$2,'SC OFFROAD_EFs'!$B$42:$B$50,'SC OFFROAD_EFs'!F$42:F$50),IF($C45&lt;750,LOOKUP($B$2,'SC OFFROAD_EFs'!$B$51:$B$59,'SC OFFROAD_EFs'!F$51:F$59),LOOKUP($B$2,'SC OFFROAD_EFs'!$B$60:$B$66,'SC OFFROAD_EFs'!F$60:F$66))))))))/453.59</f>
        <v>0.0005126331160610746</v>
      </c>
      <c r="J45" s="22">
        <v>6</v>
      </c>
      <c r="K45" s="23">
        <v>12</v>
      </c>
      <c r="L45" s="23">
        <v>120</v>
      </c>
      <c r="M45" s="24">
        <f t="shared" si="20"/>
        <v>6.597515186192513</v>
      </c>
      <c r="N45" s="24">
        <f t="shared" si="21"/>
        <v>2.276886423684049</v>
      </c>
      <c r="O45" s="24">
        <f t="shared" si="22"/>
        <v>6.095388678401268</v>
      </c>
      <c r="P45" s="24">
        <f t="shared" si="23"/>
        <v>0.0122472</v>
      </c>
      <c r="Q45" s="24">
        <f t="shared" si="24"/>
        <v>0.5813259536132586</v>
      </c>
      <c r="R45" s="24"/>
      <c r="S45" s="36">
        <f t="shared" si="25"/>
        <v>0.3958509111715508</v>
      </c>
      <c r="T45" s="36">
        <f t="shared" si="26"/>
        <v>0.13661318542104295</v>
      </c>
      <c r="U45" s="36">
        <f t="shared" si="27"/>
        <v>0.3657233207040761</v>
      </c>
      <c r="V45" s="36">
        <f t="shared" si="28"/>
        <v>0.0007348319999999999</v>
      </c>
      <c r="W45" s="36">
        <f t="shared" si="29"/>
        <v>0.03487955721679551</v>
      </c>
      <c r="Y45" s="62">
        <v>0.3958509111715508</v>
      </c>
      <c r="Z45" s="62">
        <v>0.13661318542104295</v>
      </c>
      <c r="AA45" s="62">
        <v>0.3657233207040761</v>
      </c>
      <c r="AB45" s="62">
        <v>0.0007348319999999999</v>
      </c>
      <c r="AC45" s="62">
        <v>0.03487955721679551</v>
      </c>
    </row>
    <row r="46" spans="1:29" s="23" customFormat="1" ht="12.75">
      <c r="A46" s="23" t="s">
        <v>123</v>
      </c>
      <c r="B46" s="35" t="s">
        <v>2</v>
      </c>
      <c r="C46" s="35">
        <v>37</v>
      </c>
      <c r="D46" s="35">
        <v>48</v>
      </c>
      <c r="E46" s="21">
        <f>(IF($C46&lt;50,LOOKUP($B$2,'SC OFFROAD_EFs'!$B$5:$B$12,'SC OFFROAD_EFs'!D$5:D$12),IF($C46&lt;120,LOOKUP($B$2,'SC OFFROAD_EFs'!$B$13:$B$20,'SC OFFROAD_EFs'!D$13:D$20),IF($C46&lt;175,LOOKUP($B$2,'SC OFFROAD_EFs'!$B$21:$B$32,'SC OFFROAD_EFs'!D$21:D$32),IF($C46&lt;250,LOOKUP($B$2,'SC OFFROAD_EFs'!$B$33:$B$41,'SC OFFROAD_EFs'!D$33:D$41),IF($C46&lt;500,LOOKUP($B$2,'SC OFFROAD_EFs'!$B$42:$B$50,'SC OFFROAD_EFs'!D$42:D$50),IF($C46&lt;750,LOOKUP($B$2,'SC OFFROAD_EFs'!$B$51:$B$59,'SC OFFROAD_EFs'!D$51:D$59),LOOKUP($B$2,'SC OFFROAD_EFs'!$B$60:$B$66,'SC OFFROAD_EFs'!D$60:D$66))))))))/453.59</f>
        <v>0.005817914626272056</v>
      </c>
      <c r="F46" s="21">
        <f>(IF($C46&lt;50,LOOKUP($B$2,'SC OFFROAD_EFs'!$B$5:$B$12,'SC OFFROAD_EFs'!C$5:C$12),IF($C46&lt;120,LOOKUP($B$2,'SC OFFROAD_EFs'!$B$13:$B$20,'SC OFFROAD_EFs'!C$13:C$20),IF($C46&lt;175,LOOKUP($B$2,'SC OFFROAD_EFs'!$B$21:$B$32,'SC OFFROAD_EFs'!C$21:C$32),IF($C46&lt;250,LOOKUP($B$2,'SC OFFROAD_EFs'!$B$33:$B$41,'SC OFFROAD_EFs'!C$33:C$41),IF($C46&lt;500,LOOKUP($B$2,'SC OFFROAD_EFs'!$B$42:$B$50,'SC OFFROAD_EFs'!C$42:C$50),IF($C46&lt;750,LOOKUP($B$2,'SC OFFROAD_EFs'!$B$51:$B$59,'SC OFFROAD_EFs'!C$51:C$59),LOOKUP($B$2,'SC OFFROAD_EFs'!$B$60:$B$66,'SC OFFROAD_EFs'!C$60:C$66))))))))/453.59</f>
        <v>0.0020078363524550697</v>
      </c>
      <c r="G46" s="21">
        <f>(IF($C46&lt;50,LOOKUP($B$2,'SC OFFROAD_EFs'!$B$5:$B$12,'SC OFFROAD_EFs'!E$5:E$12),IF($C46&lt;120,LOOKUP($B$2,'SC OFFROAD_EFs'!$B$13:$B$20,'SC OFFROAD_EFs'!E$13:E$20),IF($C46&lt;175,LOOKUP($B$2,'SC OFFROAD_EFs'!$B$21:$B$32,'SC OFFROAD_EFs'!E$21:E$32),IF($C46&lt;250,LOOKUP($B$2,'SC OFFROAD_EFs'!$B$33:$B$41,'SC OFFROAD_EFs'!E$33:E$41),IF($C46&lt;500,LOOKUP($B$2,'SC OFFROAD_EFs'!$B$42:$B$50,'SC OFFROAD_EFs'!E$42:E$50),IF($C46&lt;750,LOOKUP($B$2,'SC OFFROAD_EFs'!$B$51:$B$59,'SC OFFROAD_EFs'!E$51:E$59),LOOKUP($B$2,'SC OFFROAD_EFs'!$B$60:$B$66,'SC OFFROAD_EFs'!E$60:E$66))))))))/453.59</f>
        <v>0.005375122291359144</v>
      </c>
      <c r="H46" s="21">
        <v>1.08E-05</v>
      </c>
      <c r="I46" s="21">
        <f>(IF($C46&lt;50,LOOKUP($B$2,'SC OFFROAD_EFs'!$B$5:$B$12,'SC OFFROAD_EFs'!F$5:F$12),IF($C46&lt;120,LOOKUP($B$2,'SC OFFROAD_EFs'!$B$13:$B$20,'SC OFFROAD_EFs'!F$13:F$20),IF($C46&lt;175,LOOKUP($B$2,'SC OFFROAD_EFs'!$B$21:$B$32,'SC OFFROAD_EFs'!F$21:F$32),IF($C46&lt;250,LOOKUP($B$2,'SC OFFROAD_EFs'!$B$33:$B$41,'SC OFFROAD_EFs'!F$33:F$41),IF($C46&lt;500,LOOKUP($B$2,'SC OFFROAD_EFs'!$B$42:$B$50,'SC OFFROAD_EFs'!F$42:F$50),IF($C46&lt;750,LOOKUP($B$2,'SC OFFROAD_EFs'!$B$51:$B$59,'SC OFFROAD_EFs'!F$51:F$59),LOOKUP($B$2,'SC OFFROAD_EFs'!$B$60:$B$66,'SC OFFROAD_EFs'!F$60:F$66))))))))/453.59</f>
        <v>0.0005126331160610746</v>
      </c>
      <c r="J46" s="22">
        <v>1</v>
      </c>
      <c r="K46" s="23">
        <v>12</v>
      </c>
      <c r="L46" s="23">
        <v>120</v>
      </c>
      <c r="M46" s="24">
        <f t="shared" si="20"/>
        <v>1.2399139651511006</v>
      </c>
      <c r="N46" s="24">
        <f t="shared" si="21"/>
        <v>0.4279100834352245</v>
      </c>
      <c r="O46" s="24">
        <f t="shared" si="22"/>
        <v>1.1455460627344607</v>
      </c>
      <c r="P46" s="24">
        <f t="shared" si="23"/>
        <v>0.002301696</v>
      </c>
      <c r="Q46" s="24">
        <f t="shared" si="24"/>
        <v>0.10925236969493621</v>
      </c>
      <c r="R46" s="24"/>
      <c r="S46" s="36">
        <f t="shared" si="25"/>
        <v>0.07439483790906604</v>
      </c>
      <c r="T46" s="36">
        <f t="shared" si="26"/>
        <v>0.02567460500611347</v>
      </c>
      <c r="U46" s="36">
        <f t="shared" si="27"/>
        <v>0.06873276376406764</v>
      </c>
      <c r="V46" s="36">
        <f t="shared" si="28"/>
        <v>0.00013810176</v>
      </c>
      <c r="W46" s="36">
        <f t="shared" si="29"/>
        <v>0.006555142181696173</v>
      </c>
      <c r="Y46" s="62">
        <v>0.07439483790906604</v>
      </c>
      <c r="Z46" s="62">
        <v>0.02567460500611347</v>
      </c>
      <c r="AA46" s="62">
        <v>0.06873276376406764</v>
      </c>
      <c r="AB46" s="62">
        <v>0.00013810176</v>
      </c>
      <c r="AC46" s="62">
        <v>0.006555142181696173</v>
      </c>
    </row>
    <row r="47" spans="1:29" s="23" customFormat="1" ht="12.75">
      <c r="A47" s="23" t="s">
        <v>208</v>
      </c>
      <c r="B47" s="35" t="s">
        <v>2</v>
      </c>
      <c r="C47" s="35">
        <v>101</v>
      </c>
      <c r="D47" s="35">
        <v>46.5</v>
      </c>
      <c r="E47" s="21">
        <f>(IF($C47&lt;50,LOOKUP($B$2,'SC OFFROAD_EFs'!$B$5:$B$12,'SC OFFROAD_EFs'!D$5:D$12),IF($C47&lt;120,LOOKUP($B$2,'SC OFFROAD_EFs'!$B$13:$B$20,'SC OFFROAD_EFs'!D$13:D$20),IF($C47&lt;175,LOOKUP($B$2,'SC OFFROAD_EFs'!$B$21:$B$32,'SC OFFROAD_EFs'!D$21:D$32),IF($C47&lt;250,LOOKUP($B$2,'SC OFFROAD_EFs'!$B$33:$B$41,'SC OFFROAD_EFs'!D$33:D$41),IF($C47&lt;500,LOOKUP($B$2,'SC OFFROAD_EFs'!$B$42:$B$50,'SC OFFROAD_EFs'!D$42:D$50),IF($C47&lt;750,LOOKUP($B$2,'SC OFFROAD_EFs'!$B$51:$B$59,'SC OFFROAD_EFs'!D$51:D$59),LOOKUP($B$2,'SC OFFROAD_EFs'!$B$60:$B$66,'SC OFFROAD_EFs'!D$60:D$66))))))))/453.59</f>
        <v>0.003452362492715897</v>
      </c>
      <c r="F47" s="21">
        <f>(IF($C47&lt;50,LOOKUP($B$2,'SC OFFROAD_EFs'!$B$5:$B$12,'SC OFFROAD_EFs'!C$5:C$12),IF($C47&lt;120,LOOKUP($B$2,'SC OFFROAD_EFs'!$B$13:$B$20,'SC OFFROAD_EFs'!C$13:C$20),IF($C47&lt;175,LOOKUP($B$2,'SC OFFROAD_EFs'!$B$21:$B$32,'SC OFFROAD_EFs'!C$21:C$32),IF($C47&lt;250,LOOKUP($B$2,'SC OFFROAD_EFs'!$B$33:$B$41,'SC OFFROAD_EFs'!C$33:C$41),IF($C47&lt;500,LOOKUP($B$2,'SC OFFROAD_EFs'!$B$42:$B$50,'SC OFFROAD_EFs'!C$42:C$50),IF($C47&lt;750,LOOKUP($B$2,'SC OFFROAD_EFs'!$B$51:$B$59,'SC OFFROAD_EFs'!C$51:C$59),LOOKUP($B$2,'SC OFFROAD_EFs'!$B$60:$B$66,'SC OFFROAD_EFs'!C$60:C$66))))))))/453.59</f>
        <v>0.0009342523155020167</v>
      </c>
      <c r="G47" s="21">
        <f>(IF($C47&lt;50,LOOKUP($B$2,'SC OFFROAD_EFs'!$B$5:$B$12,'SC OFFROAD_EFs'!E$5:E$12),IF($C47&lt;120,LOOKUP($B$2,'SC OFFROAD_EFs'!$B$13:$B$20,'SC OFFROAD_EFs'!E$13:E$20),IF($C47&lt;175,LOOKUP($B$2,'SC OFFROAD_EFs'!$B$21:$B$32,'SC OFFROAD_EFs'!E$21:E$32),IF($C47&lt;250,LOOKUP($B$2,'SC OFFROAD_EFs'!$B$33:$B$41,'SC OFFROAD_EFs'!E$33:E$41),IF($C47&lt;500,LOOKUP($B$2,'SC OFFROAD_EFs'!$B$42:$B$50,'SC OFFROAD_EFs'!E$42:E$50),IF($C47&lt;750,LOOKUP($B$2,'SC OFFROAD_EFs'!$B$51:$B$59,'SC OFFROAD_EFs'!E$51:E$59),LOOKUP($B$2,'SC OFFROAD_EFs'!$B$60:$B$66,'SC OFFROAD_EFs'!E$60:E$66))))))))/453.59</f>
        <v>0.00569958135030318</v>
      </c>
      <c r="H47" s="21">
        <v>1.08E-05</v>
      </c>
      <c r="I47" s="21">
        <f>(IF($C47&lt;50,LOOKUP($B$2,'SC OFFROAD_EFs'!$B$5:$B$12,'SC OFFROAD_EFs'!F$5:F$12),IF($C47&lt;120,LOOKUP($B$2,'SC OFFROAD_EFs'!$B$13:$B$20,'SC OFFROAD_EFs'!F$13:F$20),IF($C47&lt;175,LOOKUP($B$2,'SC OFFROAD_EFs'!$B$21:$B$32,'SC OFFROAD_EFs'!F$21:F$32),IF($C47&lt;250,LOOKUP($B$2,'SC OFFROAD_EFs'!$B$33:$B$41,'SC OFFROAD_EFs'!F$33:F$41),IF($C47&lt;500,LOOKUP($B$2,'SC OFFROAD_EFs'!$B$42:$B$50,'SC OFFROAD_EFs'!F$42:F$50),IF($C47&lt;750,LOOKUP($B$2,'SC OFFROAD_EFs'!$B$51:$B$59,'SC OFFROAD_EFs'!F$51:F$59),LOOKUP($B$2,'SC OFFROAD_EFs'!$B$60:$B$66,'SC OFFROAD_EFs'!F$60:F$66))))))))/453.59</f>
        <v>0.0005145676938580046</v>
      </c>
      <c r="J47" s="22">
        <v>4</v>
      </c>
      <c r="K47" s="23">
        <v>12</v>
      </c>
      <c r="L47" s="23">
        <v>120</v>
      </c>
      <c r="M47" s="24">
        <f t="shared" si="20"/>
        <v>7.782729814579302</v>
      </c>
      <c r="N47" s="24">
        <f t="shared" si="21"/>
        <v>2.106103679882506</v>
      </c>
      <c r="O47" s="24">
        <f t="shared" si="22"/>
        <v>12.848680229615466</v>
      </c>
      <c r="P47" s="24">
        <f t="shared" si="23"/>
        <v>0.024346656</v>
      </c>
      <c r="Q47" s="24">
        <f t="shared" si="24"/>
        <v>1.160000243617977</v>
      </c>
      <c r="R47" s="24"/>
      <c r="S47" s="36">
        <f t="shared" si="25"/>
        <v>0.4669637888747581</v>
      </c>
      <c r="T47" s="36">
        <f t="shared" si="26"/>
        <v>0.12636622079295035</v>
      </c>
      <c r="U47" s="36">
        <f t="shared" si="27"/>
        <v>0.770920813776928</v>
      </c>
      <c r="V47" s="36">
        <f t="shared" si="28"/>
        <v>0.00146079936</v>
      </c>
      <c r="W47" s="36">
        <f t="shared" si="29"/>
        <v>0.06960001461707863</v>
      </c>
      <c r="Y47" s="62">
        <v>0.4669637888747581</v>
      </c>
      <c r="Z47" s="62">
        <v>0.12636622079295035</v>
      </c>
      <c r="AA47" s="62">
        <v>0.770920813776928</v>
      </c>
      <c r="AB47" s="62">
        <v>0.00146079936</v>
      </c>
      <c r="AC47" s="62">
        <v>0.06960001461707863</v>
      </c>
    </row>
    <row r="48" spans="1:29" s="23" customFormat="1" ht="12.75">
      <c r="A48" s="23" t="s">
        <v>209</v>
      </c>
      <c r="B48" s="35" t="s">
        <v>2</v>
      </c>
      <c r="C48" s="35">
        <v>158</v>
      </c>
      <c r="D48" s="35">
        <v>57.5</v>
      </c>
      <c r="E48" s="21">
        <f>(IF($C48&lt;50,LOOKUP($B$2,'SC OFFROAD_EFs'!$B$5:$B$12,'SC OFFROAD_EFs'!D$5:D$12),IF($C48&lt;120,LOOKUP($B$2,'SC OFFROAD_EFs'!$B$13:$B$20,'SC OFFROAD_EFs'!D$13:D$20),IF($C48&lt;175,LOOKUP($B$2,'SC OFFROAD_EFs'!$B$21:$B$32,'SC OFFROAD_EFs'!D$21:D$32),IF($C48&lt;250,LOOKUP($B$2,'SC OFFROAD_EFs'!$B$33:$B$41,'SC OFFROAD_EFs'!D$33:D$41),IF($C48&lt;500,LOOKUP($B$2,'SC OFFROAD_EFs'!$B$42:$B$50,'SC OFFROAD_EFs'!D$42:D$50),IF($C48&lt;750,LOOKUP($B$2,'SC OFFROAD_EFs'!$B$51:$B$59,'SC OFFROAD_EFs'!D$51:D$59),LOOKUP($B$2,'SC OFFROAD_EFs'!$B$60:$B$66,'SC OFFROAD_EFs'!D$60:D$66))))))))/453.59</f>
        <v>0.003962913804435105</v>
      </c>
      <c r="F48" s="21">
        <f>(IF($C48&lt;50,LOOKUP($B$2,'SC OFFROAD_EFs'!$B$5:$B$12,'SC OFFROAD_EFs'!C$5:C$12),IF($C48&lt;120,LOOKUP($B$2,'SC OFFROAD_EFs'!$B$13:$B$20,'SC OFFROAD_EFs'!C$13:C$20),IF($C48&lt;175,LOOKUP($B$2,'SC OFFROAD_EFs'!$B$21:$B$32,'SC OFFROAD_EFs'!C$21:C$32),IF($C48&lt;250,LOOKUP($B$2,'SC OFFROAD_EFs'!$B$33:$B$41,'SC OFFROAD_EFs'!C$33:C$41),IF($C48&lt;500,LOOKUP($B$2,'SC OFFROAD_EFs'!$B$42:$B$50,'SC OFFROAD_EFs'!C$42:C$50),IF($C48&lt;750,LOOKUP($B$2,'SC OFFROAD_EFs'!$B$51:$B$59,'SC OFFROAD_EFs'!C$51:C$59),LOOKUP($B$2,'SC OFFROAD_EFs'!$B$60:$B$66,'SC OFFROAD_EFs'!C$60:C$66))))))))/453.59</f>
        <v>0.0009221396474537059</v>
      </c>
      <c r="G48" s="21">
        <f>(IF($C48&lt;50,LOOKUP($B$2,'SC OFFROAD_EFs'!$B$5:$B$12,'SC OFFROAD_EFs'!E$5:E$12),IF($C48&lt;120,LOOKUP($B$2,'SC OFFROAD_EFs'!$B$13:$B$20,'SC OFFROAD_EFs'!E$13:E$20),IF($C48&lt;175,LOOKUP($B$2,'SC OFFROAD_EFs'!$B$21:$B$32,'SC OFFROAD_EFs'!E$21:E$32),IF($C48&lt;250,LOOKUP($B$2,'SC OFFROAD_EFs'!$B$33:$B$41,'SC OFFROAD_EFs'!E$33:E$41),IF($C48&lt;500,LOOKUP($B$2,'SC OFFROAD_EFs'!$B$42:$B$50,'SC OFFROAD_EFs'!E$42:E$50),IF($C48&lt;750,LOOKUP($B$2,'SC OFFROAD_EFs'!$B$51:$B$59,'SC OFFROAD_EFs'!E$51:E$59),LOOKUP($B$2,'SC OFFROAD_EFs'!$B$60:$B$66,'SC OFFROAD_EFs'!E$60:E$66))))))))/453.59</f>
        <v>0.007117170186789143</v>
      </c>
      <c r="H48" s="21">
        <v>1.08E-05</v>
      </c>
      <c r="I48" s="21">
        <f>(IF($C48&lt;50,LOOKUP($B$2,'SC OFFROAD_EFs'!$B$5:$B$12,'SC OFFROAD_EFs'!F$5:F$12),IF($C48&lt;120,LOOKUP($B$2,'SC OFFROAD_EFs'!$B$13:$B$20,'SC OFFROAD_EFs'!F$13:F$20),IF($C48&lt;175,LOOKUP($B$2,'SC OFFROAD_EFs'!$B$21:$B$32,'SC OFFROAD_EFs'!F$21:F$32),IF($C48&lt;250,LOOKUP($B$2,'SC OFFROAD_EFs'!$B$33:$B$41,'SC OFFROAD_EFs'!F$33:F$41),IF($C48&lt;500,LOOKUP($B$2,'SC OFFROAD_EFs'!$B$42:$B$50,'SC OFFROAD_EFs'!F$42:F$50),IF($C48&lt;750,LOOKUP($B$2,'SC OFFROAD_EFs'!$B$51:$B$59,'SC OFFROAD_EFs'!F$51:F$59),LOOKUP($B$2,'SC OFFROAD_EFs'!$B$60:$B$66,'SC OFFROAD_EFs'!F$60:F$66))))))))/453.59</f>
        <v>0.00041366433111020187</v>
      </c>
      <c r="J48" s="22">
        <v>2</v>
      </c>
      <c r="K48" s="23">
        <v>12</v>
      </c>
      <c r="L48" s="23">
        <v>120</v>
      </c>
      <c r="M48" s="24">
        <f t="shared" si="20"/>
        <v>8.640737259190303</v>
      </c>
      <c r="N48" s="24">
        <f t="shared" si="21"/>
        <v>2.0106332873080603</v>
      </c>
      <c r="O48" s="24">
        <f t="shared" si="22"/>
        <v>15.518277875275048</v>
      </c>
      <c r="P48" s="24">
        <f t="shared" si="23"/>
        <v>0.02354832</v>
      </c>
      <c r="Q48" s="24">
        <f t="shared" si="24"/>
        <v>0.9019537075526841</v>
      </c>
      <c r="R48" s="24"/>
      <c r="S48" s="36">
        <f t="shared" si="25"/>
        <v>0.5184442355514182</v>
      </c>
      <c r="T48" s="36">
        <f t="shared" si="26"/>
        <v>0.12063799723848362</v>
      </c>
      <c r="U48" s="36">
        <f t="shared" si="27"/>
        <v>0.9310966725165029</v>
      </c>
      <c r="V48" s="36">
        <f t="shared" si="28"/>
        <v>0.0014128992</v>
      </c>
      <c r="W48" s="36">
        <f t="shared" si="29"/>
        <v>0.05411722245316105</v>
      </c>
      <c r="Y48" s="62">
        <v>0.5184442355514182</v>
      </c>
      <c r="Z48" s="62">
        <v>0.12063799723848362</v>
      </c>
      <c r="AA48" s="62">
        <v>0.9310966725165029</v>
      </c>
      <c r="AB48" s="62">
        <v>0.0014128992</v>
      </c>
      <c r="AC48" s="62">
        <v>0.05411722245316105</v>
      </c>
    </row>
    <row r="49" spans="1:29" s="23" customFormat="1" ht="12.75">
      <c r="A49" s="34" t="s">
        <v>127</v>
      </c>
      <c r="B49" s="35" t="s">
        <v>2</v>
      </c>
      <c r="C49" s="35">
        <v>161</v>
      </c>
      <c r="D49" s="35">
        <v>62</v>
      </c>
      <c r="E49" s="21">
        <f>(IF($C49&lt;50,LOOKUP($B$2,'SC OFFROAD_EFs'!$B$5:$B$12,'SC OFFROAD_EFs'!D$5:D$12),IF($C49&lt;120,LOOKUP($B$2,'SC OFFROAD_EFs'!$B$13:$B$20,'SC OFFROAD_EFs'!D$13:D$20),IF($C49&lt;175,LOOKUP($B$2,'SC OFFROAD_EFs'!$B$21:$B$32,'SC OFFROAD_EFs'!D$21:D$32),IF($C49&lt;250,LOOKUP($B$2,'SC OFFROAD_EFs'!$B$33:$B$41,'SC OFFROAD_EFs'!D$33:D$41),IF($C49&lt;500,LOOKUP($B$2,'SC OFFROAD_EFs'!$B$42:$B$50,'SC OFFROAD_EFs'!D$42:D$50),IF($C49&lt;750,LOOKUP($B$2,'SC OFFROAD_EFs'!$B$51:$B$59,'SC OFFROAD_EFs'!D$51:D$59),LOOKUP($B$2,'SC OFFROAD_EFs'!$B$60:$B$66,'SC OFFROAD_EFs'!D$60:D$66))))))))/453.59</f>
        <v>0.003962913804435105</v>
      </c>
      <c r="F49" s="21">
        <f>(IF($C49&lt;50,LOOKUP($B$2,'SC OFFROAD_EFs'!$B$5:$B$12,'SC OFFROAD_EFs'!C$5:C$12),IF($C49&lt;120,LOOKUP($B$2,'SC OFFROAD_EFs'!$B$13:$B$20,'SC OFFROAD_EFs'!C$13:C$20),IF($C49&lt;175,LOOKUP($B$2,'SC OFFROAD_EFs'!$B$21:$B$32,'SC OFFROAD_EFs'!C$21:C$32),IF($C49&lt;250,LOOKUP($B$2,'SC OFFROAD_EFs'!$B$33:$B$41,'SC OFFROAD_EFs'!C$33:C$41),IF($C49&lt;500,LOOKUP($B$2,'SC OFFROAD_EFs'!$B$42:$B$50,'SC OFFROAD_EFs'!C$42:C$50),IF($C49&lt;750,LOOKUP($B$2,'SC OFFROAD_EFs'!$B$51:$B$59,'SC OFFROAD_EFs'!C$51:C$59),LOOKUP($B$2,'SC OFFROAD_EFs'!$B$60:$B$66,'SC OFFROAD_EFs'!C$60:C$66))))))))/453.59</f>
        <v>0.0009221396474537059</v>
      </c>
      <c r="G49" s="21">
        <f>(IF($C49&lt;50,LOOKUP($B$2,'SC OFFROAD_EFs'!$B$5:$B$12,'SC OFFROAD_EFs'!E$5:E$12),IF($C49&lt;120,LOOKUP($B$2,'SC OFFROAD_EFs'!$B$13:$B$20,'SC OFFROAD_EFs'!E$13:E$20),IF($C49&lt;175,LOOKUP($B$2,'SC OFFROAD_EFs'!$B$21:$B$32,'SC OFFROAD_EFs'!E$21:E$32),IF($C49&lt;250,LOOKUP($B$2,'SC OFFROAD_EFs'!$B$33:$B$41,'SC OFFROAD_EFs'!E$33:E$41),IF($C49&lt;500,LOOKUP($B$2,'SC OFFROAD_EFs'!$B$42:$B$50,'SC OFFROAD_EFs'!E$42:E$50),IF($C49&lt;750,LOOKUP($B$2,'SC OFFROAD_EFs'!$B$51:$B$59,'SC OFFROAD_EFs'!E$51:E$59),LOOKUP($B$2,'SC OFFROAD_EFs'!$B$60:$B$66,'SC OFFROAD_EFs'!E$60:E$66))))))))/453.59</f>
        <v>0.007117170186789143</v>
      </c>
      <c r="H49" s="21">
        <v>1.08E-05</v>
      </c>
      <c r="I49" s="21">
        <f>(IF($C49&lt;50,LOOKUP($B$2,'SC OFFROAD_EFs'!$B$5:$B$12,'SC OFFROAD_EFs'!F$5:F$12),IF($C49&lt;120,LOOKUP($B$2,'SC OFFROAD_EFs'!$B$13:$B$20,'SC OFFROAD_EFs'!F$13:F$20),IF($C49&lt;175,LOOKUP($B$2,'SC OFFROAD_EFs'!$B$21:$B$32,'SC OFFROAD_EFs'!F$21:F$32),IF($C49&lt;250,LOOKUP($B$2,'SC OFFROAD_EFs'!$B$33:$B$41,'SC OFFROAD_EFs'!F$33:F$41),IF($C49&lt;500,LOOKUP($B$2,'SC OFFROAD_EFs'!$B$42:$B$50,'SC OFFROAD_EFs'!F$42:F$50),IF($C49&lt;750,LOOKUP($B$2,'SC OFFROAD_EFs'!$B$51:$B$59,'SC OFFROAD_EFs'!F$51:F$59),LOOKUP($B$2,'SC OFFROAD_EFs'!$B$60:$B$66,'SC OFFROAD_EFs'!F$60:F$66))))))))/453.59</f>
        <v>0.00041366433111020187</v>
      </c>
      <c r="J49" s="22">
        <v>1</v>
      </c>
      <c r="K49" s="23">
        <v>12</v>
      </c>
      <c r="L49" s="23">
        <v>120</v>
      </c>
      <c r="M49" s="24">
        <f t="shared" si="20"/>
        <v>4.746936671504546</v>
      </c>
      <c r="N49" s="24">
        <f t="shared" si="21"/>
        <v>1.1045757553059472</v>
      </c>
      <c r="O49" s="24">
        <f t="shared" si="22"/>
        <v>8.525231136543507</v>
      </c>
      <c r="P49" s="24">
        <f t="shared" si="23"/>
        <v>0.012936672</v>
      </c>
      <c r="Q49" s="24">
        <f t="shared" si="24"/>
        <v>0.4955036823770442</v>
      </c>
      <c r="R49" s="24"/>
      <c r="S49" s="36">
        <f t="shared" si="25"/>
        <v>0.28481620029027277</v>
      </c>
      <c r="T49" s="36">
        <f t="shared" si="26"/>
        <v>0.06627454531835683</v>
      </c>
      <c r="U49" s="36">
        <f t="shared" si="27"/>
        <v>0.5115138681926104</v>
      </c>
      <c r="V49" s="36">
        <f t="shared" si="28"/>
        <v>0.0007762003199999999</v>
      </c>
      <c r="W49" s="36">
        <f t="shared" si="29"/>
        <v>0.02973022094262265</v>
      </c>
      <c r="Y49" s="62">
        <v>0.28481620029027277</v>
      </c>
      <c r="Z49" s="62">
        <v>0.06627454531835683</v>
      </c>
      <c r="AA49" s="62">
        <v>0.5115138681926104</v>
      </c>
      <c r="AB49" s="62">
        <v>0.0007762003199999999</v>
      </c>
      <c r="AC49" s="62">
        <v>0.02973022094262265</v>
      </c>
    </row>
    <row r="50" spans="1:29" s="23" customFormat="1" ht="12.75">
      <c r="A50" s="34" t="s">
        <v>210</v>
      </c>
      <c r="B50" s="35" t="s">
        <v>2</v>
      </c>
      <c r="C50" s="35">
        <v>486</v>
      </c>
      <c r="D50" s="35">
        <v>41</v>
      </c>
      <c r="E50" s="21">
        <f>(IF($C50&lt;50,LOOKUP($B$2,'SC OFFROAD_EFs'!$B$5:$B$12,'SC OFFROAD_EFs'!D$5:D$12),IF($C50&lt;120,LOOKUP($B$2,'SC OFFROAD_EFs'!$B$13:$B$20,'SC OFFROAD_EFs'!D$13:D$20),IF($C50&lt;175,LOOKUP($B$2,'SC OFFROAD_EFs'!$B$21:$B$32,'SC OFFROAD_EFs'!D$21:D$32),IF($C50&lt;250,LOOKUP($B$2,'SC OFFROAD_EFs'!$B$33:$B$41,'SC OFFROAD_EFs'!D$33:D$41),IF($C50&lt;500,LOOKUP($B$2,'SC OFFROAD_EFs'!$B$42:$B$50,'SC OFFROAD_EFs'!D$42:D$50),IF($C50&lt;750,LOOKUP($B$2,'SC OFFROAD_EFs'!$B$51:$B$59,'SC OFFROAD_EFs'!D$51:D$59),LOOKUP($B$2,'SC OFFROAD_EFs'!$B$60:$B$66,'SC OFFROAD_EFs'!D$60:D$66))))))))/453.59</f>
        <v>0.0018233394122169257</v>
      </c>
      <c r="F50" s="21">
        <f>(IF($C50&lt;50,LOOKUP($B$2,'SC OFFROAD_EFs'!$B$5:$B$12,'SC OFFROAD_EFs'!C$5:C$12),IF($C50&lt;120,LOOKUP($B$2,'SC OFFROAD_EFs'!$B$13:$B$20,'SC OFFROAD_EFs'!C$13:C$20),IF($C50&lt;175,LOOKUP($B$2,'SC OFFROAD_EFs'!$B$21:$B$32,'SC OFFROAD_EFs'!C$21:C$32),IF($C50&lt;250,LOOKUP($B$2,'SC OFFROAD_EFs'!$B$33:$B$41,'SC OFFROAD_EFs'!C$33:C$41),IF($C50&lt;500,LOOKUP($B$2,'SC OFFROAD_EFs'!$B$42:$B$50,'SC OFFROAD_EFs'!C$42:C$50),IF($C50&lt;750,LOOKUP($B$2,'SC OFFROAD_EFs'!$B$51:$B$59,'SC OFFROAD_EFs'!C$51:C$59),LOOKUP($B$2,'SC OFFROAD_EFs'!$B$60:$B$66,'SC OFFROAD_EFs'!C$60:C$66))))))))/453.59</f>
        <v>0.000498946968275863</v>
      </c>
      <c r="G50" s="21">
        <f>(IF($C50&lt;50,LOOKUP($B$2,'SC OFFROAD_EFs'!$B$5:$B$12,'SC OFFROAD_EFs'!E$5:E$12),IF($C50&lt;120,LOOKUP($B$2,'SC OFFROAD_EFs'!$B$13:$B$20,'SC OFFROAD_EFs'!E$13:E$20),IF($C50&lt;175,LOOKUP($B$2,'SC OFFROAD_EFs'!$B$21:$B$32,'SC OFFROAD_EFs'!E$21:E$32),IF($C50&lt;250,LOOKUP($B$2,'SC OFFROAD_EFs'!$B$33:$B$41,'SC OFFROAD_EFs'!E$33:E$41),IF($C50&lt;500,LOOKUP($B$2,'SC OFFROAD_EFs'!$B$42:$B$50,'SC OFFROAD_EFs'!E$42:E$50),IF($C50&lt;750,LOOKUP($B$2,'SC OFFROAD_EFs'!$B$51:$B$59,'SC OFFROAD_EFs'!E$51:E$59),LOOKUP($B$2,'SC OFFROAD_EFs'!$B$60:$B$66,'SC OFFROAD_EFs'!E$60:E$66))))))))/453.59</f>
        <v>0.00481826162721188</v>
      </c>
      <c r="H50" s="21">
        <v>1.08E-05</v>
      </c>
      <c r="I50" s="21">
        <f>(IF($C50&lt;50,LOOKUP($B$2,'SC OFFROAD_EFs'!$B$5:$B$12,'SC OFFROAD_EFs'!F$5:F$12),IF($C50&lt;120,LOOKUP($B$2,'SC OFFROAD_EFs'!$B$13:$B$20,'SC OFFROAD_EFs'!F$13:F$20),IF($C50&lt;175,LOOKUP($B$2,'SC OFFROAD_EFs'!$B$21:$B$32,'SC OFFROAD_EFs'!F$21:F$32),IF($C50&lt;250,LOOKUP($B$2,'SC OFFROAD_EFs'!$B$33:$B$41,'SC OFFROAD_EFs'!F$33:F$41),IF($C50&lt;500,LOOKUP($B$2,'SC OFFROAD_EFs'!$B$42:$B$50,'SC OFFROAD_EFs'!F$42:F$50),IF($C50&lt;750,LOOKUP($B$2,'SC OFFROAD_EFs'!$B$51:$B$59,'SC OFFROAD_EFs'!F$51:F$59),LOOKUP($B$2,'SC OFFROAD_EFs'!$B$60:$B$66,'SC OFFROAD_EFs'!F$60:F$66))))))))/453.59</f>
        <v>0.000185221113079498</v>
      </c>
      <c r="J50" s="22">
        <v>4</v>
      </c>
      <c r="K50" s="23">
        <v>12</v>
      </c>
      <c r="L50" s="23">
        <v>120</v>
      </c>
      <c r="M50" s="24">
        <f t="shared" si="20"/>
        <v>17.439293341360543</v>
      </c>
      <c r="N50" s="24">
        <f t="shared" si="21"/>
        <v>4.772168299135126</v>
      </c>
      <c r="O50" s="24">
        <f t="shared" si="22"/>
        <v>46.084166968235486</v>
      </c>
      <c r="P50" s="24">
        <f t="shared" si="23"/>
        <v>0.103296384</v>
      </c>
      <c r="Q50" s="24">
        <f t="shared" si="24"/>
        <v>1.7715436316265971</v>
      </c>
      <c r="R50" s="24"/>
      <c r="S50" s="36">
        <f t="shared" si="25"/>
        <v>1.0463576004816326</v>
      </c>
      <c r="T50" s="36">
        <f t="shared" si="26"/>
        <v>0.28633009794810754</v>
      </c>
      <c r="U50" s="36">
        <f t="shared" si="27"/>
        <v>2.765050018094129</v>
      </c>
      <c r="V50" s="36">
        <f t="shared" si="28"/>
        <v>0.00619778304</v>
      </c>
      <c r="W50" s="36">
        <f t="shared" si="29"/>
        <v>0.10629261789759584</v>
      </c>
      <c r="Y50" s="62">
        <v>1.0463576004816326</v>
      </c>
      <c r="Z50" s="62">
        <v>0.28633009794810754</v>
      </c>
      <c r="AA50" s="62">
        <v>2.765050018094129</v>
      </c>
      <c r="AB50" s="62">
        <v>0.00619778304</v>
      </c>
      <c r="AC50" s="62">
        <v>0.10629261789759584</v>
      </c>
    </row>
    <row r="51" spans="1:29" s="23" customFormat="1" ht="12.75">
      <c r="A51" s="34" t="s">
        <v>129</v>
      </c>
      <c r="B51" s="35" t="s">
        <v>2</v>
      </c>
      <c r="C51" s="35">
        <v>209</v>
      </c>
      <c r="D51" s="35">
        <v>75</v>
      </c>
      <c r="E51" s="21">
        <f>(IF($C51&lt;50,LOOKUP($B$2,'SC OFFROAD_EFs'!$B$5:$B$12,'SC OFFROAD_EFs'!D$5:D$12),IF($C51&lt;120,LOOKUP($B$2,'SC OFFROAD_EFs'!$B$13:$B$20,'SC OFFROAD_EFs'!D$13:D$20),IF($C51&lt;175,LOOKUP($B$2,'SC OFFROAD_EFs'!$B$21:$B$32,'SC OFFROAD_EFs'!D$21:D$32),IF($C51&lt;250,LOOKUP($B$2,'SC OFFROAD_EFs'!$B$33:$B$41,'SC OFFROAD_EFs'!D$33:D$41),IF($C51&lt;500,LOOKUP($B$2,'SC OFFROAD_EFs'!$B$42:$B$50,'SC OFFROAD_EFs'!D$42:D$50),IF($C51&lt;750,LOOKUP($B$2,'SC OFFROAD_EFs'!$B$51:$B$59,'SC OFFROAD_EFs'!D$51:D$59),LOOKUP($B$2,'SC OFFROAD_EFs'!$B$60:$B$66,'SC OFFROAD_EFs'!D$60:D$66))))))))/453.59</f>
        <v>0.0018599666414599234</v>
      </c>
      <c r="F51" s="21">
        <f>(IF($C51&lt;50,LOOKUP($B$2,'SC OFFROAD_EFs'!$B$5:$B$12,'SC OFFROAD_EFs'!C$5:C$12),IF($C51&lt;120,LOOKUP($B$2,'SC OFFROAD_EFs'!$B$13:$B$20,'SC OFFROAD_EFs'!C$13:C$20),IF($C51&lt;175,LOOKUP($B$2,'SC OFFROAD_EFs'!$B$21:$B$32,'SC OFFROAD_EFs'!C$21:C$32),IF($C51&lt;250,LOOKUP($B$2,'SC OFFROAD_EFs'!$B$33:$B$41,'SC OFFROAD_EFs'!C$33:C$41),IF($C51&lt;500,LOOKUP($B$2,'SC OFFROAD_EFs'!$B$42:$B$50,'SC OFFROAD_EFs'!C$42:C$50),IF($C51&lt;750,LOOKUP($B$2,'SC OFFROAD_EFs'!$B$51:$B$59,'SC OFFROAD_EFs'!C$51:C$59),LOOKUP($B$2,'SC OFFROAD_EFs'!$B$60:$B$66,'SC OFFROAD_EFs'!C$60:C$66))))))))/453.59</f>
        <v>0.0006679276323643183</v>
      </c>
      <c r="G51" s="21">
        <f>(IF($C51&lt;50,LOOKUP($B$2,'SC OFFROAD_EFs'!$B$5:$B$12,'SC OFFROAD_EFs'!E$5:E$12),IF($C51&lt;120,LOOKUP($B$2,'SC OFFROAD_EFs'!$B$13:$B$20,'SC OFFROAD_EFs'!E$13:E$20),IF($C51&lt;175,LOOKUP($B$2,'SC OFFROAD_EFs'!$B$21:$B$32,'SC OFFROAD_EFs'!E$21:E$32),IF($C51&lt;250,LOOKUP($B$2,'SC OFFROAD_EFs'!$B$33:$B$41,'SC OFFROAD_EFs'!E$33:E$41),IF($C51&lt;500,LOOKUP($B$2,'SC OFFROAD_EFs'!$B$42:$B$50,'SC OFFROAD_EFs'!E$42:E$50),IF($C51&lt;750,LOOKUP($B$2,'SC OFFROAD_EFs'!$B$51:$B$59,'SC OFFROAD_EFs'!E$51:E$59),LOOKUP($B$2,'SC OFFROAD_EFs'!$B$60:$B$66,'SC OFFROAD_EFs'!E$60:E$66))))))))/453.59</f>
        <v>0.006636135413287269</v>
      </c>
      <c r="H51" s="21">
        <v>1.08E-05</v>
      </c>
      <c r="I51" s="21">
        <f>(IF($C51&lt;50,LOOKUP($B$2,'SC OFFROAD_EFs'!$B$5:$B$12,'SC OFFROAD_EFs'!F$5:F$12),IF($C51&lt;120,LOOKUP($B$2,'SC OFFROAD_EFs'!$B$13:$B$20,'SC OFFROAD_EFs'!F$13:F$20),IF($C51&lt;175,LOOKUP($B$2,'SC OFFROAD_EFs'!$B$21:$B$32,'SC OFFROAD_EFs'!F$21:F$32),IF($C51&lt;250,LOOKUP($B$2,'SC OFFROAD_EFs'!$B$33:$B$41,'SC OFFROAD_EFs'!F$33:F$41),IF($C51&lt;500,LOOKUP($B$2,'SC OFFROAD_EFs'!$B$42:$B$50,'SC OFFROAD_EFs'!F$42:F$50),IF($C51&lt;750,LOOKUP($B$2,'SC OFFROAD_EFs'!$B$51:$B$59,'SC OFFROAD_EFs'!F$51:F$59),LOOKUP($B$2,'SC OFFROAD_EFs'!$B$60:$B$66,'SC OFFROAD_EFs'!F$60:F$66))))))))/453.59</f>
        <v>0.000250011395087619</v>
      </c>
      <c r="J51" s="22">
        <v>1</v>
      </c>
      <c r="K51" s="23">
        <v>12</v>
      </c>
      <c r="L51" s="23">
        <v>120</v>
      </c>
      <c r="M51" s="24">
        <f t="shared" si="20"/>
        <v>3.498597252586116</v>
      </c>
      <c r="N51" s="24">
        <f t="shared" si="21"/>
        <v>1.2563718764772827</v>
      </c>
      <c r="O51" s="24">
        <f t="shared" si="22"/>
        <v>12.482570712393354</v>
      </c>
      <c r="P51" s="24">
        <f t="shared" si="23"/>
        <v>0.0203148</v>
      </c>
      <c r="Q51" s="24">
        <f t="shared" si="24"/>
        <v>0.4702714341598113</v>
      </c>
      <c r="R51" s="24"/>
      <c r="S51" s="36">
        <f t="shared" si="25"/>
        <v>0.20991583515516699</v>
      </c>
      <c r="T51" s="36">
        <f t="shared" si="26"/>
        <v>0.07538231258863697</v>
      </c>
      <c r="U51" s="36">
        <f t="shared" si="27"/>
        <v>0.7489542427436013</v>
      </c>
      <c r="V51" s="36">
        <f t="shared" si="28"/>
        <v>0.001218888</v>
      </c>
      <c r="W51" s="36">
        <f t="shared" si="29"/>
        <v>0.028216286049588677</v>
      </c>
      <c r="Y51" s="62">
        <v>0.20991583515516699</v>
      </c>
      <c r="Z51" s="62">
        <v>0.07538231258863697</v>
      </c>
      <c r="AA51" s="62">
        <v>0.7489542427436013</v>
      </c>
      <c r="AB51" s="62">
        <v>0.001218888</v>
      </c>
      <c r="AC51" s="62">
        <v>0.028216286049588677</v>
      </c>
    </row>
    <row r="52" spans="1:29" s="23" customFormat="1" ht="12.75">
      <c r="A52" s="34" t="s">
        <v>211</v>
      </c>
      <c r="B52" s="35" t="s">
        <v>2</v>
      </c>
      <c r="C52" s="35">
        <v>240</v>
      </c>
      <c r="D52" s="35">
        <v>43</v>
      </c>
      <c r="E52" s="21">
        <f>(IF($C52&lt;50,LOOKUP($B$2,'SC OFFROAD_EFs'!$B$5:$B$12,'SC OFFROAD_EFs'!D$5:D$12),IF($C52&lt;120,LOOKUP($B$2,'SC OFFROAD_EFs'!$B$13:$B$20,'SC OFFROAD_EFs'!D$13:D$20),IF($C52&lt;175,LOOKUP($B$2,'SC OFFROAD_EFs'!$B$21:$B$32,'SC OFFROAD_EFs'!D$21:D$32),IF($C52&lt;250,LOOKUP($B$2,'SC OFFROAD_EFs'!$B$33:$B$41,'SC OFFROAD_EFs'!D$33:D$41),IF($C52&lt;500,LOOKUP($B$2,'SC OFFROAD_EFs'!$B$42:$B$50,'SC OFFROAD_EFs'!D$42:D$50),IF($C52&lt;750,LOOKUP($B$2,'SC OFFROAD_EFs'!$B$51:$B$59,'SC OFFROAD_EFs'!D$51:D$59),LOOKUP($B$2,'SC OFFROAD_EFs'!$B$60:$B$66,'SC OFFROAD_EFs'!D$60:D$66))))))))/453.59</f>
        <v>0.0018599666414599234</v>
      </c>
      <c r="F52" s="21">
        <f>(IF($C52&lt;50,LOOKUP($B$2,'SC OFFROAD_EFs'!$B$5:$B$12,'SC OFFROAD_EFs'!C$5:C$12),IF($C52&lt;120,LOOKUP($B$2,'SC OFFROAD_EFs'!$B$13:$B$20,'SC OFFROAD_EFs'!C$13:C$20),IF($C52&lt;175,LOOKUP($B$2,'SC OFFROAD_EFs'!$B$21:$B$32,'SC OFFROAD_EFs'!C$21:C$32),IF($C52&lt;250,LOOKUP($B$2,'SC OFFROAD_EFs'!$B$33:$B$41,'SC OFFROAD_EFs'!C$33:C$41),IF($C52&lt;500,LOOKUP($B$2,'SC OFFROAD_EFs'!$B$42:$B$50,'SC OFFROAD_EFs'!C$42:C$50),IF($C52&lt;750,LOOKUP($B$2,'SC OFFROAD_EFs'!$B$51:$B$59,'SC OFFROAD_EFs'!C$51:C$59),LOOKUP($B$2,'SC OFFROAD_EFs'!$B$60:$B$66,'SC OFFROAD_EFs'!C$60:C$66))))))))/453.59</f>
        <v>0.0006679276323643183</v>
      </c>
      <c r="G52" s="21">
        <f>(IF($C52&lt;50,LOOKUP($B$2,'SC OFFROAD_EFs'!$B$5:$B$12,'SC OFFROAD_EFs'!E$5:E$12),IF($C52&lt;120,LOOKUP($B$2,'SC OFFROAD_EFs'!$B$13:$B$20,'SC OFFROAD_EFs'!E$13:E$20),IF($C52&lt;175,LOOKUP($B$2,'SC OFFROAD_EFs'!$B$21:$B$32,'SC OFFROAD_EFs'!E$21:E$32),IF($C52&lt;250,LOOKUP($B$2,'SC OFFROAD_EFs'!$B$33:$B$41,'SC OFFROAD_EFs'!E$33:E$41),IF($C52&lt;500,LOOKUP($B$2,'SC OFFROAD_EFs'!$B$42:$B$50,'SC OFFROAD_EFs'!E$42:E$50),IF($C52&lt;750,LOOKUP($B$2,'SC OFFROAD_EFs'!$B$51:$B$59,'SC OFFROAD_EFs'!E$51:E$59),LOOKUP($B$2,'SC OFFROAD_EFs'!$B$60:$B$66,'SC OFFROAD_EFs'!E$60:E$66))))))))/453.59</f>
        <v>0.006636135413287269</v>
      </c>
      <c r="H52" s="21">
        <v>1.08E-05</v>
      </c>
      <c r="I52" s="21">
        <f>(IF($C52&lt;50,LOOKUP($B$2,'SC OFFROAD_EFs'!$B$5:$B$12,'SC OFFROAD_EFs'!F$5:F$12),IF($C52&lt;120,LOOKUP($B$2,'SC OFFROAD_EFs'!$B$13:$B$20,'SC OFFROAD_EFs'!F$13:F$20),IF($C52&lt;175,LOOKUP($B$2,'SC OFFROAD_EFs'!$B$21:$B$32,'SC OFFROAD_EFs'!F$21:F$32),IF($C52&lt;250,LOOKUP($B$2,'SC OFFROAD_EFs'!$B$33:$B$41,'SC OFFROAD_EFs'!F$33:F$41),IF($C52&lt;500,LOOKUP($B$2,'SC OFFROAD_EFs'!$B$42:$B$50,'SC OFFROAD_EFs'!F$42:F$50),IF($C52&lt;750,LOOKUP($B$2,'SC OFFROAD_EFs'!$B$51:$B$59,'SC OFFROAD_EFs'!F$51:F$59),LOOKUP($B$2,'SC OFFROAD_EFs'!$B$60:$B$66,'SC OFFROAD_EFs'!F$60:F$66))))))))/453.59</f>
        <v>0.000250011395087619</v>
      </c>
      <c r="J52" s="22">
        <v>2</v>
      </c>
      <c r="K52" s="23">
        <v>12</v>
      </c>
      <c r="L52" s="23">
        <v>120</v>
      </c>
      <c r="M52" s="24">
        <f t="shared" si="20"/>
        <v>4.606765377567938</v>
      </c>
      <c r="N52" s="24">
        <f t="shared" si="21"/>
        <v>1.6543231598399435</v>
      </c>
      <c r="O52" s="24">
        <f t="shared" si="22"/>
        <v>16.436380191629905</v>
      </c>
      <c r="P52" s="24">
        <f t="shared" si="23"/>
        <v>0.02674944</v>
      </c>
      <c r="Q52" s="24">
        <f t="shared" si="24"/>
        <v>0.6192282233530146</v>
      </c>
      <c r="R52" s="24"/>
      <c r="S52" s="36">
        <f t="shared" si="25"/>
        <v>0.27640592265407626</v>
      </c>
      <c r="T52" s="36">
        <f t="shared" si="26"/>
        <v>0.09925938959039661</v>
      </c>
      <c r="U52" s="36">
        <f t="shared" si="27"/>
        <v>0.9861828114977943</v>
      </c>
      <c r="V52" s="36">
        <f t="shared" si="28"/>
        <v>0.0016049664</v>
      </c>
      <c r="W52" s="36">
        <f t="shared" si="29"/>
        <v>0.03715369340118088</v>
      </c>
      <c r="Y52" s="62">
        <v>0.27640592265407626</v>
      </c>
      <c r="Z52" s="62">
        <v>0.09925938959039661</v>
      </c>
      <c r="AA52" s="62">
        <v>0.9861828114977943</v>
      </c>
      <c r="AB52" s="62">
        <v>0.0016049664</v>
      </c>
      <c r="AC52" s="62">
        <v>0.03715369340118088</v>
      </c>
    </row>
    <row r="53" spans="1:29" s="23" customFormat="1" ht="12.75">
      <c r="A53" s="34" t="s">
        <v>132</v>
      </c>
      <c r="B53" s="35" t="s">
        <v>2</v>
      </c>
      <c r="C53" s="35">
        <v>99</v>
      </c>
      <c r="D53" s="35">
        <v>57.5</v>
      </c>
      <c r="E53" s="21">
        <f>(IF($C53&lt;50,LOOKUP($B$2,'SC OFFROAD_EFs'!$B$5:$B$12,'SC OFFROAD_EFs'!D$5:D$12),IF($C53&lt;120,LOOKUP($B$2,'SC OFFROAD_EFs'!$B$13:$B$20,'SC OFFROAD_EFs'!D$13:D$20),IF($C53&lt;175,LOOKUP($B$2,'SC OFFROAD_EFs'!$B$21:$B$32,'SC OFFROAD_EFs'!D$21:D$32),IF($C53&lt;250,LOOKUP($B$2,'SC OFFROAD_EFs'!$B$33:$B$41,'SC OFFROAD_EFs'!D$33:D$41),IF($C53&lt;500,LOOKUP($B$2,'SC OFFROAD_EFs'!$B$42:$B$50,'SC OFFROAD_EFs'!D$42:D$50),IF($C53&lt;750,LOOKUP($B$2,'SC OFFROAD_EFs'!$B$51:$B$59,'SC OFFROAD_EFs'!D$51:D$59),LOOKUP($B$2,'SC OFFROAD_EFs'!$B$60:$B$66,'SC OFFROAD_EFs'!D$60:D$66))))))))/453.59</f>
        <v>0.003452362492715897</v>
      </c>
      <c r="F53" s="21">
        <f>(IF($C53&lt;50,LOOKUP($B$2,'SC OFFROAD_EFs'!$B$5:$B$12,'SC OFFROAD_EFs'!C$5:C$12),IF($C53&lt;120,LOOKUP($B$2,'SC OFFROAD_EFs'!$B$13:$B$20,'SC OFFROAD_EFs'!C$13:C$20),IF($C53&lt;175,LOOKUP($B$2,'SC OFFROAD_EFs'!$B$21:$B$32,'SC OFFROAD_EFs'!C$21:C$32),IF($C53&lt;250,LOOKUP($B$2,'SC OFFROAD_EFs'!$B$33:$B$41,'SC OFFROAD_EFs'!C$33:C$41),IF($C53&lt;500,LOOKUP($B$2,'SC OFFROAD_EFs'!$B$42:$B$50,'SC OFFROAD_EFs'!C$42:C$50),IF($C53&lt;750,LOOKUP($B$2,'SC OFFROAD_EFs'!$B$51:$B$59,'SC OFFROAD_EFs'!C$51:C$59),LOOKUP($B$2,'SC OFFROAD_EFs'!$B$60:$B$66,'SC OFFROAD_EFs'!C$60:C$66))))))))/453.59</f>
        <v>0.0009342523155020167</v>
      </c>
      <c r="G53" s="21">
        <f>(IF($C53&lt;50,LOOKUP($B$2,'SC OFFROAD_EFs'!$B$5:$B$12,'SC OFFROAD_EFs'!E$5:E$12),IF($C53&lt;120,LOOKUP($B$2,'SC OFFROAD_EFs'!$B$13:$B$20,'SC OFFROAD_EFs'!E$13:E$20),IF($C53&lt;175,LOOKUP($B$2,'SC OFFROAD_EFs'!$B$21:$B$32,'SC OFFROAD_EFs'!E$21:E$32),IF($C53&lt;250,LOOKUP($B$2,'SC OFFROAD_EFs'!$B$33:$B$41,'SC OFFROAD_EFs'!E$33:E$41),IF($C53&lt;500,LOOKUP($B$2,'SC OFFROAD_EFs'!$B$42:$B$50,'SC OFFROAD_EFs'!E$42:E$50),IF($C53&lt;750,LOOKUP($B$2,'SC OFFROAD_EFs'!$B$51:$B$59,'SC OFFROAD_EFs'!E$51:E$59),LOOKUP($B$2,'SC OFFROAD_EFs'!$B$60:$B$66,'SC OFFROAD_EFs'!E$60:E$66))))))))/453.59</f>
        <v>0.00569958135030318</v>
      </c>
      <c r="H53" s="21">
        <v>1.08E-05</v>
      </c>
      <c r="I53" s="21">
        <f>(IF($C53&lt;50,LOOKUP($B$2,'SC OFFROAD_EFs'!$B$5:$B$12,'SC OFFROAD_EFs'!F$5:F$12),IF($C53&lt;120,LOOKUP($B$2,'SC OFFROAD_EFs'!$B$13:$B$20,'SC OFFROAD_EFs'!F$13:F$20),IF($C53&lt;175,LOOKUP($B$2,'SC OFFROAD_EFs'!$B$21:$B$32,'SC OFFROAD_EFs'!F$21:F$32),IF($C53&lt;250,LOOKUP($B$2,'SC OFFROAD_EFs'!$B$33:$B$41,'SC OFFROAD_EFs'!F$33:F$41),IF($C53&lt;500,LOOKUP($B$2,'SC OFFROAD_EFs'!$B$42:$B$50,'SC OFFROAD_EFs'!F$42:F$50),IF($C53&lt;750,LOOKUP($B$2,'SC OFFROAD_EFs'!$B$51:$B$59,'SC OFFROAD_EFs'!F$51:F$59),LOOKUP($B$2,'SC OFFROAD_EFs'!$B$60:$B$66,'SC OFFROAD_EFs'!F$60:F$66))))))))/453.59</f>
        <v>0.0005145676938580046</v>
      </c>
      <c r="J53" s="22">
        <v>1</v>
      </c>
      <c r="K53" s="23">
        <v>12</v>
      </c>
      <c r="L53" s="23">
        <v>120</v>
      </c>
      <c r="M53" s="24">
        <f t="shared" si="20"/>
        <v>2.3583088187742294</v>
      </c>
      <c r="N53" s="24">
        <f t="shared" si="21"/>
        <v>0.6381877567194276</v>
      </c>
      <c r="O53" s="24">
        <f t="shared" si="22"/>
        <v>3.8933840203921024</v>
      </c>
      <c r="P53" s="24">
        <f t="shared" si="23"/>
        <v>0.00737748</v>
      </c>
      <c r="Q53" s="24">
        <f t="shared" si="24"/>
        <v>0.35150119167440297</v>
      </c>
      <c r="R53" s="24"/>
      <c r="S53" s="36">
        <f t="shared" si="25"/>
        <v>0.14149852912645378</v>
      </c>
      <c r="T53" s="36">
        <f t="shared" si="26"/>
        <v>0.03829126540316566</v>
      </c>
      <c r="U53" s="36">
        <f t="shared" si="27"/>
        <v>0.23360304122352613</v>
      </c>
      <c r="V53" s="36">
        <f t="shared" si="28"/>
        <v>0.00044264879999999997</v>
      </c>
      <c r="W53" s="36">
        <f t="shared" si="29"/>
        <v>0.021090071500464175</v>
      </c>
      <c r="Y53" s="62">
        <v>0.14149852912645378</v>
      </c>
      <c r="Z53" s="62">
        <v>0.03829126540316566</v>
      </c>
      <c r="AA53" s="62">
        <v>0.23360304122352613</v>
      </c>
      <c r="AB53" s="62">
        <v>0.00044264879999999997</v>
      </c>
      <c r="AC53" s="62">
        <v>0.021090071500464175</v>
      </c>
    </row>
    <row r="54" spans="1:29" s="23" customFormat="1" ht="12.75">
      <c r="A54" s="23" t="s">
        <v>135</v>
      </c>
      <c r="B54" s="35" t="s">
        <v>2</v>
      </c>
      <c r="C54" s="35">
        <v>23</v>
      </c>
      <c r="D54" s="35">
        <v>74</v>
      </c>
      <c r="E54" s="21">
        <f>(IF($C54&lt;50,LOOKUP($B$2,'SC OFFROAD_EFs'!$B$5:$B$12,'SC OFFROAD_EFs'!D$5:D$12),IF($C54&lt;120,LOOKUP($B$2,'SC OFFROAD_EFs'!$B$13:$B$20,'SC OFFROAD_EFs'!D$13:D$20),IF($C54&lt;175,LOOKUP($B$2,'SC OFFROAD_EFs'!$B$21:$B$32,'SC OFFROAD_EFs'!D$21:D$32),IF($C54&lt;250,LOOKUP($B$2,'SC OFFROAD_EFs'!$B$33:$B$41,'SC OFFROAD_EFs'!D$33:D$41),IF($C54&lt;500,LOOKUP($B$2,'SC OFFROAD_EFs'!$B$42:$B$50,'SC OFFROAD_EFs'!D$42:D$50),IF($C54&lt;750,LOOKUP($B$2,'SC OFFROAD_EFs'!$B$51:$B$59,'SC OFFROAD_EFs'!D$51:D$59),LOOKUP($B$2,'SC OFFROAD_EFs'!$B$60:$B$66,'SC OFFROAD_EFs'!D$60:D$66))))))))/453.59</f>
        <v>0.005817914626272056</v>
      </c>
      <c r="F54" s="21">
        <f>(IF($C54&lt;50,LOOKUP($B$2,'SC OFFROAD_EFs'!$B$5:$B$12,'SC OFFROAD_EFs'!C$5:C$12),IF($C54&lt;120,LOOKUP($B$2,'SC OFFROAD_EFs'!$B$13:$B$20,'SC OFFROAD_EFs'!C$13:C$20),IF($C54&lt;175,LOOKUP($B$2,'SC OFFROAD_EFs'!$B$21:$B$32,'SC OFFROAD_EFs'!C$21:C$32),IF($C54&lt;250,LOOKUP($B$2,'SC OFFROAD_EFs'!$B$33:$B$41,'SC OFFROAD_EFs'!C$33:C$41),IF($C54&lt;500,LOOKUP($B$2,'SC OFFROAD_EFs'!$B$42:$B$50,'SC OFFROAD_EFs'!C$42:C$50),IF($C54&lt;750,LOOKUP($B$2,'SC OFFROAD_EFs'!$B$51:$B$59,'SC OFFROAD_EFs'!C$51:C$59),LOOKUP($B$2,'SC OFFROAD_EFs'!$B$60:$B$66,'SC OFFROAD_EFs'!C$60:C$66))))))))/453.59</f>
        <v>0.0020078363524550697</v>
      </c>
      <c r="G54" s="21">
        <f>(IF($C54&lt;50,LOOKUP($B$2,'SC OFFROAD_EFs'!$B$5:$B$12,'SC OFFROAD_EFs'!E$5:E$12),IF($C54&lt;120,LOOKUP($B$2,'SC OFFROAD_EFs'!$B$13:$B$20,'SC OFFROAD_EFs'!E$13:E$20),IF($C54&lt;175,LOOKUP($B$2,'SC OFFROAD_EFs'!$B$21:$B$32,'SC OFFROAD_EFs'!E$21:E$32),IF($C54&lt;250,LOOKUP($B$2,'SC OFFROAD_EFs'!$B$33:$B$41,'SC OFFROAD_EFs'!E$33:E$41),IF($C54&lt;500,LOOKUP($B$2,'SC OFFROAD_EFs'!$B$42:$B$50,'SC OFFROAD_EFs'!E$42:E$50),IF($C54&lt;750,LOOKUP($B$2,'SC OFFROAD_EFs'!$B$51:$B$59,'SC OFFROAD_EFs'!E$51:E$59),LOOKUP($B$2,'SC OFFROAD_EFs'!$B$60:$B$66,'SC OFFROAD_EFs'!E$60:E$66))))))))/453.59</f>
        <v>0.005375122291359144</v>
      </c>
      <c r="H54" s="21">
        <v>1.08E-05</v>
      </c>
      <c r="I54" s="21">
        <f>(IF($C54&lt;50,LOOKUP($B$2,'SC OFFROAD_EFs'!$B$5:$B$12,'SC OFFROAD_EFs'!F$5:F$12),IF($C54&lt;120,LOOKUP($B$2,'SC OFFROAD_EFs'!$B$13:$B$20,'SC OFFROAD_EFs'!F$13:F$20),IF($C54&lt;175,LOOKUP($B$2,'SC OFFROAD_EFs'!$B$21:$B$32,'SC OFFROAD_EFs'!F$21:F$32),IF($C54&lt;250,LOOKUP($B$2,'SC OFFROAD_EFs'!$B$33:$B$41,'SC OFFROAD_EFs'!F$33:F$41),IF($C54&lt;500,LOOKUP($B$2,'SC OFFROAD_EFs'!$B$42:$B$50,'SC OFFROAD_EFs'!F$42:F$50),IF($C54&lt;750,LOOKUP($B$2,'SC OFFROAD_EFs'!$B$51:$B$59,'SC OFFROAD_EFs'!F$51:F$59),LOOKUP($B$2,'SC OFFROAD_EFs'!$B$60:$B$66,'SC OFFROAD_EFs'!F$60:F$66))))))))/453.59</f>
        <v>0.0005126331160610746</v>
      </c>
      <c r="J54" s="22">
        <v>1</v>
      </c>
      <c r="K54" s="23">
        <v>12</v>
      </c>
      <c r="L54" s="23">
        <v>120</v>
      </c>
      <c r="M54" s="24">
        <f t="shared" si="20"/>
        <v>1.1882508832698049</v>
      </c>
      <c r="N54" s="24">
        <f t="shared" si="21"/>
        <v>0.4100804966254234</v>
      </c>
      <c r="O54" s="24">
        <f t="shared" si="22"/>
        <v>1.0978149767871914</v>
      </c>
      <c r="P54" s="24">
        <f t="shared" si="23"/>
        <v>0.0022057920000000003</v>
      </c>
      <c r="Q54" s="24">
        <f t="shared" si="24"/>
        <v>0.10470018762431386</v>
      </c>
      <c r="R54" s="24"/>
      <c r="S54" s="36">
        <f t="shared" si="25"/>
        <v>0.0712950529961883</v>
      </c>
      <c r="T54" s="36">
        <f t="shared" si="26"/>
        <v>0.024604829797525405</v>
      </c>
      <c r="U54" s="36">
        <f t="shared" si="27"/>
        <v>0.06586889860723148</v>
      </c>
      <c r="V54" s="36">
        <f t="shared" si="28"/>
        <v>0.00013234752000000003</v>
      </c>
      <c r="W54" s="36">
        <f t="shared" si="29"/>
        <v>0.006282011257458832</v>
      </c>
      <c r="Y54" s="62">
        <v>0.0712950529961883</v>
      </c>
      <c r="Z54" s="62">
        <v>0.024604829797525405</v>
      </c>
      <c r="AA54" s="62">
        <v>0.06586889860723148</v>
      </c>
      <c r="AB54" s="62">
        <v>0.00013234752000000003</v>
      </c>
      <c r="AC54" s="62">
        <v>0.006282011257458832</v>
      </c>
    </row>
    <row r="55" spans="1:29" s="23" customFormat="1" ht="12.75">
      <c r="A55" s="34" t="s">
        <v>136</v>
      </c>
      <c r="B55" s="35" t="s">
        <v>2</v>
      </c>
      <c r="C55" s="35">
        <v>23</v>
      </c>
      <c r="D55" s="35">
        <v>74</v>
      </c>
      <c r="E55" s="21">
        <f>(IF($C55&lt;50,LOOKUP($B$2,'SC OFFROAD_EFs'!$B$5:$B$12,'SC OFFROAD_EFs'!D$5:D$12),IF($C55&lt;120,LOOKUP($B$2,'SC OFFROAD_EFs'!$B$13:$B$20,'SC OFFROAD_EFs'!D$13:D$20),IF($C55&lt;175,LOOKUP($B$2,'SC OFFROAD_EFs'!$B$21:$B$32,'SC OFFROAD_EFs'!D$21:D$32),IF($C55&lt;250,LOOKUP($B$2,'SC OFFROAD_EFs'!$B$33:$B$41,'SC OFFROAD_EFs'!D$33:D$41),IF($C55&lt;500,LOOKUP($B$2,'SC OFFROAD_EFs'!$B$42:$B$50,'SC OFFROAD_EFs'!D$42:D$50),IF($C55&lt;750,LOOKUP($B$2,'SC OFFROAD_EFs'!$B$51:$B$59,'SC OFFROAD_EFs'!D$51:D$59),LOOKUP($B$2,'SC OFFROAD_EFs'!$B$60:$B$66,'SC OFFROAD_EFs'!D$60:D$66))))))))/453.59</f>
        <v>0.005817914626272056</v>
      </c>
      <c r="F55" s="21">
        <f>(IF($C55&lt;50,LOOKUP($B$2,'SC OFFROAD_EFs'!$B$5:$B$12,'SC OFFROAD_EFs'!C$5:C$12),IF($C55&lt;120,LOOKUP($B$2,'SC OFFROAD_EFs'!$B$13:$B$20,'SC OFFROAD_EFs'!C$13:C$20),IF($C55&lt;175,LOOKUP($B$2,'SC OFFROAD_EFs'!$B$21:$B$32,'SC OFFROAD_EFs'!C$21:C$32),IF($C55&lt;250,LOOKUP($B$2,'SC OFFROAD_EFs'!$B$33:$B$41,'SC OFFROAD_EFs'!C$33:C$41),IF($C55&lt;500,LOOKUP($B$2,'SC OFFROAD_EFs'!$B$42:$B$50,'SC OFFROAD_EFs'!C$42:C$50),IF($C55&lt;750,LOOKUP($B$2,'SC OFFROAD_EFs'!$B$51:$B$59,'SC OFFROAD_EFs'!C$51:C$59),LOOKUP($B$2,'SC OFFROAD_EFs'!$B$60:$B$66,'SC OFFROAD_EFs'!C$60:C$66))))))))/453.59</f>
        <v>0.0020078363524550697</v>
      </c>
      <c r="G55" s="21">
        <f>(IF($C55&lt;50,LOOKUP($B$2,'SC OFFROAD_EFs'!$B$5:$B$12,'SC OFFROAD_EFs'!E$5:E$12),IF($C55&lt;120,LOOKUP($B$2,'SC OFFROAD_EFs'!$B$13:$B$20,'SC OFFROAD_EFs'!E$13:E$20),IF($C55&lt;175,LOOKUP($B$2,'SC OFFROAD_EFs'!$B$21:$B$32,'SC OFFROAD_EFs'!E$21:E$32),IF($C55&lt;250,LOOKUP($B$2,'SC OFFROAD_EFs'!$B$33:$B$41,'SC OFFROAD_EFs'!E$33:E$41),IF($C55&lt;500,LOOKUP($B$2,'SC OFFROAD_EFs'!$B$42:$B$50,'SC OFFROAD_EFs'!E$42:E$50),IF($C55&lt;750,LOOKUP($B$2,'SC OFFROAD_EFs'!$B$51:$B$59,'SC OFFROAD_EFs'!E$51:E$59),LOOKUP($B$2,'SC OFFROAD_EFs'!$B$60:$B$66,'SC OFFROAD_EFs'!E$60:E$66))))))))/453.59</f>
        <v>0.005375122291359144</v>
      </c>
      <c r="H55" s="21">
        <v>1.08E-05</v>
      </c>
      <c r="I55" s="21">
        <f>(IF($C55&lt;50,LOOKUP($B$2,'SC OFFROAD_EFs'!$B$5:$B$12,'SC OFFROAD_EFs'!F$5:F$12),IF($C55&lt;120,LOOKUP($B$2,'SC OFFROAD_EFs'!$B$13:$B$20,'SC OFFROAD_EFs'!F$13:F$20),IF($C55&lt;175,LOOKUP($B$2,'SC OFFROAD_EFs'!$B$21:$B$32,'SC OFFROAD_EFs'!F$21:F$32),IF($C55&lt;250,LOOKUP($B$2,'SC OFFROAD_EFs'!$B$33:$B$41,'SC OFFROAD_EFs'!F$33:F$41),IF($C55&lt;500,LOOKUP($B$2,'SC OFFROAD_EFs'!$B$42:$B$50,'SC OFFROAD_EFs'!F$42:F$50),IF($C55&lt;750,LOOKUP($B$2,'SC OFFROAD_EFs'!$B$51:$B$59,'SC OFFROAD_EFs'!F$51:F$59),LOOKUP($B$2,'SC OFFROAD_EFs'!$B$60:$B$66,'SC OFFROAD_EFs'!F$60:F$66))))))))/453.59</f>
        <v>0.0005126331160610746</v>
      </c>
      <c r="J55" s="22">
        <v>1</v>
      </c>
      <c r="K55" s="23">
        <v>12</v>
      </c>
      <c r="L55" s="23">
        <v>120</v>
      </c>
      <c r="M55" s="24">
        <f t="shared" si="20"/>
        <v>1.1882508832698049</v>
      </c>
      <c r="N55" s="24">
        <f t="shared" si="21"/>
        <v>0.4100804966254234</v>
      </c>
      <c r="O55" s="24">
        <f t="shared" si="22"/>
        <v>1.0978149767871914</v>
      </c>
      <c r="P55" s="24">
        <f t="shared" si="23"/>
        <v>0.0022057920000000003</v>
      </c>
      <c r="Q55" s="24">
        <f t="shared" si="24"/>
        <v>0.10470018762431386</v>
      </c>
      <c r="R55" s="24"/>
      <c r="S55" s="36">
        <f t="shared" si="25"/>
        <v>0.0712950529961883</v>
      </c>
      <c r="T55" s="36">
        <f t="shared" si="26"/>
        <v>0.024604829797525405</v>
      </c>
      <c r="U55" s="36">
        <f t="shared" si="27"/>
        <v>0.06586889860723148</v>
      </c>
      <c r="V55" s="36">
        <f t="shared" si="28"/>
        <v>0.00013234752000000003</v>
      </c>
      <c r="W55" s="36">
        <f t="shared" si="29"/>
        <v>0.006282011257458832</v>
      </c>
      <c r="Y55" s="62">
        <v>0.0712950529961883</v>
      </c>
      <c r="Z55" s="62">
        <v>0.024604829797525405</v>
      </c>
      <c r="AA55" s="62">
        <v>0.06586889860723148</v>
      </c>
      <c r="AB55" s="62">
        <v>0.00013234752000000003</v>
      </c>
      <c r="AC55" s="62">
        <v>0.006282011257458832</v>
      </c>
    </row>
    <row r="56" spans="1:29" s="23" customFormat="1" ht="12.75">
      <c r="A56" s="34" t="s">
        <v>137</v>
      </c>
      <c r="B56" s="35" t="s">
        <v>2</v>
      </c>
      <c r="C56" s="35">
        <v>300</v>
      </c>
      <c r="D56" s="35">
        <v>74</v>
      </c>
      <c r="E56" s="21">
        <f>(IF($C56&lt;50,LOOKUP($B$2,'SC OFFROAD_EFs'!$B$5:$B$12,'SC OFFROAD_EFs'!D$5:D$12),IF($C56&lt;120,LOOKUP($B$2,'SC OFFROAD_EFs'!$B$13:$B$20,'SC OFFROAD_EFs'!D$13:D$20),IF($C56&lt;175,LOOKUP($B$2,'SC OFFROAD_EFs'!$B$21:$B$32,'SC OFFROAD_EFs'!D$21:D$32),IF($C56&lt;250,LOOKUP($B$2,'SC OFFROAD_EFs'!$B$33:$B$41,'SC OFFROAD_EFs'!D$33:D$41),IF($C56&lt;500,LOOKUP($B$2,'SC OFFROAD_EFs'!$B$42:$B$50,'SC OFFROAD_EFs'!D$42:D$50),IF($C56&lt;750,LOOKUP($B$2,'SC OFFROAD_EFs'!$B$51:$B$59,'SC OFFROAD_EFs'!D$51:D$59),LOOKUP($B$2,'SC OFFROAD_EFs'!$B$60:$B$66,'SC OFFROAD_EFs'!D$60:D$66))))))))/453.59</f>
        <v>0.0018233394122169257</v>
      </c>
      <c r="F56" s="21">
        <f>(IF($C56&lt;50,LOOKUP($B$2,'SC OFFROAD_EFs'!$B$5:$B$12,'SC OFFROAD_EFs'!C$5:C$12),IF($C56&lt;120,LOOKUP($B$2,'SC OFFROAD_EFs'!$B$13:$B$20,'SC OFFROAD_EFs'!C$13:C$20),IF($C56&lt;175,LOOKUP($B$2,'SC OFFROAD_EFs'!$B$21:$B$32,'SC OFFROAD_EFs'!C$21:C$32),IF($C56&lt;250,LOOKUP($B$2,'SC OFFROAD_EFs'!$B$33:$B$41,'SC OFFROAD_EFs'!C$33:C$41),IF($C56&lt;500,LOOKUP($B$2,'SC OFFROAD_EFs'!$B$42:$B$50,'SC OFFROAD_EFs'!C$42:C$50),IF($C56&lt;750,LOOKUP($B$2,'SC OFFROAD_EFs'!$B$51:$B$59,'SC OFFROAD_EFs'!C$51:C$59),LOOKUP($B$2,'SC OFFROAD_EFs'!$B$60:$B$66,'SC OFFROAD_EFs'!C$60:C$66))))))))/453.59</f>
        <v>0.000498946968275863</v>
      </c>
      <c r="G56" s="21">
        <f>(IF($C56&lt;50,LOOKUP($B$2,'SC OFFROAD_EFs'!$B$5:$B$12,'SC OFFROAD_EFs'!E$5:E$12),IF($C56&lt;120,LOOKUP($B$2,'SC OFFROAD_EFs'!$B$13:$B$20,'SC OFFROAD_EFs'!E$13:E$20),IF($C56&lt;175,LOOKUP($B$2,'SC OFFROAD_EFs'!$B$21:$B$32,'SC OFFROAD_EFs'!E$21:E$32),IF($C56&lt;250,LOOKUP($B$2,'SC OFFROAD_EFs'!$B$33:$B$41,'SC OFFROAD_EFs'!E$33:E$41),IF($C56&lt;500,LOOKUP($B$2,'SC OFFROAD_EFs'!$B$42:$B$50,'SC OFFROAD_EFs'!E$42:E$50),IF($C56&lt;750,LOOKUP($B$2,'SC OFFROAD_EFs'!$B$51:$B$59,'SC OFFROAD_EFs'!E$51:E$59),LOOKUP($B$2,'SC OFFROAD_EFs'!$B$60:$B$66,'SC OFFROAD_EFs'!E$60:E$66))))))))/453.59</f>
        <v>0.00481826162721188</v>
      </c>
      <c r="H56" s="21">
        <v>1.08E-05</v>
      </c>
      <c r="I56" s="21">
        <f>(IF($C56&lt;50,LOOKUP($B$2,'SC OFFROAD_EFs'!$B$5:$B$12,'SC OFFROAD_EFs'!F$5:F$12),IF($C56&lt;120,LOOKUP($B$2,'SC OFFROAD_EFs'!$B$13:$B$20,'SC OFFROAD_EFs'!F$13:F$20),IF($C56&lt;175,LOOKUP($B$2,'SC OFFROAD_EFs'!$B$21:$B$32,'SC OFFROAD_EFs'!F$21:F$32),IF($C56&lt;250,LOOKUP($B$2,'SC OFFROAD_EFs'!$B$33:$B$41,'SC OFFROAD_EFs'!F$33:F$41),IF($C56&lt;500,LOOKUP($B$2,'SC OFFROAD_EFs'!$B$42:$B$50,'SC OFFROAD_EFs'!F$42:F$50),IF($C56&lt;750,LOOKUP($B$2,'SC OFFROAD_EFs'!$B$51:$B$59,'SC OFFROAD_EFs'!F$51:F$59),LOOKUP($B$2,'SC OFFROAD_EFs'!$B$60:$B$66,'SC OFFROAD_EFs'!F$60:F$66))))))))/453.59</f>
        <v>0.000185221113079498</v>
      </c>
      <c r="J56" s="22">
        <v>1</v>
      </c>
      <c r="K56" s="23">
        <v>12</v>
      </c>
      <c r="L56" s="23">
        <v>120</v>
      </c>
      <c r="M56" s="24">
        <f t="shared" si="20"/>
        <v>4.85737619414589</v>
      </c>
      <c r="N56" s="24">
        <f t="shared" si="21"/>
        <v>1.329194723486899</v>
      </c>
      <c r="O56" s="24">
        <f t="shared" si="22"/>
        <v>12.83584897489245</v>
      </c>
      <c r="P56" s="24">
        <f t="shared" si="23"/>
        <v>0.0287712</v>
      </c>
      <c r="Q56" s="24">
        <f t="shared" si="24"/>
        <v>0.49342904524378267</v>
      </c>
      <c r="R56" s="24"/>
      <c r="S56" s="36">
        <f t="shared" si="25"/>
        <v>0.2914425716487534</v>
      </c>
      <c r="T56" s="36">
        <f t="shared" si="26"/>
        <v>0.07975168340921394</v>
      </c>
      <c r="U56" s="36">
        <f t="shared" si="27"/>
        <v>0.770150938493547</v>
      </c>
      <c r="V56" s="36">
        <f t="shared" si="28"/>
        <v>0.001726272</v>
      </c>
      <c r="W56" s="36">
        <f t="shared" si="29"/>
        <v>0.02960574271462696</v>
      </c>
      <c r="Y56" s="62">
        <v>0.2914425716487534</v>
      </c>
      <c r="Z56" s="62">
        <v>0.07975168340921394</v>
      </c>
      <c r="AA56" s="62">
        <v>0.770150938493547</v>
      </c>
      <c r="AB56" s="62">
        <v>0.001726272</v>
      </c>
      <c r="AC56" s="62">
        <v>0.02960574271462696</v>
      </c>
    </row>
    <row r="57" spans="1:29" s="23" customFormat="1" ht="12.75">
      <c r="A57" s="34" t="s">
        <v>139</v>
      </c>
      <c r="B57" s="35" t="s">
        <v>2</v>
      </c>
      <c r="C57" s="35">
        <v>22</v>
      </c>
      <c r="D57" s="35">
        <v>74</v>
      </c>
      <c r="E57" s="21">
        <f>(IF($C57&lt;50,LOOKUP($B$2,'SC OFFROAD_EFs'!$B$5:$B$12,'SC OFFROAD_EFs'!D$5:D$12),IF($C57&lt;120,LOOKUP($B$2,'SC OFFROAD_EFs'!$B$13:$B$20,'SC OFFROAD_EFs'!D$13:D$20),IF($C57&lt;175,LOOKUP($B$2,'SC OFFROAD_EFs'!$B$21:$B$32,'SC OFFROAD_EFs'!D$21:D$32),IF($C57&lt;250,LOOKUP($B$2,'SC OFFROAD_EFs'!$B$33:$B$41,'SC OFFROAD_EFs'!D$33:D$41),IF($C57&lt;500,LOOKUP($B$2,'SC OFFROAD_EFs'!$B$42:$B$50,'SC OFFROAD_EFs'!D$42:D$50),IF($C57&lt;750,LOOKUP($B$2,'SC OFFROAD_EFs'!$B$51:$B$59,'SC OFFROAD_EFs'!D$51:D$59),LOOKUP($B$2,'SC OFFROAD_EFs'!$B$60:$B$66,'SC OFFROAD_EFs'!D$60:D$66))))))))/453.59</f>
        <v>0.005817914626272056</v>
      </c>
      <c r="F57" s="21">
        <f>(IF($C57&lt;50,LOOKUP($B$2,'SC OFFROAD_EFs'!$B$5:$B$12,'SC OFFROAD_EFs'!C$5:C$12),IF($C57&lt;120,LOOKUP($B$2,'SC OFFROAD_EFs'!$B$13:$B$20,'SC OFFROAD_EFs'!C$13:C$20),IF($C57&lt;175,LOOKUP($B$2,'SC OFFROAD_EFs'!$B$21:$B$32,'SC OFFROAD_EFs'!C$21:C$32),IF($C57&lt;250,LOOKUP($B$2,'SC OFFROAD_EFs'!$B$33:$B$41,'SC OFFROAD_EFs'!C$33:C$41),IF($C57&lt;500,LOOKUP($B$2,'SC OFFROAD_EFs'!$B$42:$B$50,'SC OFFROAD_EFs'!C$42:C$50),IF($C57&lt;750,LOOKUP($B$2,'SC OFFROAD_EFs'!$B$51:$B$59,'SC OFFROAD_EFs'!C$51:C$59),LOOKUP($B$2,'SC OFFROAD_EFs'!$B$60:$B$66,'SC OFFROAD_EFs'!C$60:C$66))))))))/453.59</f>
        <v>0.0020078363524550697</v>
      </c>
      <c r="G57" s="21">
        <f>(IF($C57&lt;50,LOOKUP($B$2,'SC OFFROAD_EFs'!$B$5:$B$12,'SC OFFROAD_EFs'!E$5:E$12),IF($C57&lt;120,LOOKUP($B$2,'SC OFFROAD_EFs'!$B$13:$B$20,'SC OFFROAD_EFs'!E$13:E$20),IF($C57&lt;175,LOOKUP($B$2,'SC OFFROAD_EFs'!$B$21:$B$32,'SC OFFROAD_EFs'!E$21:E$32),IF($C57&lt;250,LOOKUP($B$2,'SC OFFROAD_EFs'!$B$33:$B$41,'SC OFFROAD_EFs'!E$33:E$41),IF($C57&lt;500,LOOKUP($B$2,'SC OFFROAD_EFs'!$B$42:$B$50,'SC OFFROAD_EFs'!E$42:E$50),IF($C57&lt;750,LOOKUP($B$2,'SC OFFROAD_EFs'!$B$51:$B$59,'SC OFFROAD_EFs'!E$51:E$59),LOOKUP($B$2,'SC OFFROAD_EFs'!$B$60:$B$66,'SC OFFROAD_EFs'!E$60:E$66))))))))/453.59</f>
        <v>0.005375122291359144</v>
      </c>
      <c r="H57" s="21">
        <v>1.08E-05</v>
      </c>
      <c r="I57" s="21">
        <f>(IF($C57&lt;50,LOOKUP($B$2,'SC OFFROAD_EFs'!$B$5:$B$12,'SC OFFROAD_EFs'!F$5:F$12),IF($C57&lt;120,LOOKUP($B$2,'SC OFFROAD_EFs'!$B$13:$B$20,'SC OFFROAD_EFs'!F$13:F$20),IF($C57&lt;175,LOOKUP($B$2,'SC OFFROAD_EFs'!$B$21:$B$32,'SC OFFROAD_EFs'!F$21:F$32),IF($C57&lt;250,LOOKUP($B$2,'SC OFFROAD_EFs'!$B$33:$B$41,'SC OFFROAD_EFs'!F$33:F$41),IF($C57&lt;500,LOOKUP($B$2,'SC OFFROAD_EFs'!$B$42:$B$50,'SC OFFROAD_EFs'!F$42:F$50),IF($C57&lt;750,LOOKUP($B$2,'SC OFFROAD_EFs'!$B$51:$B$59,'SC OFFROAD_EFs'!F$51:F$59),LOOKUP($B$2,'SC OFFROAD_EFs'!$B$60:$B$66,'SC OFFROAD_EFs'!F$60:F$66))))))))/453.59</f>
        <v>0.0005126331160610746</v>
      </c>
      <c r="J57" s="22">
        <v>1</v>
      </c>
      <c r="K57" s="23">
        <v>12</v>
      </c>
      <c r="L57" s="23">
        <v>120</v>
      </c>
      <c r="M57" s="24">
        <f t="shared" si="20"/>
        <v>1.136587801388509</v>
      </c>
      <c r="N57" s="24">
        <f t="shared" si="21"/>
        <v>0.39225090981562244</v>
      </c>
      <c r="O57" s="24">
        <f t="shared" si="22"/>
        <v>1.0500838908399224</v>
      </c>
      <c r="P57" s="24">
        <f t="shared" si="23"/>
        <v>0.0021098880000000003</v>
      </c>
      <c r="Q57" s="24">
        <f t="shared" si="24"/>
        <v>0.10014800555369152</v>
      </c>
      <c r="R57" s="24"/>
      <c r="S57" s="36">
        <f t="shared" si="25"/>
        <v>0.06819526808331054</v>
      </c>
      <c r="T57" s="36">
        <f t="shared" si="26"/>
        <v>0.023535054588937347</v>
      </c>
      <c r="U57" s="36">
        <f t="shared" si="27"/>
        <v>0.06300503345039535</v>
      </c>
      <c r="V57" s="36">
        <f t="shared" si="28"/>
        <v>0.00012659328000000003</v>
      </c>
      <c r="W57" s="36">
        <f t="shared" si="29"/>
        <v>0.006008880333221491</v>
      </c>
      <c r="Y57" s="62">
        <v>0.06819526808331054</v>
      </c>
      <c r="Z57" s="62">
        <v>0.023535054588937347</v>
      </c>
      <c r="AA57" s="62">
        <v>0.06300503345039535</v>
      </c>
      <c r="AB57" s="62">
        <v>0.00012659328000000003</v>
      </c>
      <c r="AC57" s="62">
        <v>0.006008880333221491</v>
      </c>
    </row>
    <row r="58" spans="1:29" s="23" customFormat="1" ht="12.75">
      <c r="A58" s="23" t="s">
        <v>49</v>
      </c>
      <c r="B58" s="35" t="s">
        <v>2</v>
      </c>
      <c r="C58" s="35">
        <v>37</v>
      </c>
      <c r="D58" s="35">
        <v>48</v>
      </c>
      <c r="E58" s="21">
        <f>(IF($C58&lt;50,LOOKUP($B$2,'SC OFFROAD_EFs'!$B$5:$B$12,'SC OFFROAD_EFs'!D$5:D$12),IF($C58&lt;120,LOOKUP($B$2,'SC OFFROAD_EFs'!$B$13:$B$20,'SC OFFROAD_EFs'!D$13:D$20),IF($C58&lt;175,LOOKUP($B$2,'SC OFFROAD_EFs'!$B$21:$B$32,'SC OFFROAD_EFs'!D$21:D$32),IF($C58&lt;250,LOOKUP($B$2,'SC OFFROAD_EFs'!$B$33:$B$41,'SC OFFROAD_EFs'!D$33:D$41),IF($C58&lt;500,LOOKUP($B$2,'SC OFFROAD_EFs'!$B$42:$B$50,'SC OFFROAD_EFs'!D$42:D$50),IF($C58&lt;750,LOOKUP($B$2,'SC OFFROAD_EFs'!$B$51:$B$59,'SC OFFROAD_EFs'!D$51:D$59),LOOKUP($B$2,'SC OFFROAD_EFs'!$B$60:$B$66,'SC OFFROAD_EFs'!D$60:D$66))))))))/453.59</f>
        <v>0.005817914626272056</v>
      </c>
      <c r="F58" s="21">
        <f>(IF($C58&lt;50,LOOKUP($B$2,'SC OFFROAD_EFs'!$B$5:$B$12,'SC OFFROAD_EFs'!C$5:C$12),IF($C58&lt;120,LOOKUP($B$2,'SC OFFROAD_EFs'!$B$13:$B$20,'SC OFFROAD_EFs'!C$13:C$20),IF($C58&lt;175,LOOKUP($B$2,'SC OFFROAD_EFs'!$B$21:$B$32,'SC OFFROAD_EFs'!C$21:C$32),IF($C58&lt;250,LOOKUP($B$2,'SC OFFROAD_EFs'!$B$33:$B$41,'SC OFFROAD_EFs'!C$33:C$41),IF($C58&lt;500,LOOKUP($B$2,'SC OFFROAD_EFs'!$B$42:$B$50,'SC OFFROAD_EFs'!C$42:C$50),IF($C58&lt;750,LOOKUP($B$2,'SC OFFROAD_EFs'!$B$51:$B$59,'SC OFFROAD_EFs'!C$51:C$59),LOOKUP($B$2,'SC OFFROAD_EFs'!$B$60:$B$66,'SC OFFROAD_EFs'!C$60:C$66))))))))/453.59</f>
        <v>0.0020078363524550697</v>
      </c>
      <c r="G58" s="21">
        <f>(IF($C58&lt;50,LOOKUP($B$2,'SC OFFROAD_EFs'!$B$5:$B$12,'SC OFFROAD_EFs'!E$5:E$12),IF($C58&lt;120,LOOKUP($B$2,'SC OFFROAD_EFs'!$B$13:$B$20,'SC OFFROAD_EFs'!E$13:E$20),IF($C58&lt;175,LOOKUP($B$2,'SC OFFROAD_EFs'!$B$21:$B$32,'SC OFFROAD_EFs'!E$21:E$32),IF($C58&lt;250,LOOKUP($B$2,'SC OFFROAD_EFs'!$B$33:$B$41,'SC OFFROAD_EFs'!E$33:E$41),IF($C58&lt;500,LOOKUP($B$2,'SC OFFROAD_EFs'!$B$42:$B$50,'SC OFFROAD_EFs'!E$42:E$50),IF($C58&lt;750,LOOKUP($B$2,'SC OFFROAD_EFs'!$B$51:$B$59,'SC OFFROAD_EFs'!E$51:E$59),LOOKUP($B$2,'SC OFFROAD_EFs'!$B$60:$B$66,'SC OFFROAD_EFs'!E$60:E$66))))))))/453.59</f>
        <v>0.005375122291359144</v>
      </c>
      <c r="H58" s="21">
        <v>1.08E-05</v>
      </c>
      <c r="I58" s="21">
        <f>(IF($C58&lt;50,LOOKUP($B$2,'SC OFFROAD_EFs'!$B$5:$B$12,'SC OFFROAD_EFs'!F$5:F$12),IF($C58&lt;120,LOOKUP($B$2,'SC OFFROAD_EFs'!$B$13:$B$20,'SC OFFROAD_EFs'!F$13:F$20),IF($C58&lt;175,LOOKUP($B$2,'SC OFFROAD_EFs'!$B$21:$B$32,'SC OFFROAD_EFs'!F$21:F$32),IF($C58&lt;250,LOOKUP($B$2,'SC OFFROAD_EFs'!$B$33:$B$41,'SC OFFROAD_EFs'!F$33:F$41),IF($C58&lt;500,LOOKUP($B$2,'SC OFFROAD_EFs'!$B$42:$B$50,'SC OFFROAD_EFs'!F$42:F$50),IF($C58&lt;750,LOOKUP($B$2,'SC OFFROAD_EFs'!$B$51:$B$59,'SC OFFROAD_EFs'!F$51:F$59),LOOKUP($B$2,'SC OFFROAD_EFs'!$B$60:$B$66,'SC OFFROAD_EFs'!F$60:F$66))))))))/453.59</f>
        <v>0.0005126331160610746</v>
      </c>
      <c r="J58" s="22">
        <v>1</v>
      </c>
      <c r="K58" s="23">
        <v>12</v>
      </c>
      <c r="L58" s="23">
        <v>120</v>
      </c>
      <c r="M58" s="24">
        <f t="shared" si="20"/>
        <v>1.2399139651511006</v>
      </c>
      <c r="N58" s="24">
        <f t="shared" si="21"/>
        <v>0.4279100834352245</v>
      </c>
      <c r="O58" s="24">
        <f t="shared" si="22"/>
        <v>1.1455460627344607</v>
      </c>
      <c r="P58" s="24">
        <f t="shared" si="23"/>
        <v>0.002301696</v>
      </c>
      <c r="Q58" s="24">
        <f t="shared" si="24"/>
        <v>0.10925236969493621</v>
      </c>
      <c r="R58" s="24"/>
      <c r="S58" s="36">
        <f t="shared" si="25"/>
        <v>0.07439483790906604</v>
      </c>
      <c r="T58" s="36">
        <f t="shared" si="26"/>
        <v>0.02567460500611347</v>
      </c>
      <c r="U58" s="36">
        <f t="shared" si="27"/>
        <v>0.06873276376406764</v>
      </c>
      <c r="V58" s="36">
        <f t="shared" si="28"/>
        <v>0.00013810176</v>
      </c>
      <c r="W58" s="36">
        <f t="shared" si="29"/>
        <v>0.006555142181696173</v>
      </c>
      <c r="Y58" s="62">
        <v>0.07439483790906604</v>
      </c>
      <c r="Z58" s="62">
        <v>0.02567460500611347</v>
      </c>
      <c r="AA58" s="62">
        <v>0.06873276376406764</v>
      </c>
      <c r="AB58" s="62">
        <v>0.00013810176</v>
      </c>
      <c r="AC58" s="62">
        <v>0.006555142181696173</v>
      </c>
    </row>
    <row r="59" spans="1:29" s="23" customFormat="1" ht="12.75">
      <c r="A59" s="23" t="s">
        <v>96</v>
      </c>
      <c r="B59" s="35" t="s">
        <v>2</v>
      </c>
      <c r="C59" s="35">
        <v>194</v>
      </c>
      <c r="D59" s="35">
        <v>43</v>
      </c>
      <c r="E59" s="21">
        <f>(IF($C59&lt;50,LOOKUP($B$2,'SC OFFROAD_EFs'!$B$5:$B$12,'SC OFFROAD_EFs'!D$5:D$12),IF($C59&lt;120,LOOKUP($B$2,'SC OFFROAD_EFs'!$B$13:$B$20,'SC OFFROAD_EFs'!D$13:D$20),IF($C59&lt;175,LOOKUP($B$2,'SC OFFROAD_EFs'!$B$21:$B$32,'SC OFFROAD_EFs'!D$21:D$32),IF($C59&lt;250,LOOKUP($B$2,'SC OFFROAD_EFs'!$B$33:$B$41,'SC OFFROAD_EFs'!D$33:D$41),IF($C59&lt;500,LOOKUP($B$2,'SC OFFROAD_EFs'!$B$42:$B$50,'SC OFFROAD_EFs'!D$42:D$50),IF($C59&lt;750,LOOKUP($B$2,'SC OFFROAD_EFs'!$B$51:$B$59,'SC OFFROAD_EFs'!D$51:D$59),LOOKUP($B$2,'SC OFFROAD_EFs'!$B$60:$B$66,'SC OFFROAD_EFs'!D$60:D$66))))))))/453.59</f>
        <v>0.0018599666414599234</v>
      </c>
      <c r="F59" s="21">
        <f>(IF($C59&lt;50,LOOKUP($B$2,'SC OFFROAD_EFs'!$B$5:$B$12,'SC OFFROAD_EFs'!C$5:C$12),IF($C59&lt;120,LOOKUP($B$2,'SC OFFROAD_EFs'!$B$13:$B$20,'SC OFFROAD_EFs'!C$13:C$20),IF($C59&lt;175,LOOKUP($B$2,'SC OFFROAD_EFs'!$B$21:$B$32,'SC OFFROAD_EFs'!C$21:C$32),IF($C59&lt;250,LOOKUP($B$2,'SC OFFROAD_EFs'!$B$33:$B$41,'SC OFFROAD_EFs'!C$33:C$41),IF($C59&lt;500,LOOKUP($B$2,'SC OFFROAD_EFs'!$B$42:$B$50,'SC OFFROAD_EFs'!C$42:C$50),IF($C59&lt;750,LOOKUP($B$2,'SC OFFROAD_EFs'!$B$51:$B$59,'SC OFFROAD_EFs'!C$51:C$59),LOOKUP($B$2,'SC OFFROAD_EFs'!$B$60:$B$66,'SC OFFROAD_EFs'!C$60:C$66))))))))/453.59</f>
        <v>0.0006679276323643183</v>
      </c>
      <c r="G59" s="21">
        <f>(IF($C59&lt;50,LOOKUP($B$2,'SC OFFROAD_EFs'!$B$5:$B$12,'SC OFFROAD_EFs'!E$5:E$12),IF($C59&lt;120,LOOKUP($B$2,'SC OFFROAD_EFs'!$B$13:$B$20,'SC OFFROAD_EFs'!E$13:E$20),IF($C59&lt;175,LOOKUP($B$2,'SC OFFROAD_EFs'!$B$21:$B$32,'SC OFFROAD_EFs'!E$21:E$32),IF($C59&lt;250,LOOKUP($B$2,'SC OFFROAD_EFs'!$B$33:$B$41,'SC OFFROAD_EFs'!E$33:E$41),IF($C59&lt;500,LOOKUP($B$2,'SC OFFROAD_EFs'!$B$42:$B$50,'SC OFFROAD_EFs'!E$42:E$50),IF($C59&lt;750,LOOKUP($B$2,'SC OFFROAD_EFs'!$B$51:$B$59,'SC OFFROAD_EFs'!E$51:E$59),LOOKUP($B$2,'SC OFFROAD_EFs'!$B$60:$B$66,'SC OFFROAD_EFs'!E$60:E$66))))))))/453.59</f>
        <v>0.006636135413287269</v>
      </c>
      <c r="H59" s="21">
        <v>1.08E-05</v>
      </c>
      <c r="I59" s="21">
        <f>(IF($C59&lt;50,LOOKUP($B$2,'SC OFFROAD_EFs'!$B$5:$B$12,'SC OFFROAD_EFs'!F$5:F$12),IF($C59&lt;120,LOOKUP($B$2,'SC OFFROAD_EFs'!$B$13:$B$20,'SC OFFROAD_EFs'!F$13:F$20),IF($C59&lt;175,LOOKUP($B$2,'SC OFFROAD_EFs'!$B$21:$B$32,'SC OFFROAD_EFs'!F$21:F$32),IF($C59&lt;250,LOOKUP($B$2,'SC OFFROAD_EFs'!$B$33:$B$41,'SC OFFROAD_EFs'!F$33:F$41),IF($C59&lt;500,LOOKUP($B$2,'SC OFFROAD_EFs'!$B$42:$B$50,'SC OFFROAD_EFs'!F$42:F$50),IF($C59&lt;750,LOOKUP($B$2,'SC OFFROAD_EFs'!$B$51:$B$59,'SC OFFROAD_EFs'!F$51:F$59),LOOKUP($B$2,'SC OFFROAD_EFs'!$B$60:$B$66,'SC OFFROAD_EFs'!F$60:F$66))))))))/453.59</f>
        <v>0.000250011395087619</v>
      </c>
      <c r="J59" s="22">
        <v>1</v>
      </c>
      <c r="K59" s="23">
        <v>12</v>
      </c>
      <c r="L59" s="23">
        <v>120</v>
      </c>
      <c r="M59" s="38">
        <f t="shared" si="20"/>
        <v>1.8619010067670416</v>
      </c>
      <c r="N59" s="38">
        <f t="shared" si="21"/>
        <v>0.6686222771019772</v>
      </c>
      <c r="O59" s="38">
        <f t="shared" si="22"/>
        <v>6.643036994117088</v>
      </c>
      <c r="P59" s="38">
        <f t="shared" si="23"/>
        <v>0.010811231999999999</v>
      </c>
      <c r="Q59" s="38">
        <f t="shared" si="24"/>
        <v>0.2502714069385101</v>
      </c>
      <c r="R59" s="24"/>
      <c r="S59" s="41">
        <f t="shared" si="25"/>
        <v>0.1117140604060225</v>
      </c>
      <c r="T59" s="41">
        <f t="shared" si="26"/>
        <v>0.040117336626118626</v>
      </c>
      <c r="U59" s="41">
        <f t="shared" si="27"/>
        <v>0.3985822196470253</v>
      </c>
      <c r="V59" s="41">
        <f t="shared" si="28"/>
        <v>0.0006486739199999999</v>
      </c>
      <c r="W59" s="41">
        <f t="shared" si="29"/>
        <v>0.015016284416310604</v>
      </c>
      <c r="Y59" s="63">
        <v>0.1117140604060225</v>
      </c>
      <c r="Z59" s="63">
        <v>0.040117336626118626</v>
      </c>
      <c r="AA59" s="63">
        <v>0.3985822196470253</v>
      </c>
      <c r="AB59" s="63">
        <v>0.0006486739199999999</v>
      </c>
      <c r="AC59" s="63">
        <v>0.015016284416310604</v>
      </c>
    </row>
    <row r="60" spans="1:29" s="23" customFormat="1" ht="12.75">
      <c r="A60" s="5" t="s">
        <v>170</v>
      </c>
      <c r="B60" s="35"/>
      <c r="C60" s="35"/>
      <c r="D60" s="35"/>
      <c r="E60" s="21"/>
      <c r="F60" s="21"/>
      <c r="G60" s="21"/>
      <c r="H60" s="21"/>
      <c r="I60" s="21"/>
      <c r="J60" s="22"/>
      <c r="M60" s="32">
        <f>SUM(M44:M59)</f>
        <v>75.83068244796691</v>
      </c>
      <c r="N60" s="32">
        <f>SUM(N44:N59)</f>
        <v>22.55978841728605</v>
      </c>
      <c r="O60" s="32">
        <f>SUM(O44:O59)</f>
        <v>173.47191972784722</v>
      </c>
      <c r="P60" s="32">
        <f>SUM(P44:P59)</f>
        <v>0.32476917599999994</v>
      </c>
      <c r="Q60" s="32">
        <f>SUM(Q44:Q59)</f>
        <v>8.624167268103314</v>
      </c>
      <c r="R60" s="24"/>
      <c r="S60" s="32">
        <f>SUM(S44:S59)</f>
        <v>4.549840946878015</v>
      </c>
      <c r="T60" s="32">
        <f>SUM(T44:T59)</f>
        <v>1.3535873050371632</v>
      </c>
      <c r="U60" s="32">
        <f>SUM(U44:U59)</f>
        <v>10.408315183670833</v>
      </c>
      <c r="V60" s="32">
        <f>SUM(V44:V59)</f>
        <v>0.019486150559999995</v>
      </c>
      <c r="W60" s="32">
        <f>SUM(W44:W59)</f>
        <v>0.5174500360861989</v>
      </c>
      <c r="Y60" s="33">
        <v>4.549840946878015</v>
      </c>
      <c r="Z60" s="33">
        <v>1.3535873050371632</v>
      </c>
      <c r="AA60" s="33">
        <v>10.408315183670833</v>
      </c>
      <c r="AB60" s="33">
        <v>0.019486150559999995</v>
      </c>
      <c r="AC60" s="33">
        <v>0.5174500360861989</v>
      </c>
    </row>
    <row r="61" spans="2:23" s="23" customFormat="1" ht="12.75">
      <c r="B61" s="35"/>
      <c r="C61" s="35"/>
      <c r="D61" s="35"/>
      <c r="E61" s="21"/>
      <c r="F61" s="21"/>
      <c r="G61" s="21"/>
      <c r="H61" s="21"/>
      <c r="I61" s="21"/>
      <c r="J61" s="22"/>
      <c r="M61" s="32"/>
      <c r="N61" s="32"/>
      <c r="O61" s="32"/>
      <c r="P61" s="32"/>
      <c r="Q61" s="32"/>
      <c r="R61" s="24"/>
      <c r="S61" s="32"/>
      <c r="T61" s="32"/>
      <c r="U61" s="32"/>
      <c r="V61" s="32"/>
      <c r="W61" s="32"/>
    </row>
    <row r="62" spans="1:23" s="22" customFormat="1" ht="12.75">
      <c r="A62" s="22" t="s">
        <v>212</v>
      </c>
      <c r="B62" s="30"/>
      <c r="C62" s="30"/>
      <c r="D62" s="30"/>
      <c r="E62" s="31"/>
      <c r="F62" s="31"/>
      <c r="G62" s="31"/>
      <c r="H62" s="31"/>
      <c r="I62" s="31"/>
      <c r="M62" s="32"/>
      <c r="N62" s="32"/>
      <c r="O62" s="32"/>
      <c r="P62" s="32"/>
      <c r="Q62" s="32"/>
      <c r="R62" s="32"/>
      <c r="S62" s="33"/>
      <c r="T62" s="33"/>
      <c r="U62" s="33"/>
      <c r="V62" s="33"/>
      <c r="W62" s="33"/>
    </row>
    <row r="63" spans="1:35" s="23" customFormat="1" ht="12.75">
      <c r="A63" s="23" t="s">
        <v>96</v>
      </c>
      <c r="B63" s="35" t="s">
        <v>2</v>
      </c>
      <c r="C63" s="35">
        <v>194</v>
      </c>
      <c r="D63" s="35">
        <v>43</v>
      </c>
      <c r="E63" s="21">
        <f>(IF($C63&lt;50,LOOKUP($B$2,'VC OFFROAD_EFs'!$B$5:$B$5,'VC OFFROAD_EFs'!D$5:D$5),IF($C63&lt;120,LOOKUP($B$2,'VC OFFROAD_EFs'!$B$6:$B$6,'VC OFFROAD_EFs'!D$6:D$6),IF($C63&lt;175,LOOKUP($B$2,'VC OFFROAD_EFs'!$B$7:$B$7,'VC OFFROAD_EFs'!D$7:D$7),IF($C63&lt;250,LOOKUP($B$2,'VC OFFROAD_EFs'!$B$8:$B$8,'VC OFFROAD_EFs'!D$8:D$8),IF($C63&lt;500,LOOKUP($B$2,'VC OFFROAD_EFs'!$B$9:$B$9,'VC OFFROAD_EFs'!D$9:D$9),IF($C63&lt;750,LOOKUP($B$2,'VC OFFROAD_EFs'!$B$10:$B$11,'VC OFFROAD_EFs'!D$10:D$11),LOOKUP($B$2,'VC OFFROAD_EFs'!$B$12:$B$18,'VC OFFROAD_EFs'!D$12:D$18))))))))/453.59</f>
        <v>0.0018598198896636465</v>
      </c>
      <c r="F63" s="21">
        <f>(IF($C63&lt;50,LOOKUP($B$2,'VC OFFROAD_EFs'!$B$5:$B$5,'VC OFFROAD_EFs'!C$5:C$5),IF($C63&lt;120,LOOKUP($B$2,'VC OFFROAD_EFs'!$B$6:$B$6,'VC OFFROAD_EFs'!C$6:C$6),IF($C63&lt;175,LOOKUP($B$2,'VC OFFROAD_EFs'!$B$7:$B$7,'VC OFFROAD_EFs'!C$7:C$7),IF($C63&lt;250,LOOKUP($B$2,'VC OFFROAD_EFs'!$B$8:$B$8,'VC OFFROAD_EFs'!C$8:C$8),IF($C63&lt;500,LOOKUP($B$2,'VC OFFROAD_EFs'!$B$9:$B$9,'VC OFFROAD_EFs'!C$9:C$9),IF($C63&lt;750,LOOKUP($B$2,'VC OFFROAD_EFs'!$B$10:$B$11,'VC OFFROAD_EFs'!C$10:C$11),LOOKUP($B$2,'VC OFFROAD_EFs'!$B$12:$B$18,'VC OFFROAD_EFs'!C$12:C$18))))))))/453.59</f>
        <v>0.0006679175694482897</v>
      </c>
      <c r="G63" s="21">
        <f>(IF($C63&lt;50,LOOKUP($B$2,'VC OFFROAD_EFs'!$B$5:$B$5,'VC OFFROAD_EFs'!E$5:E$5),IF($C63&lt;120,LOOKUP($B$2,'VC OFFROAD_EFs'!$B$6:$B$6,'VC OFFROAD_EFs'!E$6:E$6),IF($C63&lt;175,LOOKUP($B$2,'VC OFFROAD_EFs'!$B$7:$B$7,'VC OFFROAD_EFs'!E$7:E$7),IF($C63&lt;250,LOOKUP($B$2,'VC OFFROAD_EFs'!$B$8:$B$8,'VC OFFROAD_EFs'!E$8:E$8),IF($C63&lt;500,LOOKUP($B$2,'VC OFFROAD_EFs'!$B$9:$B$9,'VC OFFROAD_EFs'!E$9:E$9),IF($C63&lt;750,LOOKUP($B$2,'VC OFFROAD_EFs'!$B$10:$B$11,'VC OFFROAD_EFs'!E$10:E$11),LOOKUP($B$2,'VC OFFROAD_EFs'!$B$12:$B$18,'VC OFFROAD_EFs'!E$12:E$18))))))))/453.59</f>
        <v>0.00663649211843445</v>
      </c>
      <c r="H63" s="21">
        <v>1.08E-05</v>
      </c>
      <c r="I63" s="21">
        <f>(IF($C63&lt;50,LOOKUP($B$2,'VC OFFROAD_EFs'!$B$5:$B$5,'VC OFFROAD_EFs'!F$5:F$5),IF($C63&lt;120,LOOKUP($B$2,'VC OFFROAD_EFs'!$B$6:$B$6,'VC OFFROAD_EFs'!F$6:F$6),IF($C63&lt;175,LOOKUP($B$2,'VC OFFROAD_EFs'!$B$7:$B$7,'VC OFFROAD_EFs'!F$7:F$7),IF($C63&lt;250,LOOKUP($B$2,'VC OFFROAD_EFs'!$B$8:$B$8,'VC OFFROAD_EFs'!F$8:F$8),IF($C63&lt;500,LOOKUP($B$2,'VC OFFROAD_EFs'!$B$9:$B$9,'VC OFFROAD_EFs'!F$9:F$9),IF($C63&lt;750,LOOKUP($B$2,'VC OFFROAD_EFs'!$B$10:$B$11,'VC OFFROAD_EFs'!F$10:F$11),LOOKUP($B$2,'VC OFFROAD_EFs'!$B$12:$B$18,'VC OFFROAD_EFs'!F$12:F$18))))))))/453.59</f>
        <v>0.00024999986673894796</v>
      </c>
      <c r="J63" s="22">
        <v>1</v>
      </c>
      <c r="K63" s="23">
        <v>8</v>
      </c>
      <c r="L63" s="23">
        <v>48</v>
      </c>
      <c r="M63" s="24">
        <f aca="true" t="shared" si="30" ref="M63:Q65">($C63*$D63*E63*$J63*$K63/100)</f>
        <v>1.2411694015659311</v>
      </c>
      <c r="N63" s="24">
        <f t="shared" si="30"/>
        <v>0.4457414691470106</v>
      </c>
      <c r="O63" s="24">
        <f t="shared" si="30"/>
        <v>4.428929380158414</v>
      </c>
      <c r="P63" s="24">
        <f t="shared" si="30"/>
        <v>0.007207488</v>
      </c>
      <c r="Q63" s="24">
        <f t="shared" si="30"/>
        <v>0.16683991106690432</v>
      </c>
      <c r="R63" s="24"/>
      <c r="S63" s="36">
        <f aca="true" t="shared" si="31" ref="S63:W65">(M63*$L63)/2000</f>
        <v>0.02978806563758235</v>
      </c>
      <c r="T63" s="36">
        <f t="shared" si="31"/>
        <v>0.010697795259528256</v>
      </c>
      <c r="U63" s="36">
        <f t="shared" si="31"/>
        <v>0.10629430512380193</v>
      </c>
      <c r="V63" s="36">
        <f t="shared" si="31"/>
        <v>0.000172979712</v>
      </c>
      <c r="W63" s="36">
        <f t="shared" si="31"/>
        <v>0.004004157865605704</v>
      </c>
      <c r="AE63" s="36">
        <v>0.02978806563758235</v>
      </c>
      <c r="AF63" s="36">
        <v>0.010697795259528256</v>
      </c>
      <c r="AG63" s="36">
        <v>0.10629430512380193</v>
      </c>
      <c r="AH63" s="36">
        <v>0.000172979712</v>
      </c>
      <c r="AI63" s="36">
        <v>0.004004157865605704</v>
      </c>
    </row>
    <row r="64" spans="1:35" s="23" customFormat="1" ht="12.75">
      <c r="A64" s="23" t="s">
        <v>142</v>
      </c>
      <c r="B64" s="35" t="s">
        <v>2</v>
      </c>
      <c r="C64" s="35">
        <v>35</v>
      </c>
      <c r="D64" s="35">
        <v>45</v>
      </c>
      <c r="E64" s="21">
        <f>(IF($C64&lt;50,LOOKUP($B$2,'VC OFFROAD_EFs'!$B$5:$B$5,'VC OFFROAD_EFs'!D$5:D$5),IF($C64&lt;120,LOOKUP($B$2,'VC OFFROAD_EFs'!$B$6:$B$6,'VC OFFROAD_EFs'!D$6:D$6),IF($C64&lt;175,LOOKUP($B$2,'VC OFFROAD_EFs'!$B$7:$B$7,'VC OFFROAD_EFs'!D$7:D$7),IF($C64&lt;250,LOOKUP($B$2,'VC OFFROAD_EFs'!$B$8:$B$8,'VC OFFROAD_EFs'!D$8:D$8),IF($C64&lt;500,LOOKUP($B$2,'VC OFFROAD_EFs'!$B$9:$B$9,'VC OFFROAD_EFs'!D$9:D$9),IF($C64&lt;750,LOOKUP($B$2,'VC OFFROAD_EFs'!$B$10:$B$11,'VC OFFROAD_EFs'!D$10:D$11),LOOKUP($B$2,'VC OFFROAD_EFs'!$B$12:$B$18,'VC OFFROAD_EFs'!D$12:D$18))))))))/453.59</f>
        <v>0.005818227436258141</v>
      </c>
      <c r="F64" s="21">
        <f>(IF($C64&lt;50,LOOKUP($B$2,'VC OFFROAD_EFs'!$B$5:$B$5,'VC OFFROAD_EFs'!C$5:C$5),IF($C64&lt;120,LOOKUP($B$2,'VC OFFROAD_EFs'!$B$6:$B$6,'VC OFFROAD_EFs'!C$6:C$6),IF($C64&lt;175,LOOKUP($B$2,'VC OFFROAD_EFs'!$B$7:$B$7,'VC OFFROAD_EFs'!C$7:C$7),IF($C64&lt;250,LOOKUP($B$2,'VC OFFROAD_EFs'!$B$8:$B$8,'VC OFFROAD_EFs'!C$8:C$8),IF($C64&lt;500,LOOKUP($B$2,'VC OFFROAD_EFs'!$B$9:$B$9,'VC OFFROAD_EFs'!C$9:C$9),IF($C64&lt;750,LOOKUP($B$2,'VC OFFROAD_EFs'!$B$10:$B$11,'VC OFFROAD_EFs'!C$10:C$11),LOOKUP($B$2,'VC OFFROAD_EFs'!$B$12:$B$18,'VC OFFROAD_EFs'!C$12:C$18))))))))/453.59</f>
        <v>0.0020081133798755687</v>
      </c>
      <c r="G64" s="21">
        <f>(IF($C64&lt;50,LOOKUP($B$2,'VC OFFROAD_EFs'!$B$5:$B$5,'VC OFFROAD_EFs'!E$5:E$5),IF($C64&lt;120,LOOKUP($B$2,'VC OFFROAD_EFs'!$B$6:$B$6,'VC OFFROAD_EFs'!E$6:E$6),IF($C64&lt;175,LOOKUP($B$2,'VC OFFROAD_EFs'!$B$7:$B$7,'VC OFFROAD_EFs'!E$7:E$7),IF($C64&lt;250,LOOKUP($B$2,'VC OFFROAD_EFs'!$B$8:$B$8,'VC OFFROAD_EFs'!E$8:E$8),IF($C64&lt;500,LOOKUP($B$2,'VC OFFROAD_EFs'!$B$9:$B$9,'VC OFFROAD_EFs'!E$9:E$9),IF($C64&lt;750,LOOKUP($B$2,'VC OFFROAD_EFs'!$B$10:$B$11,'VC OFFROAD_EFs'!E$10:E$11),LOOKUP($B$2,'VC OFFROAD_EFs'!$B$12:$B$18,'VC OFFROAD_EFs'!E$12:E$18))))))))/453.59</f>
        <v>0.0053752012257825025</v>
      </c>
      <c r="H64" s="21">
        <v>1.08E-05</v>
      </c>
      <c r="I64" s="21">
        <f>(IF($C64&lt;50,LOOKUP($B$2,'VC OFFROAD_EFs'!$B$5:$B$5,'VC OFFROAD_EFs'!F$5:F$5),IF($C64&lt;120,LOOKUP($B$2,'VC OFFROAD_EFs'!$B$6:$B$6,'VC OFFROAD_EFs'!F$6:F$6),IF($C64&lt;175,LOOKUP($B$2,'VC OFFROAD_EFs'!$B$7:$B$7,'VC OFFROAD_EFs'!F$7:F$7),IF($C64&lt;250,LOOKUP($B$2,'VC OFFROAD_EFs'!$B$8:$B$8,'VC OFFROAD_EFs'!F$8:F$8),IF($C64&lt;500,LOOKUP($B$2,'VC OFFROAD_EFs'!$B$9:$B$9,'VC OFFROAD_EFs'!F$9:F$9),IF($C64&lt;750,LOOKUP($B$2,'VC OFFROAD_EFs'!$B$10:$B$11,'VC OFFROAD_EFs'!F$10:F$11),LOOKUP($B$2,'VC OFFROAD_EFs'!$B$12:$B$18,'VC OFFROAD_EFs'!F$12:F$18))))))))/453.59</f>
        <v>0.0005126813744462489</v>
      </c>
      <c r="J64" s="22">
        <v>3</v>
      </c>
      <c r="K64" s="23">
        <v>8</v>
      </c>
      <c r="L64" s="23">
        <v>48</v>
      </c>
      <c r="M64" s="24">
        <f t="shared" si="30"/>
        <v>2.1992899709055775</v>
      </c>
      <c r="N64" s="24">
        <f t="shared" si="30"/>
        <v>0.7590668575929649</v>
      </c>
      <c r="O64" s="24">
        <f t="shared" si="30"/>
        <v>2.0318260633457856</v>
      </c>
      <c r="P64" s="24">
        <f t="shared" si="30"/>
        <v>0.004082400000000001</v>
      </c>
      <c r="Q64" s="24">
        <f t="shared" si="30"/>
        <v>0.1937935595406821</v>
      </c>
      <c r="R64" s="24"/>
      <c r="S64" s="36">
        <f t="shared" si="31"/>
        <v>0.052782959301733864</v>
      </c>
      <c r="T64" s="36">
        <f t="shared" si="31"/>
        <v>0.018217604582231157</v>
      </c>
      <c r="U64" s="36">
        <f t="shared" si="31"/>
        <v>0.04876382552029885</v>
      </c>
      <c r="V64" s="36">
        <f t="shared" si="31"/>
        <v>9.797760000000003E-05</v>
      </c>
      <c r="W64" s="36">
        <f t="shared" si="31"/>
        <v>0.0046510454289763695</v>
      </c>
      <c r="AE64" s="36">
        <v>0.052782959301733864</v>
      </c>
      <c r="AF64" s="36">
        <v>0.018217604582231157</v>
      </c>
      <c r="AG64" s="36">
        <v>0.04876382552029885</v>
      </c>
      <c r="AH64" s="36">
        <v>9.797760000000003E-05</v>
      </c>
      <c r="AI64" s="36">
        <v>0.0046510454289763695</v>
      </c>
    </row>
    <row r="65" spans="1:35" s="23" customFormat="1" ht="12.75">
      <c r="A65" s="23" t="s">
        <v>158</v>
      </c>
      <c r="B65" s="35" t="s">
        <v>2</v>
      </c>
      <c r="C65" s="35">
        <v>79</v>
      </c>
      <c r="D65" s="35">
        <v>46.5</v>
      </c>
      <c r="E65" s="21">
        <f>(IF($C65&lt;50,LOOKUP($B$2,'VC OFFROAD_EFs'!$B$5:$B$5,'VC OFFROAD_EFs'!D$5:D$5),IF($C65&lt;120,LOOKUP($B$2,'VC OFFROAD_EFs'!$B$6:$B$6,'VC OFFROAD_EFs'!D$6:D$6),IF($C65&lt;175,LOOKUP($B$2,'VC OFFROAD_EFs'!$B$7:$B$7,'VC OFFROAD_EFs'!D$7:D$7),IF($C65&lt;250,LOOKUP($B$2,'VC OFFROAD_EFs'!$B$8:$B$8,'VC OFFROAD_EFs'!D$8:D$8),IF($C65&lt;500,LOOKUP($B$2,'VC OFFROAD_EFs'!$B$9:$B$9,'VC OFFROAD_EFs'!D$9:D$9),IF($C65&lt;750,LOOKUP($B$2,'VC OFFROAD_EFs'!$B$10:$B$11,'VC OFFROAD_EFs'!D$10:D$11),LOOKUP($B$2,'VC OFFROAD_EFs'!$B$12:$B$18,'VC OFFROAD_EFs'!D$12:D$18))))))))/453.59</f>
        <v>0.003452448528126125</v>
      </c>
      <c r="F65" s="21">
        <f>(IF($C65&lt;50,LOOKUP($B$2,'VC OFFROAD_EFs'!$B$5:$B$5,'VC OFFROAD_EFs'!C$5:C$5),IF($C65&lt;120,LOOKUP($B$2,'VC OFFROAD_EFs'!$B$6:$B$6,'VC OFFROAD_EFs'!C$6:C$6),IF($C65&lt;175,LOOKUP($B$2,'VC OFFROAD_EFs'!$B$7:$B$7,'VC OFFROAD_EFs'!C$7:C$7),IF($C65&lt;250,LOOKUP($B$2,'VC OFFROAD_EFs'!$B$8:$B$8,'VC OFFROAD_EFs'!C$8:C$8),IF($C65&lt;500,LOOKUP($B$2,'VC OFFROAD_EFs'!$B$9:$B$9,'VC OFFROAD_EFs'!C$9:C$9),IF($C65&lt;750,LOOKUP($B$2,'VC OFFROAD_EFs'!$B$10:$B$11,'VC OFFROAD_EFs'!C$10:C$11),LOOKUP($B$2,'VC OFFROAD_EFs'!$B$12:$B$18,'VC OFFROAD_EFs'!C$12:C$18))))))))/453.59</f>
        <v>0.0009343783601452484</v>
      </c>
      <c r="G65" s="21">
        <f>(IF($C65&lt;50,LOOKUP($B$2,'VC OFFROAD_EFs'!$B$5:$B$5,'VC OFFROAD_EFs'!E$5:E$5),IF($C65&lt;120,LOOKUP($B$2,'VC OFFROAD_EFs'!$B$6:$B$6,'VC OFFROAD_EFs'!E$6:E$6),IF($C65&lt;175,LOOKUP($B$2,'VC OFFROAD_EFs'!$B$7:$B$7,'VC OFFROAD_EFs'!E$7:E$7),IF($C65&lt;250,LOOKUP($B$2,'VC OFFROAD_EFs'!$B$8:$B$8,'VC OFFROAD_EFs'!E$8:E$8),IF($C65&lt;500,LOOKUP($B$2,'VC OFFROAD_EFs'!$B$9:$B$9,'VC OFFROAD_EFs'!E$9:E$9),IF($C65&lt;750,LOOKUP($B$2,'VC OFFROAD_EFs'!$B$10:$B$11,'VC OFFROAD_EFs'!E$10:E$11),LOOKUP($B$2,'VC OFFROAD_EFs'!$B$12:$B$18,'VC OFFROAD_EFs'!E$12:E$18))))))))/453.59</f>
        <v>0.0056998452417516485</v>
      </c>
      <c r="H65" s="21">
        <v>1.08E-05</v>
      </c>
      <c r="I65" s="21">
        <f>(IF($C65&lt;50,LOOKUP($B$2,'VC OFFROAD_EFs'!$B$5:$B$5,'VC OFFROAD_EFs'!F$5:F$5),IF($C65&lt;120,LOOKUP($B$2,'VC OFFROAD_EFs'!$B$6:$B$6,'VC OFFROAD_EFs'!F$6:F$6),IF($C65&lt;175,LOOKUP($B$2,'VC OFFROAD_EFs'!$B$7:$B$7,'VC OFFROAD_EFs'!F$7:F$7),IF($C65&lt;250,LOOKUP($B$2,'VC OFFROAD_EFs'!$B$8:$B$8,'VC OFFROAD_EFs'!F$8:F$8),IF($C65&lt;500,LOOKUP($B$2,'VC OFFROAD_EFs'!$B$9:$B$9,'VC OFFROAD_EFs'!F$9:F$9),IF($C65&lt;750,LOOKUP($B$2,'VC OFFROAD_EFs'!$B$10:$B$11,'VC OFFROAD_EFs'!F$10:F$11),LOOKUP($B$2,'VC OFFROAD_EFs'!$B$12:$B$18,'VC OFFROAD_EFs'!F$12:F$18))))))))/453.59</f>
        <v>0.0005146399149575474</v>
      </c>
      <c r="J65" s="22">
        <v>1</v>
      </c>
      <c r="K65" s="23">
        <v>8</v>
      </c>
      <c r="L65" s="23">
        <v>48</v>
      </c>
      <c r="M65" s="38">
        <f t="shared" si="30"/>
        <v>1.0146055734457056</v>
      </c>
      <c r="N65" s="38">
        <f t="shared" si="30"/>
        <v>0.2745951124794856</v>
      </c>
      <c r="O65" s="38">
        <f t="shared" si="30"/>
        <v>1.6750705196459745</v>
      </c>
      <c r="P65" s="38">
        <f t="shared" si="30"/>
        <v>0.003173904</v>
      </c>
      <c r="Q65" s="38">
        <f t="shared" si="30"/>
        <v>0.15124237820772404</v>
      </c>
      <c r="R65" s="24"/>
      <c r="S65" s="41">
        <f t="shared" si="31"/>
        <v>0.024350533762696934</v>
      </c>
      <c r="T65" s="41">
        <f t="shared" si="31"/>
        <v>0.0065902826995076534</v>
      </c>
      <c r="U65" s="41">
        <f t="shared" si="31"/>
        <v>0.04020169247150339</v>
      </c>
      <c r="V65" s="41">
        <f t="shared" si="31"/>
        <v>7.6173696E-05</v>
      </c>
      <c r="W65" s="41">
        <f t="shared" si="31"/>
        <v>0.0036298170769853773</v>
      </c>
      <c r="AE65" s="41">
        <v>0.024350533762696934</v>
      </c>
      <c r="AF65" s="41">
        <v>0.0065902826995076534</v>
      </c>
      <c r="AG65" s="41">
        <v>0.04020169247150339</v>
      </c>
      <c r="AH65" s="41">
        <v>7.6173696E-05</v>
      </c>
      <c r="AI65" s="41">
        <v>0.0036298170769853773</v>
      </c>
    </row>
    <row r="66" spans="1:35" s="23" customFormat="1" ht="12.75">
      <c r="A66" s="5" t="s">
        <v>170</v>
      </c>
      <c r="B66" s="35"/>
      <c r="C66" s="35"/>
      <c r="D66" s="35"/>
      <c r="E66" s="21"/>
      <c r="F66" s="21"/>
      <c r="G66" s="21"/>
      <c r="H66" s="21"/>
      <c r="I66" s="21"/>
      <c r="J66" s="22"/>
      <c r="M66" s="32">
        <f>SUM(M63:M65)</f>
        <v>4.455064945917214</v>
      </c>
      <c r="N66" s="32">
        <f>SUM(N63:N65)</f>
        <v>1.479403439219461</v>
      </c>
      <c r="O66" s="32">
        <f>SUM(O63:O65)</f>
        <v>8.135825963150173</v>
      </c>
      <c r="P66" s="32">
        <f>SUM(P63:P65)</f>
        <v>0.014463792000000001</v>
      </c>
      <c r="Q66" s="32">
        <f>SUM(Q63:Q65)</f>
        <v>0.5118758488153105</v>
      </c>
      <c r="R66" s="24"/>
      <c r="S66" s="32">
        <f>SUM(S63:S65)</f>
        <v>0.10692155870201314</v>
      </c>
      <c r="T66" s="32">
        <f>SUM(T63:T65)</f>
        <v>0.03550568254126707</v>
      </c>
      <c r="U66" s="32">
        <f>SUM(U63:U65)</f>
        <v>0.1952598231156042</v>
      </c>
      <c r="V66" s="32">
        <f>SUM(V63:V65)</f>
        <v>0.000347131008</v>
      </c>
      <c r="W66" s="32">
        <f>SUM(W63:W65)</f>
        <v>0.012285020371567451</v>
      </c>
      <c r="AE66" s="32">
        <v>0.10692155870201314</v>
      </c>
      <c r="AF66" s="32">
        <v>0.03550568254126707</v>
      </c>
      <c r="AG66" s="32">
        <v>0.1952598231156042</v>
      </c>
      <c r="AH66" s="32">
        <v>0.000347131008</v>
      </c>
      <c r="AI66" s="32">
        <v>0.012285020371567451</v>
      </c>
    </row>
    <row r="67" spans="2:23" s="23" customFormat="1" ht="12.75">
      <c r="B67" s="35"/>
      <c r="C67" s="35"/>
      <c r="D67" s="35"/>
      <c r="E67" s="21"/>
      <c r="F67" s="21"/>
      <c r="G67" s="21"/>
      <c r="H67" s="21"/>
      <c r="I67" s="21"/>
      <c r="J67" s="22"/>
      <c r="M67" s="32"/>
      <c r="N67" s="32"/>
      <c r="O67" s="32"/>
      <c r="P67" s="32"/>
      <c r="Q67" s="32"/>
      <c r="R67" s="24"/>
      <c r="S67" s="32"/>
      <c r="T67" s="32"/>
      <c r="U67" s="32"/>
      <c r="V67" s="32"/>
      <c r="W67" s="32"/>
    </row>
    <row r="68" spans="1:23" s="22" customFormat="1" ht="12.75">
      <c r="A68" s="22" t="s">
        <v>213</v>
      </c>
      <c r="B68" s="30"/>
      <c r="C68" s="30"/>
      <c r="D68" s="30"/>
      <c r="E68" s="31"/>
      <c r="F68" s="31"/>
      <c r="G68" s="31"/>
      <c r="H68" s="31"/>
      <c r="I68" s="31"/>
      <c r="M68" s="32"/>
      <c r="N68" s="32"/>
      <c r="O68" s="32"/>
      <c r="P68" s="32"/>
      <c r="Q68" s="32"/>
      <c r="R68" s="32"/>
      <c r="S68" s="33"/>
      <c r="T68" s="33"/>
      <c r="U68" s="33"/>
      <c r="V68" s="33"/>
      <c r="W68" s="33"/>
    </row>
    <row r="69" spans="1:29" s="23" customFormat="1" ht="12.75">
      <c r="A69" s="23" t="s">
        <v>96</v>
      </c>
      <c r="B69" s="35" t="s">
        <v>2</v>
      </c>
      <c r="C69" s="35">
        <v>194</v>
      </c>
      <c r="D69" s="35">
        <v>43</v>
      </c>
      <c r="E69" s="21">
        <f>(IF($C69&lt;50,LOOKUP($B$2,'SC OFFROAD_EFs'!$B$5:$B$12,'SC OFFROAD_EFs'!D$5:D$12),IF($C69&lt;120,LOOKUP($B$2,'SC OFFROAD_EFs'!$B$13:$B$20,'SC OFFROAD_EFs'!D$13:D$20),IF($C69&lt;175,LOOKUP($B$2,'SC OFFROAD_EFs'!$B$21:$B$32,'SC OFFROAD_EFs'!D$21:D$32),IF($C69&lt;250,LOOKUP($B$2,'SC OFFROAD_EFs'!$B$33:$B$41,'SC OFFROAD_EFs'!D$33:D$41),IF($C69&lt;500,LOOKUP($B$2,'SC OFFROAD_EFs'!$B$42:$B$50,'SC OFFROAD_EFs'!D$42:D$50),IF($C69&lt;750,LOOKUP($B$2,'SC OFFROAD_EFs'!$B$51:$B$59,'SC OFFROAD_EFs'!D$51:D$59),LOOKUP($B$2,'SC OFFROAD_EFs'!$B$60:$B$66,'SC OFFROAD_EFs'!D$60:D$66))))))))/453.59</f>
        <v>0.0018599666414599234</v>
      </c>
      <c r="F69" s="21">
        <f>(IF($C69&lt;50,LOOKUP($B$2,'SC OFFROAD_EFs'!$B$5:$B$12,'SC OFFROAD_EFs'!C$5:C$12),IF($C69&lt;120,LOOKUP($B$2,'SC OFFROAD_EFs'!$B$13:$B$20,'SC OFFROAD_EFs'!C$13:C$20),IF($C69&lt;175,LOOKUP($B$2,'SC OFFROAD_EFs'!$B$21:$B$32,'SC OFFROAD_EFs'!C$21:C$32),IF($C69&lt;250,LOOKUP($B$2,'SC OFFROAD_EFs'!$B$33:$B$41,'SC OFFROAD_EFs'!C$33:C$41),IF($C69&lt;500,LOOKUP($B$2,'SC OFFROAD_EFs'!$B$42:$B$50,'SC OFFROAD_EFs'!C$42:C$50),IF($C69&lt;750,LOOKUP($B$2,'SC OFFROAD_EFs'!$B$51:$B$59,'SC OFFROAD_EFs'!C$51:C$59),LOOKUP($B$2,'SC OFFROAD_EFs'!$B$60:$B$66,'SC OFFROAD_EFs'!C$60:C$66))))))))/453.59</f>
        <v>0.0006679276323643183</v>
      </c>
      <c r="G69" s="21">
        <f>(IF($C69&lt;50,LOOKUP($B$2,'SC OFFROAD_EFs'!$B$5:$B$12,'SC OFFROAD_EFs'!E$5:E$12),IF($C69&lt;120,LOOKUP($B$2,'SC OFFROAD_EFs'!$B$13:$B$20,'SC OFFROAD_EFs'!E$13:E$20),IF($C69&lt;175,LOOKUP($B$2,'SC OFFROAD_EFs'!$B$21:$B$32,'SC OFFROAD_EFs'!E$21:E$32),IF($C69&lt;250,LOOKUP($B$2,'SC OFFROAD_EFs'!$B$33:$B$41,'SC OFFROAD_EFs'!E$33:E$41),IF($C69&lt;500,LOOKUP($B$2,'SC OFFROAD_EFs'!$B$42:$B$50,'SC OFFROAD_EFs'!E$42:E$50),IF($C69&lt;750,LOOKUP($B$2,'SC OFFROAD_EFs'!$B$51:$B$59,'SC OFFROAD_EFs'!E$51:E$59),LOOKUP($B$2,'SC OFFROAD_EFs'!$B$60:$B$66,'SC OFFROAD_EFs'!E$60:E$66))))))))/453.59</f>
        <v>0.006636135413287269</v>
      </c>
      <c r="H69" s="21">
        <v>1.08E-05</v>
      </c>
      <c r="I69" s="21">
        <f>(IF($C69&lt;50,LOOKUP($B$2,'SC OFFROAD_EFs'!$B$5:$B$12,'SC OFFROAD_EFs'!F$5:F$12),IF($C69&lt;120,LOOKUP($B$2,'SC OFFROAD_EFs'!$B$13:$B$20,'SC OFFROAD_EFs'!F$13:F$20),IF($C69&lt;175,LOOKUP($B$2,'SC OFFROAD_EFs'!$B$21:$B$32,'SC OFFROAD_EFs'!F$21:F$32),IF($C69&lt;250,LOOKUP($B$2,'SC OFFROAD_EFs'!$B$33:$B$41,'SC OFFROAD_EFs'!F$33:F$41),IF($C69&lt;500,LOOKUP($B$2,'SC OFFROAD_EFs'!$B$42:$B$50,'SC OFFROAD_EFs'!F$42:F$50),IF($C69&lt;750,LOOKUP($B$2,'SC OFFROAD_EFs'!$B$51:$B$59,'SC OFFROAD_EFs'!F$51:F$59),LOOKUP($B$2,'SC OFFROAD_EFs'!$B$60:$B$66,'SC OFFROAD_EFs'!F$60:F$66))))))))/453.59</f>
        <v>0.000250011395087619</v>
      </c>
      <c r="J69" s="22">
        <v>1</v>
      </c>
      <c r="K69" s="23">
        <v>8</v>
      </c>
      <c r="L69" s="23">
        <v>48</v>
      </c>
      <c r="M69" s="24">
        <f aca="true" t="shared" si="32" ref="M69:Q71">($C69*$D69*E69*$J69*$K69/100)</f>
        <v>1.2412673378446946</v>
      </c>
      <c r="N69" s="24">
        <f t="shared" si="32"/>
        <v>0.44574818473465144</v>
      </c>
      <c r="O69" s="24">
        <f t="shared" si="32"/>
        <v>4.428691329411392</v>
      </c>
      <c r="P69" s="24">
        <f t="shared" si="32"/>
        <v>0.007207488</v>
      </c>
      <c r="Q69" s="24">
        <f t="shared" si="32"/>
        <v>0.16684760462567338</v>
      </c>
      <c r="R69" s="24"/>
      <c r="S69" s="36">
        <f aca="true" t="shared" si="33" ref="S69:W71">(M69*$L69)/2000</f>
        <v>0.02979041610827267</v>
      </c>
      <c r="T69" s="36">
        <f t="shared" si="33"/>
        <v>0.010697956433631636</v>
      </c>
      <c r="U69" s="36">
        <f t="shared" si="33"/>
        <v>0.1062885919058734</v>
      </c>
      <c r="V69" s="36">
        <f t="shared" si="33"/>
        <v>0.000172979712</v>
      </c>
      <c r="W69" s="36">
        <f t="shared" si="33"/>
        <v>0.004004342511016161</v>
      </c>
      <c r="Y69" s="36">
        <v>0.02979041610827267</v>
      </c>
      <c r="Z69" s="36">
        <v>0.010697956433631636</v>
      </c>
      <c r="AA69" s="36">
        <v>0.1062885919058734</v>
      </c>
      <c r="AB69" s="36">
        <v>0.000172979712</v>
      </c>
      <c r="AC69" s="36">
        <v>0.004004342511016161</v>
      </c>
    </row>
    <row r="70" spans="1:29" s="23" customFormat="1" ht="12.75">
      <c r="A70" s="23" t="s">
        <v>142</v>
      </c>
      <c r="B70" s="35" t="s">
        <v>2</v>
      </c>
      <c r="C70" s="35">
        <v>35</v>
      </c>
      <c r="D70" s="35">
        <v>45</v>
      </c>
      <c r="E70" s="21">
        <f>(IF($C70&lt;50,LOOKUP($B$2,'SC OFFROAD_EFs'!$B$5:$B$12,'SC OFFROAD_EFs'!D$5:D$12),IF($C70&lt;120,LOOKUP($B$2,'SC OFFROAD_EFs'!$B$13:$B$20,'SC OFFROAD_EFs'!D$13:D$20),IF($C70&lt;175,LOOKUP($B$2,'SC OFFROAD_EFs'!$B$21:$B$32,'SC OFFROAD_EFs'!D$21:D$32),IF($C70&lt;250,LOOKUP($B$2,'SC OFFROAD_EFs'!$B$33:$B$41,'SC OFFROAD_EFs'!D$33:D$41),IF($C70&lt;500,LOOKUP($B$2,'SC OFFROAD_EFs'!$B$42:$B$50,'SC OFFROAD_EFs'!D$42:D$50),IF($C70&lt;750,LOOKUP($B$2,'SC OFFROAD_EFs'!$B$51:$B$59,'SC OFFROAD_EFs'!D$51:D$59),LOOKUP($B$2,'SC OFFROAD_EFs'!$B$60:$B$66,'SC OFFROAD_EFs'!D$60:D$66))))))))/453.59</f>
        <v>0.005817914626272056</v>
      </c>
      <c r="F70" s="21">
        <f>(IF($C70&lt;50,LOOKUP($B$2,'SC OFFROAD_EFs'!$B$5:$B$12,'SC OFFROAD_EFs'!C$5:C$12),IF($C70&lt;120,LOOKUP($B$2,'SC OFFROAD_EFs'!$B$13:$B$20,'SC OFFROAD_EFs'!C$13:C$20),IF($C70&lt;175,LOOKUP($B$2,'SC OFFROAD_EFs'!$B$21:$B$32,'SC OFFROAD_EFs'!C$21:C$32),IF($C70&lt;250,LOOKUP($B$2,'SC OFFROAD_EFs'!$B$33:$B$41,'SC OFFROAD_EFs'!C$33:C$41),IF($C70&lt;500,LOOKUP($B$2,'SC OFFROAD_EFs'!$B$42:$B$50,'SC OFFROAD_EFs'!C$42:C$50),IF($C70&lt;750,LOOKUP($B$2,'SC OFFROAD_EFs'!$B$51:$B$59,'SC OFFROAD_EFs'!C$51:C$59),LOOKUP($B$2,'SC OFFROAD_EFs'!$B$60:$B$66,'SC OFFROAD_EFs'!C$60:C$66))))))))/453.59</f>
        <v>0.0020078363524550697</v>
      </c>
      <c r="G70" s="21">
        <f>(IF($C70&lt;50,LOOKUP($B$2,'SC OFFROAD_EFs'!$B$5:$B$12,'SC OFFROAD_EFs'!E$5:E$12),IF($C70&lt;120,LOOKUP($B$2,'SC OFFROAD_EFs'!$B$13:$B$20,'SC OFFROAD_EFs'!E$13:E$20),IF($C70&lt;175,LOOKUP($B$2,'SC OFFROAD_EFs'!$B$21:$B$32,'SC OFFROAD_EFs'!E$21:E$32),IF($C70&lt;250,LOOKUP($B$2,'SC OFFROAD_EFs'!$B$33:$B$41,'SC OFFROAD_EFs'!E$33:E$41),IF($C70&lt;500,LOOKUP($B$2,'SC OFFROAD_EFs'!$B$42:$B$50,'SC OFFROAD_EFs'!E$42:E$50),IF($C70&lt;750,LOOKUP($B$2,'SC OFFROAD_EFs'!$B$51:$B$59,'SC OFFROAD_EFs'!E$51:E$59),LOOKUP($B$2,'SC OFFROAD_EFs'!$B$60:$B$66,'SC OFFROAD_EFs'!E$60:E$66))))))))/453.59</f>
        <v>0.005375122291359144</v>
      </c>
      <c r="H70" s="21">
        <v>1.08E-05</v>
      </c>
      <c r="I70" s="21">
        <f>(IF($C70&lt;50,LOOKUP($B$2,'SC OFFROAD_EFs'!$B$5:$B$12,'SC OFFROAD_EFs'!F$5:F$12),IF($C70&lt;120,LOOKUP($B$2,'SC OFFROAD_EFs'!$B$13:$B$20,'SC OFFROAD_EFs'!F$13:F$20),IF($C70&lt;175,LOOKUP($B$2,'SC OFFROAD_EFs'!$B$21:$B$32,'SC OFFROAD_EFs'!F$21:F$32),IF($C70&lt;250,LOOKUP($B$2,'SC OFFROAD_EFs'!$B$33:$B$41,'SC OFFROAD_EFs'!F$33:F$41),IF($C70&lt;500,LOOKUP($B$2,'SC OFFROAD_EFs'!$B$42:$B$50,'SC OFFROAD_EFs'!F$42:F$50),IF($C70&lt;750,LOOKUP($B$2,'SC OFFROAD_EFs'!$B$51:$B$59,'SC OFFROAD_EFs'!F$51:F$59),LOOKUP($B$2,'SC OFFROAD_EFs'!$B$60:$B$66,'SC OFFROAD_EFs'!F$60:F$66))))))))/453.59</f>
        <v>0.0005126331160610746</v>
      </c>
      <c r="J70" s="22">
        <v>3</v>
      </c>
      <c r="K70" s="23">
        <v>8</v>
      </c>
      <c r="L70" s="23">
        <v>48</v>
      </c>
      <c r="M70" s="24">
        <f t="shared" si="32"/>
        <v>2.1991717287308377</v>
      </c>
      <c r="N70" s="24">
        <f t="shared" si="32"/>
        <v>0.7589621412280164</v>
      </c>
      <c r="O70" s="24">
        <f t="shared" si="32"/>
        <v>2.031796226133756</v>
      </c>
      <c r="P70" s="24">
        <f t="shared" si="32"/>
        <v>0.004082400000000001</v>
      </c>
      <c r="Q70" s="24">
        <f t="shared" si="32"/>
        <v>0.1937753178710862</v>
      </c>
      <c r="R70" s="24"/>
      <c r="S70" s="36">
        <f t="shared" si="33"/>
        <v>0.05278012148954011</v>
      </c>
      <c r="T70" s="36">
        <f t="shared" si="33"/>
        <v>0.018215091389472395</v>
      </c>
      <c r="U70" s="36">
        <f t="shared" si="33"/>
        <v>0.04876310942721015</v>
      </c>
      <c r="V70" s="36">
        <f t="shared" si="33"/>
        <v>9.797760000000003E-05</v>
      </c>
      <c r="W70" s="36">
        <f t="shared" si="33"/>
        <v>0.00465060762890607</v>
      </c>
      <c r="Y70" s="36">
        <v>0.05278012148954011</v>
      </c>
      <c r="Z70" s="36">
        <v>0.018215091389472395</v>
      </c>
      <c r="AA70" s="36">
        <v>0.04876310942721015</v>
      </c>
      <c r="AB70" s="36">
        <v>9.797760000000003E-05</v>
      </c>
      <c r="AC70" s="36">
        <v>0.00465060762890607</v>
      </c>
    </row>
    <row r="71" spans="1:29" s="23" customFormat="1" ht="12.75">
      <c r="A71" s="23" t="s">
        <v>158</v>
      </c>
      <c r="B71" s="35" t="s">
        <v>2</v>
      </c>
      <c r="C71" s="35">
        <v>79</v>
      </c>
      <c r="D71" s="35">
        <v>46.5</v>
      </c>
      <c r="E71" s="21">
        <f>(IF($C71&lt;50,LOOKUP($B$2,'SC OFFROAD_EFs'!$B$5:$B$12,'SC OFFROAD_EFs'!D$5:D$12),IF($C71&lt;120,LOOKUP($B$2,'SC OFFROAD_EFs'!$B$13:$B$20,'SC OFFROAD_EFs'!D$13:D$20),IF($C71&lt;175,LOOKUP($B$2,'SC OFFROAD_EFs'!$B$21:$B$32,'SC OFFROAD_EFs'!D$21:D$32),IF($C71&lt;250,LOOKUP($B$2,'SC OFFROAD_EFs'!$B$33:$B$41,'SC OFFROAD_EFs'!D$33:D$41),IF($C71&lt;500,LOOKUP($B$2,'SC OFFROAD_EFs'!$B$42:$B$50,'SC OFFROAD_EFs'!D$42:D$50),IF($C71&lt;750,LOOKUP($B$2,'SC OFFROAD_EFs'!$B$51:$B$59,'SC OFFROAD_EFs'!D$51:D$59),LOOKUP($B$2,'SC OFFROAD_EFs'!$B$60:$B$66,'SC OFFROAD_EFs'!D$60:D$66))))))))/453.59</f>
        <v>0.003452362492715897</v>
      </c>
      <c r="F71" s="21">
        <f>(IF($C71&lt;50,LOOKUP($B$2,'SC OFFROAD_EFs'!$B$5:$B$12,'SC OFFROAD_EFs'!C$5:C$12),IF($C71&lt;120,LOOKUP($B$2,'SC OFFROAD_EFs'!$B$13:$B$20,'SC OFFROAD_EFs'!C$13:C$20),IF($C71&lt;175,LOOKUP($B$2,'SC OFFROAD_EFs'!$B$21:$B$32,'SC OFFROAD_EFs'!C$21:C$32),IF($C71&lt;250,LOOKUP($B$2,'SC OFFROAD_EFs'!$B$33:$B$41,'SC OFFROAD_EFs'!C$33:C$41),IF($C71&lt;500,LOOKUP($B$2,'SC OFFROAD_EFs'!$B$42:$B$50,'SC OFFROAD_EFs'!C$42:C$50),IF($C71&lt;750,LOOKUP($B$2,'SC OFFROAD_EFs'!$B$51:$B$59,'SC OFFROAD_EFs'!C$51:C$59),LOOKUP($B$2,'SC OFFROAD_EFs'!$B$60:$B$66,'SC OFFROAD_EFs'!C$60:C$66))))))))/453.59</f>
        <v>0.0009342523155020167</v>
      </c>
      <c r="G71" s="21">
        <f>(IF($C71&lt;50,LOOKUP($B$2,'SC OFFROAD_EFs'!$B$5:$B$12,'SC OFFROAD_EFs'!E$5:E$12),IF($C71&lt;120,LOOKUP($B$2,'SC OFFROAD_EFs'!$B$13:$B$20,'SC OFFROAD_EFs'!E$13:E$20),IF($C71&lt;175,LOOKUP($B$2,'SC OFFROAD_EFs'!$B$21:$B$32,'SC OFFROAD_EFs'!E$21:E$32),IF($C71&lt;250,LOOKUP($B$2,'SC OFFROAD_EFs'!$B$33:$B$41,'SC OFFROAD_EFs'!E$33:E$41),IF($C71&lt;500,LOOKUP($B$2,'SC OFFROAD_EFs'!$B$42:$B$50,'SC OFFROAD_EFs'!E$42:E$50),IF($C71&lt;750,LOOKUP($B$2,'SC OFFROAD_EFs'!$B$51:$B$59,'SC OFFROAD_EFs'!E$51:E$59),LOOKUP($B$2,'SC OFFROAD_EFs'!$B$60:$B$66,'SC OFFROAD_EFs'!E$60:E$66))))))))/453.59</f>
        <v>0.00569958135030318</v>
      </c>
      <c r="H71" s="21">
        <v>1.08E-05</v>
      </c>
      <c r="I71" s="21">
        <f>(IF($C71&lt;50,LOOKUP($B$2,'SC OFFROAD_EFs'!$B$5:$B$12,'SC OFFROAD_EFs'!F$5:F$12),IF($C71&lt;120,LOOKUP($B$2,'SC OFFROAD_EFs'!$B$13:$B$20,'SC OFFROAD_EFs'!F$13:F$20),IF($C71&lt;175,LOOKUP($B$2,'SC OFFROAD_EFs'!$B$21:$B$32,'SC OFFROAD_EFs'!F$21:F$32),IF($C71&lt;250,LOOKUP($B$2,'SC OFFROAD_EFs'!$B$33:$B$41,'SC OFFROAD_EFs'!F$33:F$41),IF($C71&lt;500,LOOKUP($B$2,'SC OFFROAD_EFs'!$B$42:$B$50,'SC OFFROAD_EFs'!F$42:F$50),IF($C71&lt;750,LOOKUP($B$2,'SC OFFROAD_EFs'!$B$51:$B$59,'SC OFFROAD_EFs'!F$51:F$59),LOOKUP($B$2,'SC OFFROAD_EFs'!$B$60:$B$66,'SC OFFROAD_EFs'!F$60:F$66))))))))/453.59</f>
        <v>0.0005145676938580046</v>
      </c>
      <c r="J71" s="22">
        <v>1</v>
      </c>
      <c r="K71" s="23">
        <v>8</v>
      </c>
      <c r="L71" s="23">
        <v>48</v>
      </c>
      <c r="M71" s="38">
        <f t="shared" si="32"/>
        <v>1.0145802893593479</v>
      </c>
      <c r="N71" s="38">
        <f t="shared" si="32"/>
        <v>0.2745580704797327</v>
      </c>
      <c r="O71" s="38">
        <f t="shared" si="32"/>
        <v>1.6749929672270987</v>
      </c>
      <c r="P71" s="38">
        <f t="shared" si="32"/>
        <v>0.003173904</v>
      </c>
      <c r="Q71" s="38">
        <f t="shared" si="32"/>
        <v>0.1512211538709904</v>
      </c>
      <c r="R71" s="24"/>
      <c r="S71" s="41">
        <f t="shared" si="33"/>
        <v>0.024349926944624352</v>
      </c>
      <c r="T71" s="41">
        <f t="shared" si="33"/>
        <v>0.006589393691513584</v>
      </c>
      <c r="U71" s="41">
        <f t="shared" si="33"/>
        <v>0.04019983121345037</v>
      </c>
      <c r="V71" s="41">
        <f t="shared" si="33"/>
        <v>7.6173696E-05</v>
      </c>
      <c r="W71" s="41">
        <f t="shared" si="33"/>
        <v>0.003629307692903769</v>
      </c>
      <c r="Y71" s="41">
        <v>0.024349926944624352</v>
      </c>
      <c r="Z71" s="41">
        <v>0.006589393691513584</v>
      </c>
      <c r="AA71" s="41">
        <v>0.04019983121345037</v>
      </c>
      <c r="AB71" s="41">
        <v>7.6173696E-05</v>
      </c>
      <c r="AC71" s="41">
        <v>0.003629307692903769</v>
      </c>
    </row>
    <row r="72" spans="1:29" s="23" customFormat="1" ht="12.75">
      <c r="A72" s="5" t="s">
        <v>170</v>
      </c>
      <c r="B72" s="35"/>
      <c r="C72" s="35"/>
      <c r="D72" s="35"/>
      <c r="E72" s="21"/>
      <c r="F72" s="21"/>
      <c r="G72" s="21"/>
      <c r="H72" s="21"/>
      <c r="I72" s="21"/>
      <c r="J72" s="22"/>
      <c r="M72" s="32">
        <f>SUM(M69:M71)</f>
        <v>4.45501935593488</v>
      </c>
      <c r="N72" s="32">
        <f>SUM(N69:N71)</f>
        <v>1.4792683964424005</v>
      </c>
      <c r="O72" s="32">
        <f>SUM(O69:O71)</f>
        <v>8.135480522772246</v>
      </c>
      <c r="P72" s="32">
        <f>SUM(P69:P71)</f>
        <v>0.014463792000000001</v>
      </c>
      <c r="Q72" s="32">
        <f>SUM(Q69:Q71)</f>
        <v>0.51184407636775</v>
      </c>
      <c r="R72" s="24"/>
      <c r="S72" s="32">
        <f>SUM(S69:S71)</f>
        <v>0.10692046454243712</v>
      </c>
      <c r="T72" s="32">
        <f>SUM(T69:T71)</f>
        <v>0.035502441514617615</v>
      </c>
      <c r="U72" s="32">
        <f>SUM(U69:U71)</f>
        <v>0.1952515325465339</v>
      </c>
      <c r="V72" s="32">
        <f>SUM(V69:V71)</f>
        <v>0.000347131008</v>
      </c>
      <c r="W72" s="32">
        <f>SUM(W69:W71)</f>
        <v>0.012284257832826</v>
      </c>
      <c r="Y72" s="32">
        <v>0.10692046454243712</v>
      </c>
      <c r="Z72" s="32">
        <v>0.035502441514617615</v>
      </c>
      <c r="AA72" s="32">
        <v>0.1952515325465339</v>
      </c>
      <c r="AB72" s="32">
        <v>0.000347131008</v>
      </c>
      <c r="AC72" s="32">
        <v>0.012284257832826</v>
      </c>
    </row>
    <row r="73" spans="2:23" s="23" customFormat="1" ht="12.75">
      <c r="B73" s="35"/>
      <c r="C73" s="35"/>
      <c r="D73" s="35"/>
      <c r="E73" s="21"/>
      <c r="F73" s="21"/>
      <c r="G73" s="21"/>
      <c r="H73" s="21"/>
      <c r="I73" s="21"/>
      <c r="J73" s="22"/>
      <c r="M73" s="32"/>
      <c r="N73" s="32"/>
      <c r="O73" s="32"/>
      <c r="P73" s="32"/>
      <c r="Q73" s="32"/>
      <c r="R73" s="24"/>
      <c r="S73" s="32"/>
      <c r="T73" s="32"/>
      <c r="U73" s="32"/>
      <c r="V73" s="32"/>
      <c r="W73" s="32"/>
    </row>
    <row r="74" spans="1:23" s="22" customFormat="1" ht="12.75">
      <c r="A74" s="22" t="s">
        <v>216</v>
      </c>
      <c r="B74" s="30"/>
      <c r="C74" s="30"/>
      <c r="D74" s="30"/>
      <c r="E74" s="31"/>
      <c r="F74" s="31"/>
      <c r="G74" s="31"/>
      <c r="H74" s="31"/>
      <c r="I74" s="31"/>
      <c r="M74" s="32"/>
      <c r="N74" s="32"/>
      <c r="O74" s="32"/>
      <c r="P74" s="32"/>
      <c r="Q74" s="32"/>
      <c r="R74" s="32"/>
      <c r="S74" s="33"/>
      <c r="T74" s="33"/>
      <c r="U74" s="33"/>
      <c r="V74" s="33"/>
      <c r="W74" s="33"/>
    </row>
    <row r="75" spans="1:29" s="23" customFormat="1" ht="12.75">
      <c r="A75" s="23" t="s">
        <v>96</v>
      </c>
      <c r="B75" s="35" t="s">
        <v>2</v>
      </c>
      <c r="C75" s="35">
        <v>194</v>
      </c>
      <c r="D75" s="35">
        <v>43</v>
      </c>
      <c r="E75" s="21">
        <f>(IF($C75&lt;50,LOOKUP($B$2,'SC OFFROAD_EFs'!$B$5:$B$12,'SC OFFROAD_EFs'!D$5:D$12),IF($C75&lt;120,LOOKUP($B$2,'SC OFFROAD_EFs'!$B$13:$B$20,'SC OFFROAD_EFs'!D$13:D$20),IF($C75&lt;175,LOOKUP($B$2,'SC OFFROAD_EFs'!$B$21:$B$32,'SC OFFROAD_EFs'!D$21:D$32),IF($C75&lt;250,LOOKUP($B$2,'SC OFFROAD_EFs'!$B$33:$B$41,'SC OFFROAD_EFs'!D$33:D$41),IF($C75&lt;500,LOOKUP($B$2,'SC OFFROAD_EFs'!$B$42:$B$50,'SC OFFROAD_EFs'!D$42:D$50),IF($C75&lt;750,LOOKUP($B$2,'SC OFFROAD_EFs'!$B$51:$B$59,'SC OFFROAD_EFs'!D$51:D$59),LOOKUP($B$2,'SC OFFROAD_EFs'!$B$60:$B$66,'SC OFFROAD_EFs'!D$60:D$66))))))))/453.59</f>
        <v>0.0018599666414599234</v>
      </c>
      <c r="F75" s="21">
        <f>(IF($C75&lt;50,LOOKUP($B$2,'SC OFFROAD_EFs'!$B$5:$B$12,'SC OFFROAD_EFs'!C$5:C$12),IF($C75&lt;120,LOOKUP($B$2,'SC OFFROAD_EFs'!$B$13:$B$20,'SC OFFROAD_EFs'!C$13:C$20),IF($C75&lt;175,LOOKUP($B$2,'SC OFFROAD_EFs'!$B$21:$B$32,'SC OFFROAD_EFs'!C$21:C$32),IF($C75&lt;250,LOOKUP($B$2,'SC OFFROAD_EFs'!$B$33:$B$41,'SC OFFROAD_EFs'!C$33:C$41),IF($C75&lt;500,LOOKUP($B$2,'SC OFFROAD_EFs'!$B$42:$B$50,'SC OFFROAD_EFs'!C$42:C$50),IF($C75&lt;750,LOOKUP($B$2,'SC OFFROAD_EFs'!$B$51:$B$59,'SC OFFROAD_EFs'!C$51:C$59),LOOKUP($B$2,'SC OFFROAD_EFs'!$B$60:$B$66,'SC OFFROAD_EFs'!C$60:C$66))))))))/453.59</f>
        <v>0.0006679276323643183</v>
      </c>
      <c r="G75" s="21">
        <f>(IF($C75&lt;50,LOOKUP($B$2,'SC OFFROAD_EFs'!$B$5:$B$12,'SC OFFROAD_EFs'!E$5:E$12),IF($C75&lt;120,LOOKUP($B$2,'SC OFFROAD_EFs'!$B$13:$B$20,'SC OFFROAD_EFs'!E$13:E$20),IF($C75&lt;175,LOOKUP($B$2,'SC OFFROAD_EFs'!$B$21:$B$32,'SC OFFROAD_EFs'!E$21:E$32),IF($C75&lt;250,LOOKUP($B$2,'SC OFFROAD_EFs'!$B$33:$B$41,'SC OFFROAD_EFs'!E$33:E$41),IF($C75&lt;500,LOOKUP($B$2,'SC OFFROAD_EFs'!$B$42:$B$50,'SC OFFROAD_EFs'!E$42:E$50),IF($C75&lt;750,LOOKUP($B$2,'SC OFFROAD_EFs'!$B$51:$B$59,'SC OFFROAD_EFs'!E$51:E$59),LOOKUP($B$2,'SC OFFROAD_EFs'!$B$60:$B$66,'SC OFFROAD_EFs'!E$60:E$66))))))))/453.59</f>
        <v>0.006636135413287269</v>
      </c>
      <c r="H75" s="21">
        <v>1.08E-05</v>
      </c>
      <c r="I75" s="21">
        <f>(IF($C75&lt;50,LOOKUP($B$2,'SC OFFROAD_EFs'!$B$5:$B$12,'SC OFFROAD_EFs'!F$5:F$12),IF($C75&lt;120,LOOKUP($B$2,'SC OFFROAD_EFs'!$B$13:$B$20,'SC OFFROAD_EFs'!F$13:F$20),IF($C75&lt;175,LOOKUP($B$2,'SC OFFROAD_EFs'!$B$21:$B$32,'SC OFFROAD_EFs'!F$21:F$32),IF($C75&lt;250,LOOKUP($B$2,'SC OFFROAD_EFs'!$B$33:$B$41,'SC OFFROAD_EFs'!F$33:F$41),IF($C75&lt;500,LOOKUP($B$2,'SC OFFROAD_EFs'!$B$42:$B$50,'SC OFFROAD_EFs'!F$42:F$50),IF($C75&lt;750,LOOKUP($B$2,'SC OFFROAD_EFs'!$B$51:$B$59,'SC OFFROAD_EFs'!F$51:F$59),LOOKUP($B$2,'SC OFFROAD_EFs'!$B$60:$B$66,'SC OFFROAD_EFs'!F$60:F$66))))))))/453.59</f>
        <v>0.000250011395087619</v>
      </c>
      <c r="J75" s="22">
        <v>1</v>
      </c>
      <c r="K75" s="23">
        <v>8</v>
      </c>
      <c r="L75" s="23">
        <v>48</v>
      </c>
      <c r="M75" s="24">
        <f aca="true" t="shared" si="34" ref="M75:Q77">($C75*$D75*E75*$J75*$K75/100)</f>
        <v>1.2412673378446946</v>
      </c>
      <c r="N75" s="24">
        <f t="shared" si="34"/>
        <v>0.44574818473465144</v>
      </c>
      <c r="O75" s="24">
        <f t="shared" si="34"/>
        <v>4.428691329411392</v>
      </c>
      <c r="P75" s="24">
        <f t="shared" si="34"/>
        <v>0.007207488</v>
      </c>
      <c r="Q75" s="24">
        <f t="shared" si="34"/>
        <v>0.16684760462567338</v>
      </c>
      <c r="R75" s="24"/>
      <c r="S75" s="36">
        <f aca="true" t="shared" si="35" ref="S75:W77">(M75*$L75)/2000</f>
        <v>0.02979041610827267</v>
      </c>
      <c r="T75" s="36">
        <f t="shared" si="35"/>
        <v>0.010697956433631636</v>
      </c>
      <c r="U75" s="36">
        <f t="shared" si="35"/>
        <v>0.1062885919058734</v>
      </c>
      <c r="V75" s="36">
        <f t="shared" si="35"/>
        <v>0.000172979712</v>
      </c>
      <c r="W75" s="36">
        <f t="shared" si="35"/>
        <v>0.004004342511016161</v>
      </c>
      <c r="Y75" s="36">
        <v>0.02979041610827267</v>
      </c>
      <c r="Z75" s="36">
        <v>0.010697956433631636</v>
      </c>
      <c r="AA75" s="36">
        <v>0.1062885919058734</v>
      </c>
      <c r="AB75" s="36">
        <v>0.000172979712</v>
      </c>
      <c r="AC75" s="36">
        <v>0.004004342511016161</v>
      </c>
    </row>
    <row r="76" spans="1:29" s="23" customFormat="1" ht="12.75">
      <c r="A76" s="23" t="s">
        <v>142</v>
      </c>
      <c r="B76" s="35" t="s">
        <v>2</v>
      </c>
      <c r="C76" s="35">
        <v>35</v>
      </c>
      <c r="D76" s="35">
        <v>45</v>
      </c>
      <c r="E76" s="21">
        <f>(IF($C76&lt;50,LOOKUP($B$2,'SC OFFROAD_EFs'!$B$5:$B$12,'SC OFFROAD_EFs'!D$5:D$12),IF($C76&lt;120,LOOKUP($B$2,'SC OFFROAD_EFs'!$B$13:$B$20,'SC OFFROAD_EFs'!D$13:D$20),IF($C76&lt;175,LOOKUP($B$2,'SC OFFROAD_EFs'!$B$21:$B$32,'SC OFFROAD_EFs'!D$21:D$32),IF($C76&lt;250,LOOKUP($B$2,'SC OFFROAD_EFs'!$B$33:$B$41,'SC OFFROAD_EFs'!D$33:D$41),IF($C76&lt;500,LOOKUP($B$2,'SC OFFROAD_EFs'!$B$42:$B$50,'SC OFFROAD_EFs'!D$42:D$50),IF($C76&lt;750,LOOKUP($B$2,'SC OFFROAD_EFs'!$B$51:$B$59,'SC OFFROAD_EFs'!D$51:D$59),LOOKUP($B$2,'SC OFFROAD_EFs'!$B$60:$B$66,'SC OFFROAD_EFs'!D$60:D$66))))))))/453.59</f>
        <v>0.005817914626272056</v>
      </c>
      <c r="F76" s="21">
        <f>(IF($C76&lt;50,LOOKUP($B$2,'SC OFFROAD_EFs'!$B$5:$B$12,'SC OFFROAD_EFs'!C$5:C$12),IF($C76&lt;120,LOOKUP($B$2,'SC OFFROAD_EFs'!$B$13:$B$20,'SC OFFROAD_EFs'!C$13:C$20),IF($C76&lt;175,LOOKUP($B$2,'SC OFFROAD_EFs'!$B$21:$B$32,'SC OFFROAD_EFs'!C$21:C$32),IF($C76&lt;250,LOOKUP($B$2,'SC OFFROAD_EFs'!$B$33:$B$41,'SC OFFROAD_EFs'!C$33:C$41),IF($C76&lt;500,LOOKUP($B$2,'SC OFFROAD_EFs'!$B$42:$B$50,'SC OFFROAD_EFs'!C$42:C$50),IF($C76&lt;750,LOOKUP($B$2,'SC OFFROAD_EFs'!$B$51:$B$59,'SC OFFROAD_EFs'!C$51:C$59),LOOKUP($B$2,'SC OFFROAD_EFs'!$B$60:$B$66,'SC OFFROAD_EFs'!C$60:C$66))))))))/453.59</f>
        <v>0.0020078363524550697</v>
      </c>
      <c r="G76" s="21">
        <f>(IF($C76&lt;50,LOOKUP($B$2,'SC OFFROAD_EFs'!$B$5:$B$12,'SC OFFROAD_EFs'!E$5:E$12),IF($C76&lt;120,LOOKUP($B$2,'SC OFFROAD_EFs'!$B$13:$B$20,'SC OFFROAD_EFs'!E$13:E$20),IF($C76&lt;175,LOOKUP($B$2,'SC OFFROAD_EFs'!$B$21:$B$32,'SC OFFROAD_EFs'!E$21:E$32),IF($C76&lt;250,LOOKUP($B$2,'SC OFFROAD_EFs'!$B$33:$B$41,'SC OFFROAD_EFs'!E$33:E$41),IF($C76&lt;500,LOOKUP($B$2,'SC OFFROAD_EFs'!$B$42:$B$50,'SC OFFROAD_EFs'!E$42:E$50),IF($C76&lt;750,LOOKUP($B$2,'SC OFFROAD_EFs'!$B$51:$B$59,'SC OFFROAD_EFs'!E$51:E$59),LOOKUP($B$2,'SC OFFROAD_EFs'!$B$60:$B$66,'SC OFFROAD_EFs'!E$60:E$66))))))))/453.59</f>
        <v>0.005375122291359144</v>
      </c>
      <c r="H76" s="21">
        <v>1.08E-05</v>
      </c>
      <c r="I76" s="21">
        <f>(IF($C76&lt;50,LOOKUP($B$2,'SC OFFROAD_EFs'!$B$5:$B$12,'SC OFFROAD_EFs'!F$5:F$12),IF($C76&lt;120,LOOKUP($B$2,'SC OFFROAD_EFs'!$B$13:$B$20,'SC OFFROAD_EFs'!F$13:F$20),IF($C76&lt;175,LOOKUP($B$2,'SC OFFROAD_EFs'!$B$21:$B$32,'SC OFFROAD_EFs'!F$21:F$32),IF($C76&lt;250,LOOKUP($B$2,'SC OFFROAD_EFs'!$B$33:$B$41,'SC OFFROAD_EFs'!F$33:F$41),IF($C76&lt;500,LOOKUP($B$2,'SC OFFROAD_EFs'!$B$42:$B$50,'SC OFFROAD_EFs'!F$42:F$50),IF($C76&lt;750,LOOKUP($B$2,'SC OFFROAD_EFs'!$B$51:$B$59,'SC OFFROAD_EFs'!F$51:F$59),LOOKUP($B$2,'SC OFFROAD_EFs'!$B$60:$B$66,'SC OFFROAD_EFs'!F$60:F$66))))))))/453.59</f>
        <v>0.0005126331160610746</v>
      </c>
      <c r="J76" s="22">
        <v>3</v>
      </c>
      <c r="K76" s="23">
        <v>8</v>
      </c>
      <c r="L76" s="23">
        <v>48</v>
      </c>
      <c r="M76" s="24">
        <f t="shared" si="34"/>
        <v>2.1991717287308377</v>
      </c>
      <c r="N76" s="24">
        <f t="shared" si="34"/>
        <v>0.7589621412280164</v>
      </c>
      <c r="O76" s="24">
        <f t="shared" si="34"/>
        <v>2.031796226133756</v>
      </c>
      <c r="P76" s="24">
        <f t="shared" si="34"/>
        <v>0.004082400000000001</v>
      </c>
      <c r="Q76" s="24">
        <f t="shared" si="34"/>
        <v>0.1937753178710862</v>
      </c>
      <c r="R76" s="24"/>
      <c r="S76" s="36">
        <f t="shared" si="35"/>
        <v>0.05278012148954011</v>
      </c>
      <c r="T76" s="36">
        <f t="shared" si="35"/>
        <v>0.018215091389472395</v>
      </c>
      <c r="U76" s="36">
        <f t="shared" si="35"/>
        <v>0.04876310942721015</v>
      </c>
      <c r="V76" s="36">
        <f t="shared" si="35"/>
        <v>9.797760000000003E-05</v>
      </c>
      <c r="W76" s="36">
        <f t="shared" si="35"/>
        <v>0.00465060762890607</v>
      </c>
      <c r="Y76" s="36">
        <v>0.05278012148954011</v>
      </c>
      <c r="Z76" s="36">
        <v>0.018215091389472395</v>
      </c>
      <c r="AA76" s="36">
        <v>0.04876310942721015</v>
      </c>
      <c r="AB76" s="36">
        <v>9.797760000000003E-05</v>
      </c>
      <c r="AC76" s="36">
        <v>0.00465060762890607</v>
      </c>
    </row>
    <row r="77" spans="1:29" s="23" customFormat="1" ht="12.75">
      <c r="A77" s="23" t="s">
        <v>158</v>
      </c>
      <c r="B77" s="35" t="s">
        <v>2</v>
      </c>
      <c r="C77" s="35">
        <v>79</v>
      </c>
      <c r="D77" s="35">
        <v>46.5</v>
      </c>
      <c r="E77" s="21">
        <f>(IF($C77&lt;50,LOOKUP($B$2,'SC OFFROAD_EFs'!$B$5:$B$12,'SC OFFROAD_EFs'!D$5:D$12),IF($C77&lt;120,LOOKUP($B$2,'SC OFFROAD_EFs'!$B$13:$B$20,'SC OFFROAD_EFs'!D$13:D$20),IF($C77&lt;175,LOOKUP($B$2,'SC OFFROAD_EFs'!$B$21:$B$32,'SC OFFROAD_EFs'!D$21:D$32),IF($C77&lt;250,LOOKUP($B$2,'SC OFFROAD_EFs'!$B$33:$B$41,'SC OFFROAD_EFs'!D$33:D$41),IF($C77&lt;500,LOOKUP($B$2,'SC OFFROAD_EFs'!$B$42:$B$50,'SC OFFROAD_EFs'!D$42:D$50),IF($C77&lt;750,LOOKUP($B$2,'SC OFFROAD_EFs'!$B$51:$B$59,'SC OFFROAD_EFs'!D$51:D$59),LOOKUP($B$2,'SC OFFROAD_EFs'!$B$60:$B$66,'SC OFFROAD_EFs'!D$60:D$66))))))))/453.59</f>
        <v>0.003452362492715897</v>
      </c>
      <c r="F77" s="21">
        <f>(IF($C77&lt;50,LOOKUP($B$2,'SC OFFROAD_EFs'!$B$5:$B$12,'SC OFFROAD_EFs'!C$5:C$12),IF($C77&lt;120,LOOKUP($B$2,'SC OFFROAD_EFs'!$B$13:$B$20,'SC OFFROAD_EFs'!C$13:C$20),IF($C77&lt;175,LOOKUP($B$2,'SC OFFROAD_EFs'!$B$21:$B$32,'SC OFFROAD_EFs'!C$21:C$32),IF($C77&lt;250,LOOKUP($B$2,'SC OFFROAD_EFs'!$B$33:$B$41,'SC OFFROAD_EFs'!C$33:C$41),IF($C77&lt;500,LOOKUP($B$2,'SC OFFROAD_EFs'!$B$42:$B$50,'SC OFFROAD_EFs'!C$42:C$50),IF($C77&lt;750,LOOKUP($B$2,'SC OFFROAD_EFs'!$B$51:$B$59,'SC OFFROAD_EFs'!C$51:C$59),LOOKUP($B$2,'SC OFFROAD_EFs'!$B$60:$B$66,'SC OFFROAD_EFs'!C$60:C$66))))))))/453.59</f>
        <v>0.0009342523155020167</v>
      </c>
      <c r="G77" s="21">
        <f>(IF($C77&lt;50,LOOKUP($B$2,'SC OFFROAD_EFs'!$B$5:$B$12,'SC OFFROAD_EFs'!E$5:E$12),IF($C77&lt;120,LOOKUP($B$2,'SC OFFROAD_EFs'!$B$13:$B$20,'SC OFFROAD_EFs'!E$13:E$20),IF($C77&lt;175,LOOKUP($B$2,'SC OFFROAD_EFs'!$B$21:$B$32,'SC OFFROAD_EFs'!E$21:E$32),IF($C77&lt;250,LOOKUP($B$2,'SC OFFROAD_EFs'!$B$33:$B$41,'SC OFFROAD_EFs'!E$33:E$41),IF($C77&lt;500,LOOKUP($B$2,'SC OFFROAD_EFs'!$B$42:$B$50,'SC OFFROAD_EFs'!E$42:E$50),IF($C77&lt;750,LOOKUP($B$2,'SC OFFROAD_EFs'!$B$51:$B$59,'SC OFFROAD_EFs'!E$51:E$59),LOOKUP($B$2,'SC OFFROAD_EFs'!$B$60:$B$66,'SC OFFROAD_EFs'!E$60:E$66))))))))/453.59</f>
        <v>0.00569958135030318</v>
      </c>
      <c r="H77" s="21">
        <v>1.08E-05</v>
      </c>
      <c r="I77" s="21">
        <f>(IF($C77&lt;50,LOOKUP($B$2,'SC OFFROAD_EFs'!$B$5:$B$12,'SC OFFROAD_EFs'!F$5:F$12),IF($C77&lt;120,LOOKUP($B$2,'SC OFFROAD_EFs'!$B$13:$B$20,'SC OFFROAD_EFs'!F$13:F$20),IF($C77&lt;175,LOOKUP($B$2,'SC OFFROAD_EFs'!$B$21:$B$32,'SC OFFROAD_EFs'!F$21:F$32),IF($C77&lt;250,LOOKUP($B$2,'SC OFFROAD_EFs'!$B$33:$B$41,'SC OFFROAD_EFs'!F$33:F$41),IF($C77&lt;500,LOOKUP($B$2,'SC OFFROAD_EFs'!$B$42:$B$50,'SC OFFROAD_EFs'!F$42:F$50),IF($C77&lt;750,LOOKUP($B$2,'SC OFFROAD_EFs'!$B$51:$B$59,'SC OFFROAD_EFs'!F$51:F$59),LOOKUP($B$2,'SC OFFROAD_EFs'!$B$60:$B$66,'SC OFFROAD_EFs'!F$60:F$66))))))))/453.59</f>
        <v>0.0005145676938580046</v>
      </c>
      <c r="J77" s="22">
        <v>1</v>
      </c>
      <c r="K77" s="23">
        <v>8</v>
      </c>
      <c r="L77" s="23">
        <v>48</v>
      </c>
      <c r="M77" s="38">
        <f t="shared" si="34"/>
        <v>1.0145802893593479</v>
      </c>
      <c r="N77" s="38">
        <f t="shared" si="34"/>
        <v>0.2745580704797327</v>
      </c>
      <c r="O77" s="38">
        <f t="shared" si="34"/>
        <v>1.6749929672270987</v>
      </c>
      <c r="P77" s="38">
        <f t="shared" si="34"/>
        <v>0.003173904</v>
      </c>
      <c r="Q77" s="38">
        <f t="shared" si="34"/>
        <v>0.1512211538709904</v>
      </c>
      <c r="R77" s="24"/>
      <c r="S77" s="41">
        <f t="shared" si="35"/>
        <v>0.024349926944624352</v>
      </c>
      <c r="T77" s="41">
        <f t="shared" si="35"/>
        <v>0.006589393691513584</v>
      </c>
      <c r="U77" s="41">
        <f t="shared" si="35"/>
        <v>0.04019983121345037</v>
      </c>
      <c r="V77" s="41">
        <f t="shared" si="35"/>
        <v>7.6173696E-05</v>
      </c>
      <c r="W77" s="41">
        <f t="shared" si="35"/>
        <v>0.003629307692903769</v>
      </c>
      <c r="Y77" s="41">
        <v>0.024349926944624352</v>
      </c>
      <c r="Z77" s="41">
        <v>0.006589393691513584</v>
      </c>
      <c r="AA77" s="41">
        <v>0.04019983121345037</v>
      </c>
      <c r="AB77" s="41">
        <v>7.6173696E-05</v>
      </c>
      <c r="AC77" s="41">
        <v>0.003629307692903769</v>
      </c>
    </row>
    <row r="78" spans="1:29" s="23" customFormat="1" ht="12.75">
      <c r="A78" s="5" t="s">
        <v>170</v>
      </c>
      <c r="B78" s="35"/>
      <c r="C78" s="35"/>
      <c r="D78" s="35"/>
      <c r="E78" s="21"/>
      <c r="F78" s="21"/>
      <c r="G78" s="21"/>
      <c r="H78" s="21"/>
      <c r="I78" s="21"/>
      <c r="J78" s="22"/>
      <c r="M78" s="32">
        <f>SUM(M75:M77)</f>
        <v>4.45501935593488</v>
      </c>
      <c r="N78" s="32">
        <f>SUM(N75:N77)</f>
        <v>1.4792683964424005</v>
      </c>
      <c r="O78" s="32">
        <f>SUM(O75:O77)</f>
        <v>8.135480522772246</v>
      </c>
      <c r="P78" s="32">
        <f>SUM(P75:P77)</f>
        <v>0.014463792000000001</v>
      </c>
      <c r="Q78" s="32">
        <f>SUM(Q75:Q77)</f>
        <v>0.51184407636775</v>
      </c>
      <c r="R78" s="24"/>
      <c r="S78" s="32">
        <f>SUM(S75:S77)</f>
        <v>0.10692046454243712</v>
      </c>
      <c r="T78" s="32">
        <f>SUM(T75:T77)</f>
        <v>0.035502441514617615</v>
      </c>
      <c r="U78" s="32">
        <f>SUM(U75:U77)</f>
        <v>0.1952515325465339</v>
      </c>
      <c r="V78" s="32">
        <f>SUM(V75:V77)</f>
        <v>0.000347131008</v>
      </c>
      <c r="W78" s="32">
        <f>SUM(W75:W77)</f>
        <v>0.012284257832826</v>
      </c>
      <c r="Y78" s="32">
        <v>0.10692046454243712</v>
      </c>
      <c r="Z78" s="32">
        <v>0.035502441514617615</v>
      </c>
      <c r="AA78" s="32">
        <v>0.1952515325465339</v>
      </c>
      <c r="AB78" s="32">
        <v>0.000347131008</v>
      </c>
      <c r="AC78" s="32">
        <v>0.012284257832826</v>
      </c>
    </row>
    <row r="79" spans="2:23" s="23" customFormat="1" ht="12.75">
      <c r="B79" s="35"/>
      <c r="C79" s="35"/>
      <c r="D79" s="35"/>
      <c r="E79" s="21"/>
      <c r="F79" s="21"/>
      <c r="G79" s="21"/>
      <c r="H79" s="21"/>
      <c r="I79" s="21"/>
      <c r="J79" s="22"/>
      <c r="M79" s="32"/>
      <c r="N79" s="32"/>
      <c r="O79" s="32"/>
      <c r="P79" s="32"/>
      <c r="Q79" s="32"/>
      <c r="R79" s="24"/>
      <c r="S79" s="32"/>
      <c r="T79" s="32"/>
      <c r="U79" s="32"/>
      <c r="V79" s="32"/>
      <c r="W79" s="32"/>
    </row>
    <row r="80" spans="1:23" s="22" customFormat="1" ht="12.75">
      <c r="A80" s="22" t="s">
        <v>218</v>
      </c>
      <c r="B80" s="30"/>
      <c r="C80" s="30"/>
      <c r="D80" s="30"/>
      <c r="E80" s="31"/>
      <c r="F80" s="31"/>
      <c r="G80" s="31"/>
      <c r="H80" s="31"/>
      <c r="I80" s="31"/>
      <c r="M80" s="32"/>
      <c r="N80" s="32"/>
      <c r="O80" s="32"/>
      <c r="P80" s="32"/>
      <c r="Q80" s="32"/>
      <c r="R80" s="32"/>
      <c r="S80" s="33"/>
      <c r="T80" s="33"/>
      <c r="U80" s="33"/>
      <c r="V80" s="33"/>
      <c r="W80" s="33"/>
    </row>
    <row r="81" spans="1:29" s="23" customFormat="1" ht="12.75">
      <c r="A81" s="23" t="s">
        <v>96</v>
      </c>
      <c r="B81" s="35" t="s">
        <v>2</v>
      </c>
      <c r="C81" s="35">
        <v>194</v>
      </c>
      <c r="D81" s="35">
        <v>43</v>
      </c>
      <c r="E81" s="21">
        <f>(IF($C81&lt;50,LOOKUP($B$2,'SC OFFROAD_EFs'!$B$5:$B$12,'SC OFFROAD_EFs'!D$5:D$12),IF($C81&lt;120,LOOKUP($B$2,'SC OFFROAD_EFs'!$B$13:$B$20,'SC OFFROAD_EFs'!D$13:D$20),IF($C81&lt;175,LOOKUP($B$2,'SC OFFROAD_EFs'!$B$21:$B$32,'SC OFFROAD_EFs'!D$21:D$32),IF($C81&lt;250,LOOKUP($B$2,'SC OFFROAD_EFs'!$B$33:$B$41,'SC OFFROAD_EFs'!D$33:D$41),IF($C81&lt;500,LOOKUP($B$2,'SC OFFROAD_EFs'!$B$42:$B$50,'SC OFFROAD_EFs'!D$42:D$50),IF($C81&lt;750,LOOKUP($B$2,'SC OFFROAD_EFs'!$B$51:$B$59,'SC OFFROAD_EFs'!D$51:D$59),LOOKUP($B$2,'SC OFFROAD_EFs'!$B$60:$B$66,'SC OFFROAD_EFs'!D$60:D$66))))))))/453.59</f>
        <v>0.0018599666414599234</v>
      </c>
      <c r="F81" s="21">
        <f>(IF($C81&lt;50,LOOKUP($B$2,'SC OFFROAD_EFs'!$B$5:$B$12,'SC OFFROAD_EFs'!C$5:C$12),IF($C81&lt;120,LOOKUP($B$2,'SC OFFROAD_EFs'!$B$13:$B$20,'SC OFFROAD_EFs'!C$13:C$20),IF($C81&lt;175,LOOKUP($B$2,'SC OFFROAD_EFs'!$B$21:$B$32,'SC OFFROAD_EFs'!C$21:C$32),IF($C81&lt;250,LOOKUP($B$2,'SC OFFROAD_EFs'!$B$33:$B$41,'SC OFFROAD_EFs'!C$33:C$41),IF($C81&lt;500,LOOKUP($B$2,'SC OFFROAD_EFs'!$B$42:$B$50,'SC OFFROAD_EFs'!C$42:C$50),IF($C81&lt;750,LOOKUP($B$2,'SC OFFROAD_EFs'!$B$51:$B$59,'SC OFFROAD_EFs'!C$51:C$59),LOOKUP($B$2,'SC OFFROAD_EFs'!$B$60:$B$66,'SC OFFROAD_EFs'!C$60:C$66))))))))/453.59</f>
        <v>0.0006679276323643183</v>
      </c>
      <c r="G81" s="21">
        <f>(IF($C81&lt;50,LOOKUP($B$2,'SC OFFROAD_EFs'!$B$5:$B$12,'SC OFFROAD_EFs'!E$5:E$12),IF($C81&lt;120,LOOKUP($B$2,'SC OFFROAD_EFs'!$B$13:$B$20,'SC OFFROAD_EFs'!E$13:E$20),IF($C81&lt;175,LOOKUP($B$2,'SC OFFROAD_EFs'!$B$21:$B$32,'SC OFFROAD_EFs'!E$21:E$32),IF($C81&lt;250,LOOKUP($B$2,'SC OFFROAD_EFs'!$B$33:$B$41,'SC OFFROAD_EFs'!E$33:E$41),IF($C81&lt;500,LOOKUP($B$2,'SC OFFROAD_EFs'!$B$42:$B$50,'SC OFFROAD_EFs'!E$42:E$50),IF($C81&lt;750,LOOKUP($B$2,'SC OFFROAD_EFs'!$B$51:$B$59,'SC OFFROAD_EFs'!E$51:E$59),LOOKUP($B$2,'SC OFFROAD_EFs'!$B$60:$B$66,'SC OFFROAD_EFs'!E$60:E$66))))))))/453.59</f>
        <v>0.006636135413287269</v>
      </c>
      <c r="H81" s="21">
        <v>1.08E-05</v>
      </c>
      <c r="I81" s="21">
        <f>(IF($C81&lt;50,LOOKUP($B$2,'SC OFFROAD_EFs'!$B$5:$B$12,'SC OFFROAD_EFs'!F$5:F$12),IF($C81&lt;120,LOOKUP($B$2,'SC OFFROAD_EFs'!$B$13:$B$20,'SC OFFROAD_EFs'!F$13:F$20),IF($C81&lt;175,LOOKUP($B$2,'SC OFFROAD_EFs'!$B$21:$B$32,'SC OFFROAD_EFs'!F$21:F$32),IF($C81&lt;250,LOOKUP($B$2,'SC OFFROAD_EFs'!$B$33:$B$41,'SC OFFROAD_EFs'!F$33:F$41),IF($C81&lt;500,LOOKUP($B$2,'SC OFFROAD_EFs'!$B$42:$B$50,'SC OFFROAD_EFs'!F$42:F$50),IF($C81&lt;750,LOOKUP($B$2,'SC OFFROAD_EFs'!$B$51:$B$59,'SC OFFROAD_EFs'!F$51:F$59),LOOKUP($B$2,'SC OFFROAD_EFs'!$B$60:$B$66,'SC OFFROAD_EFs'!F$60:F$66))))))))/453.59</f>
        <v>0.000250011395087619</v>
      </c>
      <c r="J81" s="22">
        <v>1</v>
      </c>
      <c r="K81" s="23">
        <v>8</v>
      </c>
      <c r="L81" s="23">
        <v>48</v>
      </c>
      <c r="M81" s="24">
        <f aca="true" t="shared" si="36" ref="M81:Q83">($C81*$D81*E81*$J81*$K81/100)</f>
        <v>1.2412673378446946</v>
      </c>
      <c r="N81" s="24">
        <f t="shared" si="36"/>
        <v>0.44574818473465144</v>
      </c>
      <c r="O81" s="24">
        <f t="shared" si="36"/>
        <v>4.428691329411392</v>
      </c>
      <c r="P81" s="24">
        <f t="shared" si="36"/>
        <v>0.007207488</v>
      </c>
      <c r="Q81" s="24">
        <f t="shared" si="36"/>
        <v>0.16684760462567338</v>
      </c>
      <c r="R81" s="24"/>
      <c r="S81" s="36">
        <f aca="true" t="shared" si="37" ref="S81:W83">(M81*$L81)/2000</f>
        <v>0.02979041610827267</v>
      </c>
      <c r="T81" s="36">
        <f t="shared" si="37"/>
        <v>0.010697956433631636</v>
      </c>
      <c r="U81" s="36">
        <f t="shared" si="37"/>
        <v>0.1062885919058734</v>
      </c>
      <c r="V81" s="36">
        <f t="shared" si="37"/>
        <v>0.000172979712</v>
      </c>
      <c r="W81" s="36">
        <f t="shared" si="37"/>
        <v>0.004004342511016161</v>
      </c>
      <c r="Y81" s="36">
        <v>0.02979041610827267</v>
      </c>
      <c r="Z81" s="36">
        <v>0.010697956433631636</v>
      </c>
      <c r="AA81" s="36">
        <v>0.1062885919058734</v>
      </c>
      <c r="AB81" s="36">
        <v>0.000172979712</v>
      </c>
      <c r="AC81" s="36">
        <v>0.004004342511016161</v>
      </c>
    </row>
    <row r="82" spans="1:29" s="23" customFormat="1" ht="12.75">
      <c r="A82" s="23" t="s">
        <v>142</v>
      </c>
      <c r="B82" s="35" t="s">
        <v>2</v>
      </c>
      <c r="C82" s="35">
        <v>35</v>
      </c>
      <c r="D82" s="35">
        <v>45</v>
      </c>
      <c r="E82" s="21">
        <f>(IF($C82&lt;50,LOOKUP($B$2,'SC OFFROAD_EFs'!$B$5:$B$12,'SC OFFROAD_EFs'!D$5:D$12),IF($C82&lt;120,LOOKUP($B$2,'SC OFFROAD_EFs'!$B$13:$B$20,'SC OFFROAD_EFs'!D$13:D$20),IF($C82&lt;175,LOOKUP($B$2,'SC OFFROAD_EFs'!$B$21:$B$32,'SC OFFROAD_EFs'!D$21:D$32),IF($C82&lt;250,LOOKUP($B$2,'SC OFFROAD_EFs'!$B$33:$B$41,'SC OFFROAD_EFs'!D$33:D$41),IF($C82&lt;500,LOOKUP($B$2,'SC OFFROAD_EFs'!$B$42:$B$50,'SC OFFROAD_EFs'!D$42:D$50),IF($C82&lt;750,LOOKUP($B$2,'SC OFFROAD_EFs'!$B$51:$B$59,'SC OFFROAD_EFs'!D$51:D$59),LOOKUP($B$2,'SC OFFROAD_EFs'!$B$60:$B$66,'SC OFFROAD_EFs'!D$60:D$66))))))))/453.59</f>
        <v>0.005817914626272056</v>
      </c>
      <c r="F82" s="21">
        <f>(IF($C82&lt;50,LOOKUP($B$2,'SC OFFROAD_EFs'!$B$5:$B$12,'SC OFFROAD_EFs'!C$5:C$12),IF($C82&lt;120,LOOKUP($B$2,'SC OFFROAD_EFs'!$B$13:$B$20,'SC OFFROAD_EFs'!C$13:C$20),IF($C82&lt;175,LOOKUP($B$2,'SC OFFROAD_EFs'!$B$21:$B$32,'SC OFFROAD_EFs'!C$21:C$32),IF($C82&lt;250,LOOKUP($B$2,'SC OFFROAD_EFs'!$B$33:$B$41,'SC OFFROAD_EFs'!C$33:C$41),IF($C82&lt;500,LOOKUP($B$2,'SC OFFROAD_EFs'!$B$42:$B$50,'SC OFFROAD_EFs'!C$42:C$50),IF($C82&lt;750,LOOKUP($B$2,'SC OFFROAD_EFs'!$B$51:$B$59,'SC OFFROAD_EFs'!C$51:C$59),LOOKUP($B$2,'SC OFFROAD_EFs'!$B$60:$B$66,'SC OFFROAD_EFs'!C$60:C$66))))))))/453.59</f>
        <v>0.0020078363524550697</v>
      </c>
      <c r="G82" s="21">
        <f>(IF($C82&lt;50,LOOKUP($B$2,'SC OFFROAD_EFs'!$B$5:$B$12,'SC OFFROAD_EFs'!E$5:E$12),IF($C82&lt;120,LOOKUP($B$2,'SC OFFROAD_EFs'!$B$13:$B$20,'SC OFFROAD_EFs'!E$13:E$20),IF($C82&lt;175,LOOKUP($B$2,'SC OFFROAD_EFs'!$B$21:$B$32,'SC OFFROAD_EFs'!E$21:E$32),IF($C82&lt;250,LOOKUP($B$2,'SC OFFROAD_EFs'!$B$33:$B$41,'SC OFFROAD_EFs'!E$33:E$41),IF($C82&lt;500,LOOKUP($B$2,'SC OFFROAD_EFs'!$B$42:$B$50,'SC OFFROAD_EFs'!E$42:E$50),IF($C82&lt;750,LOOKUP($B$2,'SC OFFROAD_EFs'!$B$51:$B$59,'SC OFFROAD_EFs'!E$51:E$59),LOOKUP($B$2,'SC OFFROAD_EFs'!$B$60:$B$66,'SC OFFROAD_EFs'!E$60:E$66))))))))/453.59</f>
        <v>0.005375122291359144</v>
      </c>
      <c r="H82" s="21">
        <v>1.08E-05</v>
      </c>
      <c r="I82" s="21">
        <f>(IF($C82&lt;50,LOOKUP($B$2,'SC OFFROAD_EFs'!$B$5:$B$12,'SC OFFROAD_EFs'!F$5:F$12),IF($C82&lt;120,LOOKUP($B$2,'SC OFFROAD_EFs'!$B$13:$B$20,'SC OFFROAD_EFs'!F$13:F$20),IF($C82&lt;175,LOOKUP($B$2,'SC OFFROAD_EFs'!$B$21:$B$32,'SC OFFROAD_EFs'!F$21:F$32),IF($C82&lt;250,LOOKUP($B$2,'SC OFFROAD_EFs'!$B$33:$B$41,'SC OFFROAD_EFs'!F$33:F$41),IF($C82&lt;500,LOOKUP($B$2,'SC OFFROAD_EFs'!$B$42:$B$50,'SC OFFROAD_EFs'!F$42:F$50),IF($C82&lt;750,LOOKUP($B$2,'SC OFFROAD_EFs'!$B$51:$B$59,'SC OFFROAD_EFs'!F$51:F$59),LOOKUP($B$2,'SC OFFROAD_EFs'!$B$60:$B$66,'SC OFFROAD_EFs'!F$60:F$66))))))))/453.59</f>
        <v>0.0005126331160610746</v>
      </c>
      <c r="J82" s="22">
        <v>3</v>
      </c>
      <c r="K82" s="23">
        <v>8</v>
      </c>
      <c r="L82" s="23">
        <v>48</v>
      </c>
      <c r="M82" s="24">
        <f t="shared" si="36"/>
        <v>2.1991717287308377</v>
      </c>
      <c r="N82" s="24">
        <f t="shared" si="36"/>
        <v>0.7589621412280164</v>
      </c>
      <c r="O82" s="24">
        <f t="shared" si="36"/>
        <v>2.031796226133756</v>
      </c>
      <c r="P82" s="24">
        <f t="shared" si="36"/>
        <v>0.004082400000000001</v>
      </c>
      <c r="Q82" s="24">
        <f t="shared" si="36"/>
        <v>0.1937753178710862</v>
      </c>
      <c r="R82" s="24"/>
      <c r="S82" s="36">
        <f t="shared" si="37"/>
        <v>0.05278012148954011</v>
      </c>
      <c r="T82" s="36">
        <f t="shared" si="37"/>
        <v>0.018215091389472395</v>
      </c>
      <c r="U82" s="36">
        <f t="shared" si="37"/>
        <v>0.04876310942721015</v>
      </c>
      <c r="V82" s="36">
        <f t="shared" si="37"/>
        <v>9.797760000000003E-05</v>
      </c>
      <c r="W82" s="36">
        <f t="shared" si="37"/>
        <v>0.00465060762890607</v>
      </c>
      <c r="Y82" s="36">
        <v>0.05278012148954011</v>
      </c>
      <c r="Z82" s="36">
        <v>0.018215091389472395</v>
      </c>
      <c r="AA82" s="36">
        <v>0.04876310942721015</v>
      </c>
      <c r="AB82" s="36">
        <v>9.797760000000003E-05</v>
      </c>
      <c r="AC82" s="36">
        <v>0.00465060762890607</v>
      </c>
    </row>
    <row r="83" spans="1:29" s="23" customFormat="1" ht="12.75">
      <c r="A83" s="23" t="s">
        <v>158</v>
      </c>
      <c r="B83" s="35" t="s">
        <v>2</v>
      </c>
      <c r="C83" s="35">
        <v>79</v>
      </c>
      <c r="D83" s="35">
        <v>46.5</v>
      </c>
      <c r="E83" s="21">
        <f>(IF($C83&lt;50,LOOKUP($B$2,'SC OFFROAD_EFs'!$B$5:$B$12,'SC OFFROAD_EFs'!D$5:D$12),IF($C83&lt;120,LOOKUP($B$2,'SC OFFROAD_EFs'!$B$13:$B$20,'SC OFFROAD_EFs'!D$13:D$20),IF($C83&lt;175,LOOKUP($B$2,'SC OFFROAD_EFs'!$B$21:$B$32,'SC OFFROAD_EFs'!D$21:D$32),IF($C83&lt;250,LOOKUP($B$2,'SC OFFROAD_EFs'!$B$33:$B$41,'SC OFFROAD_EFs'!D$33:D$41),IF($C83&lt;500,LOOKUP($B$2,'SC OFFROAD_EFs'!$B$42:$B$50,'SC OFFROAD_EFs'!D$42:D$50),IF($C83&lt;750,LOOKUP($B$2,'SC OFFROAD_EFs'!$B$51:$B$59,'SC OFFROAD_EFs'!D$51:D$59),LOOKUP($B$2,'SC OFFROAD_EFs'!$B$60:$B$66,'SC OFFROAD_EFs'!D$60:D$66))))))))/453.59</f>
        <v>0.003452362492715897</v>
      </c>
      <c r="F83" s="21">
        <f>(IF($C83&lt;50,LOOKUP($B$2,'SC OFFROAD_EFs'!$B$5:$B$12,'SC OFFROAD_EFs'!C$5:C$12),IF($C83&lt;120,LOOKUP($B$2,'SC OFFROAD_EFs'!$B$13:$B$20,'SC OFFROAD_EFs'!C$13:C$20),IF($C83&lt;175,LOOKUP($B$2,'SC OFFROAD_EFs'!$B$21:$B$32,'SC OFFROAD_EFs'!C$21:C$32),IF($C83&lt;250,LOOKUP($B$2,'SC OFFROAD_EFs'!$B$33:$B$41,'SC OFFROAD_EFs'!C$33:C$41),IF($C83&lt;500,LOOKUP($B$2,'SC OFFROAD_EFs'!$B$42:$B$50,'SC OFFROAD_EFs'!C$42:C$50),IF($C83&lt;750,LOOKUP($B$2,'SC OFFROAD_EFs'!$B$51:$B$59,'SC OFFROAD_EFs'!C$51:C$59),LOOKUP($B$2,'SC OFFROAD_EFs'!$B$60:$B$66,'SC OFFROAD_EFs'!C$60:C$66))))))))/453.59</f>
        <v>0.0009342523155020167</v>
      </c>
      <c r="G83" s="21">
        <f>(IF($C83&lt;50,LOOKUP($B$2,'SC OFFROAD_EFs'!$B$5:$B$12,'SC OFFROAD_EFs'!E$5:E$12),IF($C83&lt;120,LOOKUP($B$2,'SC OFFROAD_EFs'!$B$13:$B$20,'SC OFFROAD_EFs'!E$13:E$20),IF($C83&lt;175,LOOKUP($B$2,'SC OFFROAD_EFs'!$B$21:$B$32,'SC OFFROAD_EFs'!E$21:E$32),IF($C83&lt;250,LOOKUP($B$2,'SC OFFROAD_EFs'!$B$33:$B$41,'SC OFFROAD_EFs'!E$33:E$41),IF($C83&lt;500,LOOKUP($B$2,'SC OFFROAD_EFs'!$B$42:$B$50,'SC OFFROAD_EFs'!E$42:E$50),IF($C83&lt;750,LOOKUP($B$2,'SC OFFROAD_EFs'!$B$51:$B$59,'SC OFFROAD_EFs'!E$51:E$59),LOOKUP($B$2,'SC OFFROAD_EFs'!$B$60:$B$66,'SC OFFROAD_EFs'!E$60:E$66))))))))/453.59</f>
        <v>0.00569958135030318</v>
      </c>
      <c r="H83" s="21">
        <v>1.08E-05</v>
      </c>
      <c r="I83" s="21">
        <f>(IF($C83&lt;50,LOOKUP($B$2,'SC OFFROAD_EFs'!$B$5:$B$12,'SC OFFROAD_EFs'!F$5:F$12),IF($C83&lt;120,LOOKUP($B$2,'SC OFFROAD_EFs'!$B$13:$B$20,'SC OFFROAD_EFs'!F$13:F$20),IF($C83&lt;175,LOOKUP($B$2,'SC OFFROAD_EFs'!$B$21:$B$32,'SC OFFROAD_EFs'!F$21:F$32),IF($C83&lt;250,LOOKUP($B$2,'SC OFFROAD_EFs'!$B$33:$B$41,'SC OFFROAD_EFs'!F$33:F$41),IF($C83&lt;500,LOOKUP($B$2,'SC OFFROAD_EFs'!$B$42:$B$50,'SC OFFROAD_EFs'!F$42:F$50),IF($C83&lt;750,LOOKUP($B$2,'SC OFFROAD_EFs'!$B$51:$B$59,'SC OFFROAD_EFs'!F$51:F$59),LOOKUP($B$2,'SC OFFROAD_EFs'!$B$60:$B$66,'SC OFFROAD_EFs'!F$60:F$66))))))))/453.59</f>
        <v>0.0005145676938580046</v>
      </c>
      <c r="J83" s="22">
        <v>1</v>
      </c>
      <c r="K83" s="23">
        <v>8</v>
      </c>
      <c r="L83" s="23">
        <v>48</v>
      </c>
      <c r="M83" s="38">
        <f t="shared" si="36"/>
        <v>1.0145802893593479</v>
      </c>
      <c r="N83" s="38">
        <f t="shared" si="36"/>
        <v>0.2745580704797327</v>
      </c>
      <c r="O83" s="38">
        <f t="shared" si="36"/>
        <v>1.6749929672270987</v>
      </c>
      <c r="P83" s="38">
        <f t="shared" si="36"/>
        <v>0.003173904</v>
      </c>
      <c r="Q83" s="38">
        <f t="shared" si="36"/>
        <v>0.1512211538709904</v>
      </c>
      <c r="R83" s="24"/>
      <c r="S83" s="41">
        <f t="shared" si="37"/>
        <v>0.024349926944624352</v>
      </c>
      <c r="T83" s="41">
        <f t="shared" si="37"/>
        <v>0.006589393691513584</v>
      </c>
      <c r="U83" s="41">
        <f t="shared" si="37"/>
        <v>0.04019983121345037</v>
      </c>
      <c r="V83" s="41">
        <f t="shared" si="37"/>
        <v>7.6173696E-05</v>
      </c>
      <c r="W83" s="41">
        <f t="shared" si="37"/>
        <v>0.003629307692903769</v>
      </c>
      <c r="Y83" s="41">
        <v>0.024349926944624352</v>
      </c>
      <c r="Z83" s="41">
        <v>0.006589393691513584</v>
      </c>
      <c r="AA83" s="41">
        <v>0.04019983121345037</v>
      </c>
      <c r="AB83" s="41">
        <v>7.6173696E-05</v>
      </c>
      <c r="AC83" s="41">
        <v>0.003629307692903769</v>
      </c>
    </row>
    <row r="84" spans="1:29" s="23" customFormat="1" ht="12.75">
      <c r="A84" s="5" t="s">
        <v>170</v>
      </c>
      <c r="B84" s="35"/>
      <c r="C84" s="35"/>
      <c r="D84" s="35"/>
      <c r="E84" s="21"/>
      <c r="F84" s="21"/>
      <c r="G84" s="21"/>
      <c r="H84" s="21"/>
      <c r="I84" s="21"/>
      <c r="J84" s="22"/>
      <c r="M84" s="32">
        <f>SUM(M81:M83)</f>
        <v>4.45501935593488</v>
      </c>
      <c r="N84" s="32">
        <f>SUM(N81:N83)</f>
        <v>1.4792683964424005</v>
      </c>
      <c r="O84" s="32">
        <f>SUM(O81:O83)</f>
        <v>8.135480522772246</v>
      </c>
      <c r="P84" s="32">
        <f>SUM(P81:P83)</f>
        <v>0.014463792000000001</v>
      </c>
      <c r="Q84" s="32">
        <f>SUM(Q81:Q83)</f>
        <v>0.51184407636775</v>
      </c>
      <c r="R84" s="24"/>
      <c r="S84" s="32">
        <f>SUM(S81:S83)</f>
        <v>0.10692046454243712</v>
      </c>
      <c r="T84" s="32">
        <f>SUM(T81:T83)</f>
        <v>0.035502441514617615</v>
      </c>
      <c r="U84" s="32">
        <f>SUM(U81:U83)</f>
        <v>0.1952515325465339</v>
      </c>
      <c r="V84" s="32">
        <f>SUM(V81:V83)</f>
        <v>0.000347131008</v>
      </c>
      <c r="W84" s="32">
        <f>SUM(W81:W83)</f>
        <v>0.012284257832826</v>
      </c>
      <c r="Y84" s="32">
        <v>0.10692046454243712</v>
      </c>
      <c r="Z84" s="32">
        <v>0.035502441514617615</v>
      </c>
      <c r="AA84" s="32">
        <v>0.1952515325465339</v>
      </c>
      <c r="AB84" s="32">
        <v>0.000347131008</v>
      </c>
      <c r="AC84" s="32">
        <v>0.012284257832826</v>
      </c>
    </row>
    <row r="85" spans="2:29" s="23" customFormat="1" ht="12.75">
      <c r="B85" s="35"/>
      <c r="C85" s="35"/>
      <c r="D85" s="35"/>
      <c r="E85" s="21"/>
      <c r="F85" s="21"/>
      <c r="G85" s="21"/>
      <c r="H85" s="21"/>
      <c r="I85" s="21"/>
      <c r="J85" s="22"/>
      <c r="M85" s="32"/>
      <c r="N85" s="32"/>
      <c r="O85" s="32"/>
      <c r="P85" s="32"/>
      <c r="Q85" s="32"/>
      <c r="R85" s="24"/>
      <c r="S85" s="32"/>
      <c r="T85" s="32"/>
      <c r="U85" s="32"/>
      <c r="V85" s="32"/>
      <c r="W85" s="32"/>
      <c r="Y85" s="32"/>
      <c r="Z85" s="32"/>
      <c r="AA85" s="32"/>
      <c r="AB85" s="32"/>
      <c r="AC85" s="32"/>
    </row>
    <row r="86" spans="1:29" s="22" customFormat="1" ht="12.75">
      <c r="A86" s="22" t="s">
        <v>217</v>
      </c>
      <c r="B86" s="30"/>
      <c r="C86" s="30"/>
      <c r="D86" s="30"/>
      <c r="E86" s="31"/>
      <c r="F86" s="31"/>
      <c r="G86" s="31"/>
      <c r="H86" s="31"/>
      <c r="I86" s="31"/>
      <c r="M86" s="32"/>
      <c r="N86" s="32"/>
      <c r="O86" s="32"/>
      <c r="P86" s="32"/>
      <c r="Q86" s="32"/>
      <c r="R86" s="32"/>
      <c r="S86" s="33"/>
      <c r="T86" s="33"/>
      <c r="U86" s="33"/>
      <c r="V86" s="33"/>
      <c r="W86" s="33"/>
      <c r="Y86" s="33"/>
      <c r="Z86" s="33"/>
      <c r="AA86" s="33"/>
      <c r="AB86" s="33"/>
      <c r="AC86" s="33"/>
    </row>
    <row r="87" spans="1:29" s="23" customFormat="1" ht="12.75">
      <c r="A87" s="23" t="s">
        <v>96</v>
      </c>
      <c r="B87" s="35" t="s">
        <v>2</v>
      </c>
      <c r="C87" s="35">
        <v>194</v>
      </c>
      <c r="D87" s="35">
        <v>43</v>
      </c>
      <c r="E87" s="21">
        <f>(IF($C87&lt;50,LOOKUP($B$2,'SC OFFROAD_EFs'!$B$5:$B$12,'SC OFFROAD_EFs'!D$5:D$12),IF($C87&lt;120,LOOKUP($B$2,'SC OFFROAD_EFs'!$B$13:$B$20,'SC OFFROAD_EFs'!D$13:D$20),IF($C87&lt;175,LOOKUP($B$2,'SC OFFROAD_EFs'!$B$21:$B$32,'SC OFFROAD_EFs'!D$21:D$32),IF($C87&lt;250,LOOKUP($B$2,'SC OFFROAD_EFs'!$B$33:$B$41,'SC OFFROAD_EFs'!D$33:D$41),IF($C87&lt;500,LOOKUP($B$2,'SC OFFROAD_EFs'!$B$42:$B$50,'SC OFFROAD_EFs'!D$42:D$50),IF($C87&lt;750,LOOKUP($B$2,'SC OFFROAD_EFs'!$B$51:$B$59,'SC OFFROAD_EFs'!D$51:D$59),LOOKUP($B$2,'SC OFFROAD_EFs'!$B$60:$B$66,'SC OFFROAD_EFs'!D$60:D$66))))))))/453.59</f>
        <v>0.0018599666414599234</v>
      </c>
      <c r="F87" s="21">
        <f>(IF($C87&lt;50,LOOKUP($B$2,'SC OFFROAD_EFs'!$B$5:$B$12,'SC OFFROAD_EFs'!C$5:C$12),IF($C87&lt;120,LOOKUP($B$2,'SC OFFROAD_EFs'!$B$13:$B$20,'SC OFFROAD_EFs'!C$13:C$20),IF($C87&lt;175,LOOKUP($B$2,'SC OFFROAD_EFs'!$B$21:$B$32,'SC OFFROAD_EFs'!C$21:C$32),IF($C87&lt;250,LOOKUP($B$2,'SC OFFROAD_EFs'!$B$33:$B$41,'SC OFFROAD_EFs'!C$33:C$41),IF($C87&lt;500,LOOKUP($B$2,'SC OFFROAD_EFs'!$B$42:$B$50,'SC OFFROAD_EFs'!C$42:C$50),IF($C87&lt;750,LOOKUP($B$2,'SC OFFROAD_EFs'!$B$51:$B$59,'SC OFFROAD_EFs'!C$51:C$59),LOOKUP($B$2,'SC OFFROAD_EFs'!$B$60:$B$66,'SC OFFROAD_EFs'!C$60:C$66))))))))/453.59</f>
        <v>0.0006679276323643183</v>
      </c>
      <c r="G87" s="21">
        <f>(IF($C87&lt;50,LOOKUP($B$2,'SC OFFROAD_EFs'!$B$5:$B$12,'SC OFFROAD_EFs'!E$5:E$12),IF($C87&lt;120,LOOKUP($B$2,'SC OFFROAD_EFs'!$B$13:$B$20,'SC OFFROAD_EFs'!E$13:E$20),IF($C87&lt;175,LOOKUP($B$2,'SC OFFROAD_EFs'!$B$21:$B$32,'SC OFFROAD_EFs'!E$21:E$32),IF($C87&lt;250,LOOKUP($B$2,'SC OFFROAD_EFs'!$B$33:$B$41,'SC OFFROAD_EFs'!E$33:E$41),IF($C87&lt;500,LOOKUP($B$2,'SC OFFROAD_EFs'!$B$42:$B$50,'SC OFFROAD_EFs'!E$42:E$50),IF($C87&lt;750,LOOKUP($B$2,'SC OFFROAD_EFs'!$B$51:$B$59,'SC OFFROAD_EFs'!E$51:E$59),LOOKUP($B$2,'SC OFFROAD_EFs'!$B$60:$B$66,'SC OFFROAD_EFs'!E$60:E$66))))))))/453.59</f>
        <v>0.006636135413287269</v>
      </c>
      <c r="H87" s="21">
        <v>1.08E-05</v>
      </c>
      <c r="I87" s="21">
        <f>(IF($C87&lt;50,LOOKUP($B$2,'SC OFFROAD_EFs'!$B$5:$B$12,'SC OFFROAD_EFs'!F$5:F$12),IF($C87&lt;120,LOOKUP($B$2,'SC OFFROAD_EFs'!$B$13:$B$20,'SC OFFROAD_EFs'!F$13:F$20),IF($C87&lt;175,LOOKUP($B$2,'SC OFFROAD_EFs'!$B$21:$B$32,'SC OFFROAD_EFs'!F$21:F$32),IF($C87&lt;250,LOOKUP($B$2,'SC OFFROAD_EFs'!$B$33:$B$41,'SC OFFROAD_EFs'!F$33:F$41),IF($C87&lt;500,LOOKUP($B$2,'SC OFFROAD_EFs'!$B$42:$B$50,'SC OFFROAD_EFs'!F$42:F$50),IF($C87&lt;750,LOOKUP($B$2,'SC OFFROAD_EFs'!$B$51:$B$59,'SC OFFROAD_EFs'!F$51:F$59),LOOKUP($B$2,'SC OFFROAD_EFs'!$B$60:$B$66,'SC OFFROAD_EFs'!F$60:F$66))))))))/453.59</f>
        <v>0.000250011395087619</v>
      </c>
      <c r="J87" s="22">
        <v>1</v>
      </c>
      <c r="K87" s="23">
        <v>8</v>
      </c>
      <c r="L87" s="23">
        <v>48</v>
      </c>
      <c r="M87" s="24">
        <f aca="true" t="shared" si="38" ref="M87:Q89">($C87*$D87*E87*$J87*$K87/100)</f>
        <v>1.2412673378446946</v>
      </c>
      <c r="N87" s="24">
        <f t="shared" si="38"/>
        <v>0.44574818473465144</v>
      </c>
      <c r="O87" s="24">
        <f t="shared" si="38"/>
        <v>4.428691329411392</v>
      </c>
      <c r="P87" s="24">
        <f t="shared" si="38"/>
        <v>0.007207488</v>
      </c>
      <c r="Q87" s="24">
        <f t="shared" si="38"/>
        <v>0.16684760462567338</v>
      </c>
      <c r="R87" s="24"/>
      <c r="S87" s="36">
        <f aca="true" t="shared" si="39" ref="S87:W89">(M87*$L87)/2000</f>
        <v>0.02979041610827267</v>
      </c>
      <c r="T87" s="36">
        <f t="shared" si="39"/>
        <v>0.010697956433631636</v>
      </c>
      <c r="U87" s="36">
        <f t="shared" si="39"/>
        <v>0.1062885919058734</v>
      </c>
      <c r="V87" s="36">
        <f t="shared" si="39"/>
        <v>0.000172979712</v>
      </c>
      <c r="W87" s="36">
        <f t="shared" si="39"/>
        <v>0.004004342511016161</v>
      </c>
      <c r="Y87" s="36">
        <v>0.02979041610827267</v>
      </c>
      <c r="Z87" s="36">
        <v>0.010697956433631636</v>
      </c>
      <c r="AA87" s="36">
        <v>0.1062885919058734</v>
      </c>
      <c r="AB87" s="36">
        <v>0.000172979712</v>
      </c>
      <c r="AC87" s="36">
        <v>0.004004342511016161</v>
      </c>
    </row>
    <row r="88" spans="1:29" s="23" customFormat="1" ht="12.75">
      <c r="A88" s="23" t="s">
        <v>142</v>
      </c>
      <c r="B88" s="35" t="s">
        <v>2</v>
      </c>
      <c r="C88" s="35">
        <v>35</v>
      </c>
      <c r="D88" s="35">
        <v>45</v>
      </c>
      <c r="E88" s="21">
        <f>(IF($C88&lt;50,LOOKUP($B$2,'SC OFFROAD_EFs'!$B$5:$B$12,'SC OFFROAD_EFs'!D$5:D$12),IF($C88&lt;120,LOOKUP($B$2,'SC OFFROAD_EFs'!$B$13:$B$20,'SC OFFROAD_EFs'!D$13:D$20),IF($C88&lt;175,LOOKUP($B$2,'SC OFFROAD_EFs'!$B$21:$B$32,'SC OFFROAD_EFs'!D$21:D$32),IF($C88&lt;250,LOOKUP($B$2,'SC OFFROAD_EFs'!$B$33:$B$41,'SC OFFROAD_EFs'!D$33:D$41),IF($C88&lt;500,LOOKUP($B$2,'SC OFFROAD_EFs'!$B$42:$B$50,'SC OFFROAD_EFs'!D$42:D$50),IF($C88&lt;750,LOOKUP($B$2,'SC OFFROAD_EFs'!$B$51:$B$59,'SC OFFROAD_EFs'!D$51:D$59),LOOKUP($B$2,'SC OFFROAD_EFs'!$B$60:$B$66,'SC OFFROAD_EFs'!D$60:D$66))))))))/453.59</f>
        <v>0.005817914626272056</v>
      </c>
      <c r="F88" s="21">
        <f>(IF($C88&lt;50,LOOKUP($B$2,'SC OFFROAD_EFs'!$B$5:$B$12,'SC OFFROAD_EFs'!C$5:C$12),IF($C88&lt;120,LOOKUP($B$2,'SC OFFROAD_EFs'!$B$13:$B$20,'SC OFFROAD_EFs'!C$13:C$20),IF($C88&lt;175,LOOKUP($B$2,'SC OFFROAD_EFs'!$B$21:$B$32,'SC OFFROAD_EFs'!C$21:C$32),IF($C88&lt;250,LOOKUP($B$2,'SC OFFROAD_EFs'!$B$33:$B$41,'SC OFFROAD_EFs'!C$33:C$41),IF($C88&lt;500,LOOKUP($B$2,'SC OFFROAD_EFs'!$B$42:$B$50,'SC OFFROAD_EFs'!C$42:C$50),IF($C88&lt;750,LOOKUP($B$2,'SC OFFROAD_EFs'!$B$51:$B$59,'SC OFFROAD_EFs'!C$51:C$59),LOOKUP($B$2,'SC OFFROAD_EFs'!$B$60:$B$66,'SC OFFROAD_EFs'!C$60:C$66))))))))/453.59</f>
        <v>0.0020078363524550697</v>
      </c>
      <c r="G88" s="21">
        <f>(IF($C88&lt;50,LOOKUP($B$2,'SC OFFROAD_EFs'!$B$5:$B$12,'SC OFFROAD_EFs'!E$5:E$12),IF($C88&lt;120,LOOKUP($B$2,'SC OFFROAD_EFs'!$B$13:$B$20,'SC OFFROAD_EFs'!E$13:E$20),IF($C88&lt;175,LOOKUP($B$2,'SC OFFROAD_EFs'!$B$21:$B$32,'SC OFFROAD_EFs'!E$21:E$32),IF($C88&lt;250,LOOKUP($B$2,'SC OFFROAD_EFs'!$B$33:$B$41,'SC OFFROAD_EFs'!E$33:E$41),IF($C88&lt;500,LOOKUP($B$2,'SC OFFROAD_EFs'!$B$42:$B$50,'SC OFFROAD_EFs'!E$42:E$50),IF($C88&lt;750,LOOKUP($B$2,'SC OFFROAD_EFs'!$B$51:$B$59,'SC OFFROAD_EFs'!E$51:E$59),LOOKUP($B$2,'SC OFFROAD_EFs'!$B$60:$B$66,'SC OFFROAD_EFs'!E$60:E$66))))))))/453.59</f>
        <v>0.005375122291359144</v>
      </c>
      <c r="H88" s="21">
        <v>1.08E-05</v>
      </c>
      <c r="I88" s="21">
        <f>(IF($C88&lt;50,LOOKUP($B$2,'SC OFFROAD_EFs'!$B$5:$B$12,'SC OFFROAD_EFs'!F$5:F$12),IF($C88&lt;120,LOOKUP($B$2,'SC OFFROAD_EFs'!$B$13:$B$20,'SC OFFROAD_EFs'!F$13:F$20),IF($C88&lt;175,LOOKUP($B$2,'SC OFFROAD_EFs'!$B$21:$B$32,'SC OFFROAD_EFs'!F$21:F$32),IF($C88&lt;250,LOOKUP($B$2,'SC OFFROAD_EFs'!$B$33:$B$41,'SC OFFROAD_EFs'!F$33:F$41),IF($C88&lt;500,LOOKUP($B$2,'SC OFFROAD_EFs'!$B$42:$B$50,'SC OFFROAD_EFs'!F$42:F$50),IF($C88&lt;750,LOOKUP($B$2,'SC OFFROAD_EFs'!$B$51:$B$59,'SC OFFROAD_EFs'!F$51:F$59),LOOKUP($B$2,'SC OFFROAD_EFs'!$B$60:$B$66,'SC OFFROAD_EFs'!F$60:F$66))))))))/453.59</f>
        <v>0.0005126331160610746</v>
      </c>
      <c r="J88" s="22">
        <v>3</v>
      </c>
      <c r="K88" s="23">
        <v>8</v>
      </c>
      <c r="L88" s="23">
        <v>48</v>
      </c>
      <c r="M88" s="24">
        <f t="shared" si="38"/>
        <v>2.1991717287308377</v>
      </c>
      <c r="N88" s="24">
        <f t="shared" si="38"/>
        <v>0.7589621412280164</v>
      </c>
      <c r="O88" s="24">
        <f t="shared" si="38"/>
        <v>2.031796226133756</v>
      </c>
      <c r="P88" s="24">
        <f t="shared" si="38"/>
        <v>0.004082400000000001</v>
      </c>
      <c r="Q88" s="24">
        <f t="shared" si="38"/>
        <v>0.1937753178710862</v>
      </c>
      <c r="R88" s="24"/>
      <c r="S88" s="36">
        <f t="shared" si="39"/>
        <v>0.05278012148954011</v>
      </c>
      <c r="T88" s="36">
        <f t="shared" si="39"/>
        <v>0.018215091389472395</v>
      </c>
      <c r="U88" s="36">
        <f t="shared" si="39"/>
        <v>0.04876310942721015</v>
      </c>
      <c r="V88" s="36">
        <f t="shared" si="39"/>
        <v>9.797760000000003E-05</v>
      </c>
      <c r="W88" s="36">
        <f t="shared" si="39"/>
        <v>0.00465060762890607</v>
      </c>
      <c r="Y88" s="36">
        <v>0.05278012148954011</v>
      </c>
      <c r="Z88" s="36">
        <v>0.018215091389472395</v>
      </c>
      <c r="AA88" s="36">
        <v>0.04876310942721015</v>
      </c>
      <c r="AB88" s="36">
        <v>9.797760000000003E-05</v>
      </c>
      <c r="AC88" s="36">
        <v>0.00465060762890607</v>
      </c>
    </row>
    <row r="89" spans="1:29" s="23" customFormat="1" ht="12.75">
      <c r="A89" s="23" t="s">
        <v>158</v>
      </c>
      <c r="B89" s="35" t="s">
        <v>2</v>
      </c>
      <c r="C89" s="35">
        <v>79</v>
      </c>
      <c r="D89" s="35">
        <v>46.5</v>
      </c>
      <c r="E89" s="21">
        <f>(IF($C89&lt;50,LOOKUP($B$2,'SC OFFROAD_EFs'!$B$5:$B$12,'SC OFFROAD_EFs'!D$5:D$12),IF($C89&lt;120,LOOKUP($B$2,'SC OFFROAD_EFs'!$B$13:$B$20,'SC OFFROAD_EFs'!D$13:D$20),IF($C89&lt;175,LOOKUP($B$2,'SC OFFROAD_EFs'!$B$21:$B$32,'SC OFFROAD_EFs'!D$21:D$32),IF($C89&lt;250,LOOKUP($B$2,'SC OFFROAD_EFs'!$B$33:$B$41,'SC OFFROAD_EFs'!D$33:D$41),IF($C89&lt;500,LOOKUP($B$2,'SC OFFROAD_EFs'!$B$42:$B$50,'SC OFFROAD_EFs'!D$42:D$50),IF($C89&lt;750,LOOKUP($B$2,'SC OFFROAD_EFs'!$B$51:$B$59,'SC OFFROAD_EFs'!D$51:D$59),LOOKUP($B$2,'SC OFFROAD_EFs'!$B$60:$B$66,'SC OFFROAD_EFs'!D$60:D$66))))))))/453.59</f>
        <v>0.003452362492715897</v>
      </c>
      <c r="F89" s="21">
        <f>(IF($C89&lt;50,LOOKUP($B$2,'SC OFFROAD_EFs'!$B$5:$B$12,'SC OFFROAD_EFs'!C$5:C$12),IF($C89&lt;120,LOOKUP($B$2,'SC OFFROAD_EFs'!$B$13:$B$20,'SC OFFROAD_EFs'!C$13:C$20),IF($C89&lt;175,LOOKUP($B$2,'SC OFFROAD_EFs'!$B$21:$B$32,'SC OFFROAD_EFs'!C$21:C$32),IF($C89&lt;250,LOOKUP($B$2,'SC OFFROAD_EFs'!$B$33:$B$41,'SC OFFROAD_EFs'!C$33:C$41),IF($C89&lt;500,LOOKUP($B$2,'SC OFFROAD_EFs'!$B$42:$B$50,'SC OFFROAD_EFs'!C$42:C$50),IF($C89&lt;750,LOOKUP($B$2,'SC OFFROAD_EFs'!$B$51:$B$59,'SC OFFROAD_EFs'!C$51:C$59),LOOKUP($B$2,'SC OFFROAD_EFs'!$B$60:$B$66,'SC OFFROAD_EFs'!C$60:C$66))))))))/453.59</f>
        <v>0.0009342523155020167</v>
      </c>
      <c r="G89" s="21">
        <f>(IF($C89&lt;50,LOOKUP($B$2,'SC OFFROAD_EFs'!$B$5:$B$12,'SC OFFROAD_EFs'!E$5:E$12),IF($C89&lt;120,LOOKUP($B$2,'SC OFFROAD_EFs'!$B$13:$B$20,'SC OFFROAD_EFs'!E$13:E$20),IF($C89&lt;175,LOOKUP($B$2,'SC OFFROAD_EFs'!$B$21:$B$32,'SC OFFROAD_EFs'!E$21:E$32),IF($C89&lt;250,LOOKUP($B$2,'SC OFFROAD_EFs'!$B$33:$B$41,'SC OFFROAD_EFs'!E$33:E$41),IF($C89&lt;500,LOOKUP($B$2,'SC OFFROAD_EFs'!$B$42:$B$50,'SC OFFROAD_EFs'!E$42:E$50),IF($C89&lt;750,LOOKUP($B$2,'SC OFFROAD_EFs'!$B$51:$B$59,'SC OFFROAD_EFs'!E$51:E$59),LOOKUP($B$2,'SC OFFROAD_EFs'!$B$60:$B$66,'SC OFFROAD_EFs'!E$60:E$66))))))))/453.59</f>
        <v>0.00569958135030318</v>
      </c>
      <c r="H89" s="21">
        <v>1.08E-05</v>
      </c>
      <c r="I89" s="21">
        <f>(IF($C89&lt;50,LOOKUP($B$2,'SC OFFROAD_EFs'!$B$5:$B$12,'SC OFFROAD_EFs'!F$5:F$12),IF($C89&lt;120,LOOKUP($B$2,'SC OFFROAD_EFs'!$B$13:$B$20,'SC OFFROAD_EFs'!F$13:F$20),IF($C89&lt;175,LOOKUP($B$2,'SC OFFROAD_EFs'!$B$21:$B$32,'SC OFFROAD_EFs'!F$21:F$32),IF($C89&lt;250,LOOKUP($B$2,'SC OFFROAD_EFs'!$B$33:$B$41,'SC OFFROAD_EFs'!F$33:F$41),IF($C89&lt;500,LOOKUP($B$2,'SC OFFROAD_EFs'!$B$42:$B$50,'SC OFFROAD_EFs'!F$42:F$50),IF($C89&lt;750,LOOKUP($B$2,'SC OFFROAD_EFs'!$B$51:$B$59,'SC OFFROAD_EFs'!F$51:F$59),LOOKUP($B$2,'SC OFFROAD_EFs'!$B$60:$B$66,'SC OFFROAD_EFs'!F$60:F$66))))))))/453.59</f>
        <v>0.0005145676938580046</v>
      </c>
      <c r="J89" s="22">
        <v>1</v>
      </c>
      <c r="K89" s="23">
        <v>8</v>
      </c>
      <c r="L89" s="23">
        <v>48</v>
      </c>
      <c r="M89" s="38">
        <f t="shared" si="38"/>
        <v>1.0145802893593479</v>
      </c>
      <c r="N89" s="38">
        <f t="shared" si="38"/>
        <v>0.2745580704797327</v>
      </c>
      <c r="O89" s="38">
        <f t="shared" si="38"/>
        <v>1.6749929672270987</v>
      </c>
      <c r="P89" s="38">
        <f t="shared" si="38"/>
        <v>0.003173904</v>
      </c>
      <c r="Q89" s="38">
        <f t="shared" si="38"/>
        <v>0.1512211538709904</v>
      </c>
      <c r="R89" s="24"/>
      <c r="S89" s="41">
        <f t="shared" si="39"/>
        <v>0.024349926944624352</v>
      </c>
      <c r="T89" s="41">
        <f t="shared" si="39"/>
        <v>0.006589393691513584</v>
      </c>
      <c r="U89" s="41">
        <f t="shared" si="39"/>
        <v>0.04019983121345037</v>
      </c>
      <c r="V89" s="41">
        <f t="shared" si="39"/>
        <v>7.6173696E-05</v>
      </c>
      <c r="W89" s="41">
        <f t="shared" si="39"/>
        <v>0.003629307692903769</v>
      </c>
      <c r="Y89" s="41">
        <v>0.024349926944624352</v>
      </c>
      <c r="Z89" s="41">
        <v>0.006589393691513584</v>
      </c>
      <c r="AA89" s="41">
        <v>0.04019983121345037</v>
      </c>
      <c r="AB89" s="41">
        <v>7.6173696E-05</v>
      </c>
      <c r="AC89" s="41">
        <v>0.003629307692903769</v>
      </c>
    </row>
    <row r="90" spans="1:29" s="23" customFormat="1" ht="12.75">
      <c r="A90" s="5" t="s">
        <v>170</v>
      </c>
      <c r="B90" s="35"/>
      <c r="C90" s="35"/>
      <c r="D90" s="35"/>
      <c r="E90" s="21"/>
      <c r="F90" s="21"/>
      <c r="G90" s="21"/>
      <c r="H90" s="21"/>
      <c r="I90" s="21"/>
      <c r="J90" s="22"/>
      <c r="M90" s="32">
        <f>SUM(M87:M89)</f>
        <v>4.45501935593488</v>
      </c>
      <c r="N90" s="32">
        <f>SUM(N87:N89)</f>
        <v>1.4792683964424005</v>
      </c>
      <c r="O90" s="32">
        <f>SUM(O87:O89)</f>
        <v>8.135480522772246</v>
      </c>
      <c r="P90" s="32">
        <f>SUM(P87:P89)</f>
        <v>0.014463792000000001</v>
      </c>
      <c r="Q90" s="32">
        <f>SUM(Q87:Q89)</f>
        <v>0.51184407636775</v>
      </c>
      <c r="R90" s="24"/>
      <c r="S90" s="32">
        <f>SUM(S87:S89)</f>
        <v>0.10692046454243712</v>
      </c>
      <c r="T90" s="32">
        <f>SUM(T87:T89)</f>
        <v>0.035502441514617615</v>
      </c>
      <c r="U90" s="32">
        <f>SUM(U87:U89)</f>
        <v>0.1952515325465339</v>
      </c>
      <c r="V90" s="32">
        <f>SUM(V87:V89)</f>
        <v>0.000347131008</v>
      </c>
      <c r="W90" s="32">
        <f>SUM(W87:W89)</f>
        <v>0.012284257832826</v>
      </c>
      <c r="Y90" s="32">
        <v>0.10692046454243712</v>
      </c>
      <c r="Z90" s="32">
        <v>0.035502441514617615</v>
      </c>
      <c r="AA90" s="32">
        <v>0.1952515325465339</v>
      </c>
      <c r="AB90" s="32">
        <v>0.000347131008</v>
      </c>
      <c r="AC90" s="32">
        <v>0.012284257832826</v>
      </c>
    </row>
    <row r="91" spans="2:23" s="23" customFormat="1" ht="12.75">
      <c r="B91" s="35"/>
      <c r="C91" s="35"/>
      <c r="D91" s="35"/>
      <c r="E91" s="21"/>
      <c r="F91" s="21"/>
      <c r="G91" s="21"/>
      <c r="H91" s="21"/>
      <c r="I91" s="21"/>
      <c r="J91" s="22"/>
      <c r="M91" s="24"/>
      <c r="N91" s="24"/>
      <c r="O91" s="24"/>
      <c r="P91" s="24"/>
      <c r="Q91" s="24"/>
      <c r="R91" s="24"/>
      <c r="S91" s="36"/>
      <c r="T91" s="36"/>
      <c r="U91" s="36"/>
      <c r="V91" s="36"/>
      <c r="W91" s="36"/>
    </row>
    <row r="92" spans="2:23" s="23" customFormat="1" ht="12.75">
      <c r="B92" s="35"/>
      <c r="C92" s="35"/>
      <c r="D92" s="35"/>
      <c r="E92" s="21"/>
      <c r="F92" s="21"/>
      <c r="G92" s="21"/>
      <c r="H92" s="21"/>
      <c r="I92" s="21"/>
      <c r="J92" s="22"/>
      <c r="M92" s="24"/>
      <c r="N92" s="24"/>
      <c r="O92" s="24"/>
      <c r="P92" s="24"/>
      <c r="Q92" s="24"/>
      <c r="R92" s="24"/>
      <c r="S92" s="36"/>
      <c r="T92" s="36"/>
      <c r="U92" s="36"/>
      <c r="V92" s="36"/>
      <c r="W92" s="36"/>
    </row>
    <row r="93" spans="2:31" s="23" customFormat="1" ht="12.75" hidden="1">
      <c r="B93" s="35"/>
      <c r="C93" s="35"/>
      <c r="D93" s="35"/>
      <c r="E93" s="21"/>
      <c r="F93" s="21"/>
      <c r="G93" s="21"/>
      <c r="H93" s="21"/>
      <c r="I93" s="21"/>
      <c r="J93" s="22"/>
      <c r="M93" s="24"/>
      <c r="N93" s="24"/>
      <c r="O93" s="24"/>
      <c r="P93" s="24"/>
      <c r="Q93" s="24"/>
      <c r="R93" s="24"/>
      <c r="S93" s="36"/>
      <c r="T93" s="36"/>
      <c r="U93" s="36"/>
      <c r="V93" s="36"/>
      <c r="W93" s="36"/>
      <c r="Y93" s="23" t="s">
        <v>227</v>
      </c>
      <c r="AE93" s="23" t="s">
        <v>228</v>
      </c>
    </row>
    <row r="94" spans="1:35" s="23" customFormat="1" ht="12.75" hidden="1">
      <c r="A94" s="23" t="s">
        <v>225</v>
      </c>
      <c r="B94" s="35"/>
      <c r="C94" s="35"/>
      <c r="D94" s="35"/>
      <c r="E94" s="21"/>
      <c r="F94" s="21"/>
      <c r="G94" s="21"/>
      <c r="H94" s="21"/>
      <c r="I94" s="21"/>
      <c r="J94" s="22"/>
      <c r="M94" s="24"/>
      <c r="N94" s="24"/>
      <c r="O94" s="24"/>
      <c r="P94" s="24"/>
      <c r="Q94" s="24"/>
      <c r="R94" s="24"/>
      <c r="S94" s="36"/>
      <c r="T94" s="36"/>
      <c r="U94" s="36"/>
      <c r="V94" s="36"/>
      <c r="W94" s="36"/>
      <c r="Y94" s="33">
        <v>12.974495700122741</v>
      </c>
      <c r="Z94" s="33">
        <v>3.8635952930078195</v>
      </c>
      <c r="AA94" s="33">
        <v>29.70258127287725</v>
      </c>
      <c r="AB94" s="33">
        <v>0.05617520784287998</v>
      </c>
      <c r="AC94" s="33">
        <v>1.4673399251737298</v>
      </c>
      <c r="AE94" s="33">
        <v>17.632518702890078</v>
      </c>
      <c r="AF94" s="33">
        <v>5.177128505853286</v>
      </c>
      <c r="AG94" s="33">
        <v>41.651263458180495</v>
      </c>
      <c r="AH94" s="33">
        <v>0.08225540438111999</v>
      </c>
      <c r="AI94" s="33">
        <v>1.9525702240852378</v>
      </c>
    </row>
    <row r="95" spans="2:23" s="23" customFormat="1" ht="12.75">
      <c r="B95" s="35"/>
      <c r="C95" s="35"/>
      <c r="D95" s="35"/>
      <c r="E95" s="21"/>
      <c r="F95" s="21"/>
      <c r="G95" s="21"/>
      <c r="H95" s="21"/>
      <c r="I95" s="21"/>
      <c r="J95" s="22"/>
      <c r="M95" s="24"/>
      <c r="N95" s="24"/>
      <c r="O95" s="24"/>
      <c r="P95" s="24"/>
      <c r="Q95" s="24"/>
      <c r="R95" s="24"/>
      <c r="S95" s="36"/>
      <c r="T95" s="36"/>
      <c r="U95" s="36"/>
      <c r="V95" s="36"/>
      <c r="W95" s="36"/>
    </row>
    <row r="96" spans="2:23" s="23" customFormat="1" ht="12.75">
      <c r="B96" s="35"/>
      <c r="C96" s="35"/>
      <c r="D96" s="35"/>
      <c r="E96" s="21"/>
      <c r="F96" s="21"/>
      <c r="G96" s="21"/>
      <c r="H96" s="21"/>
      <c r="I96" s="21"/>
      <c r="J96" s="22"/>
      <c r="M96" s="24"/>
      <c r="N96" s="24"/>
      <c r="O96" s="24"/>
      <c r="P96" s="24"/>
      <c r="Q96" s="24"/>
      <c r="R96" s="24"/>
      <c r="S96" s="36"/>
      <c r="T96" s="36"/>
      <c r="U96" s="36"/>
      <c r="V96" s="36"/>
      <c r="W96" s="36"/>
    </row>
    <row r="97" spans="2:23" s="23" customFormat="1" ht="12.75">
      <c r="B97" s="35"/>
      <c r="C97" s="35"/>
      <c r="D97" s="35"/>
      <c r="E97" s="21"/>
      <c r="F97" s="21"/>
      <c r="G97" s="21"/>
      <c r="H97" s="21"/>
      <c r="I97" s="21"/>
      <c r="J97" s="22"/>
      <c r="M97" s="24"/>
      <c r="N97" s="24"/>
      <c r="O97" s="24"/>
      <c r="P97" s="24"/>
      <c r="Q97" s="24"/>
      <c r="R97" s="24"/>
      <c r="S97" s="36"/>
      <c r="T97" s="36"/>
      <c r="U97" s="36"/>
      <c r="V97" s="36"/>
      <c r="W97" s="36"/>
    </row>
    <row r="98" spans="2:23" s="23" customFormat="1" ht="12.75">
      <c r="B98" s="35"/>
      <c r="C98" s="35"/>
      <c r="D98" s="35"/>
      <c r="E98" s="21"/>
      <c r="F98" s="21"/>
      <c r="G98" s="21"/>
      <c r="H98" s="21"/>
      <c r="I98" s="21"/>
      <c r="J98" s="22"/>
      <c r="M98" s="24"/>
      <c r="N98" s="24"/>
      <c r="O98" s="24"/>
      <c r="P98" s="24"/>
      <c r="Q98" s="24"/>
      <c r="R98" s="24"/>
      <c r="S98" s="36"/>
      <c r="T98" s="36"/>
      <c r="U98" s="36"/>
      <c r="V98" s="36"/>
      <c r="W98" s="36"/>
    </row>
    <row r="99" spans="2:23" s="23" customFormat="1" ht="12.75">
      <c r="B99" s="35"/>
      <c r="C99" s="35"/>
      <c r="D99" s="35"/>
      <c r="E99" s="21"/>
      <c r="F99" s="21"/>
      <c r="G99" s="21"/>
      <c r="H99" s="21"/>
      <c r="I99" s="21"/>
      <c r="J99" s="22"/>
      <c r="M99" s="24"/>
      <c r="N99" s="24"/>
      <c r="O99" s="24"/>
      <c r="P99" s="24"/>
      <c r="Q99" s="24"/>
      <c r="R99" s="24"/>
      <c r="S99" s="36"/>
      <c r="T99" s="36"/>
      <c r="U99" s="36"/>
      <c r="V99" s="36"/>
      <c r="W99" s="36"/>
    </row>
    <row r="100" spans="2:23" s="23" customFormat="1" ht="12.75">
      <c r="B100" s="35"/>
      <c r="C100" s="35"/>
      <c r="D100" s="35"/>
      <c r="E100" s="21"/>
      <c r="F100" s="21"/>
      <c r="G100" s="21"/>
      <c r="H100" s="21"/>
      <c r="I100" s="21"/>
      <c r="J100" s="22"/>
      <c r="M100" s="24"/>
      <c r="N100" s="24"/>
      <c r="O100" s="24"/>
      <c r="P100" s="24"/>
      <c r="Q100" s="24"/>
      <c r="R100" s="24"/>
      <c r="S100" s="36"/>
      <c r="T100" s="36"/>
      <c r="U100" s="36"/>
      <c r="V100" s="36"/>
      <c r="W100" s="36"/>
    </row>
    <row r="101" spans="2:23" s="23" customFormat="1" ht="12.75">
      <c r="B101" s="35"/>
      <c r="C101" s="35"/>
      <c r="D101" s="35"/>
      <c r="E101" s="21"/>
      <c r="F101" s="21"/>
      <c r="G101" s="21"/>
      <c r="H101" s="21"/>
      <c r="I101" s="21"/>
      <c r="J101" s="22"/>
      <c r="M101" s="24"/>
      <c r="N101" s="24"/>
      <c r="O101" s="24"/>
      <c r="P101" s="24"/>
      <c r="Q101" s="24"/>
      <c r="R101" s="24"/>
      <c r="S101" s="36"/>
      <c r="T101" s="36"/>
      <c r="U101" s="36"/>
      <c r="V101" s="36"/>
      <c r="W101" s="36"/>
    </row>
    <row r="102" spans="2:23" s="23" customFormat="1" ht="12.75">
      <c r="B102" s="35"/>
      <c r="C102" s="35"/>
      <c r="D102" s="35"/>
      <c r="E102" s="21"/>
      <c r="F102" s="21"/>
      <c r="G102" s="21"/>
      <c r="H102" s="21"/>
      <c r="I102" s="21"/>
      <c r="J102" s="22"/>
      <c r="M102" s="24"/>
      <c r="N102" s="24"/>
      <c r="O102" s="24"/>
      <c r="P102" s="24"/>
      <c r="Q102" s="24"/>
      <c r="R102" s="24"/>
      <c r="S102" s="36"/>
      <c r="T102" s="36"/>
      <c r="U102" s="36"/>
      <c r="V102" s="36"/>
      <c r="W102" s="36"/>
    </row>
    <row r="103" spans="2:23" s="23" customFormat="1" ht="12.75">
      <c r="B103" s="35"/>
      <c r="C103" s="35"/>
      <c r="D103" s="35"/>
      <c r="E103" s="21"/>
      <c r="F103" s="21"/>
      <c r="G103" s="21"/>
      <c r="H103" s="21"/>
      <c r="I103" s="21"/>
      <c r="J103" s="22"/>
      <c r="M103" s="24"/>
      <c r="N103" s="24"/>
      <c r="O103" s="24"/>
      <c r="P103" s="24"/>
      <c r="Q103" s="24"/>
      <c r="R103" s="24"/>
      <c r="S103" s="36"/>
      <c r="T103" s="36"/>
      <c r="U103" s="36"/>
      <c r="V103" s="36"/>
      <c r="W103" s="36"/>
    </row>
    <row r="104" spans="2:23" s="23" customFormat="1" ht="12.75">
      <c r="B104" s="35"/>
      <c r="C104" s="35"/>
      <c r="D104" s="35"/>
      <c r="E104" s="21"/>
      <c r="F104" s="21"/>
      <c r="G104" s="21"/>
      <c r="H104" s="21"/>
      <c r="I104" s="21"/>
      <c r="J104" s="22"/>
      <c r="M104" s="24"/>
      <c r="N104" s="24"/>
      <c r="O104" s="24"/>
      <c r="P104" s="24"/>
      <c r="Q104" s="24"/>
      <c r="R104" s="24"/>
      <c r="S104" s="36"/>
      <c r="T104" s="36"/>
      <c r="U104" s="36"/>
      <c r="V104" s="36"/>
      <c r="W104" s="36"/>
    </row>
    <row r="105" spans="2:23" s="23" customFormat="1" ht="12.75">
      <c r="B105" s="35"/>
      <c r="C105" s="35"/>
      <c r="D105" s="35"/>
      <c r="E105" s="21"/>
      <c r="F105" s="21"/>
      <c r="G105" s="21"/>
      <c r="H105" s="21"/>
      <c r="I105" s="21"/>
      <c r="J105" s="22"/>
      <c r="M105" s="24"/>
      <c r="N105" s="24"/>
      <c r="O105" s="24"/>
      <c r="P105" s="24"/>
      <c r="Q105" s="24"/>
      <c r="R105" s="24"/>
      <c r="S105" s="36"/>
      <c r="T105" s="36"/>
      <c r="U105" s="36"/>
      <c r="V105" s="36"/>
      <c r="W105" s="36"/>
    </row>
    <row r="106" spans="2:23" s="23" customFormat="1" ht="12.75">
      <c r="B106" s="35"/>
      <c r="C106" s="35"/>
      <c r="D106" s="35"/>
      <c r="E106" s="21"/>
      <c r="F106" s="21"/>
      <c r="G106" s="21"/>
      <c r="H106" s="21"/>
      <c r="I106" s="21"/>
      <c r="J106" s="22"/>
      <c r="M106" s="24"/>
      <c r="N106" s="24"/>
      <c r="O106" s="24"/>
      <c r="P106" s="24"/>
      <c r="Q106" s="24"/>
      <c r="R106" s="24"/>
      <c r="S106" s="36"/>
      <c r="T106" s="36"/>
      <c r="U106" s="36"/>
      <c r="V106" s="36"/>
      <c r="W106" s="36"/>
    </row>
    <row r="107" spans="2:23" s="23" customFormat="1" ht="12.75">
      <c r="B107" s="35"/>
      <c r="C107" s="35"/>
      <c r="D107" s="35"/>
      <c r="E107" s="21"/>
      <c r="F107" s="21"/>
      <c r="G107" s="21"/>
      <c r="H107" s="21"/>
      <c r="I107" s="21"/>
      <c r="J107" s="22"/>
      <c r="M107" s="24"/>
      <c r="N107" s="24"/>
      <c r="O107" s="24"/>
      <c r="P107" s="24"/>
      <c r="Q107" s="24"/>
      <c r="R107" s="24"/>
      <c r="S107" s="36"/>
      <c r="T107" s="36"/>
      <c r="U107" s="36"/>
      <c r="V107" s="36"/>
      <c r="W107" s="36"/>
    </row>
    <row r="108" spans="2:23" s="23" customFormat="1" ht="12.75">
      <c r="B108" s="35"/>
      <c r="C108" s="35"/>
      <c r="D108" s="35"/>
      <c r="E108" s="21"/>
      <c r="F108" s="21"/>
      <c r="G108" s="21"/>
      <c r="H108" s="21"/>
      <c r="I108" s="21"/>
      <c r="J108" s="22"/>
      <c r="M108" s="24"/>
      <c r="N108" s="24"/>
      <c r="O108" s="24"/>
      <c r="P108" s="24"/>
      <c r="Q108" s="24"/>
      <c r="R108" s="24"/>
      <c r="S108" s="36"/>
      <c r="T108" s="36"/>
      <c r="U108" s="36"/>
      <c r="V108" s="36"/>
      <c r="W108" s="36"/>
    </row>
    <row r="109" spans="2:23" s="23" customFormat="1" ht="12.75">
      <c r="B109" s="35"/>
      <c r="C109" s="35"/>
      <c r="D109" s="35"/>
      <c r="E109" s="21"/>
      <c r="F109" s="21"/>
      <c r="G109" s="21"/>
      <c r="H109" s="21"/>
      <c r="I109" s="21"/>
      <c r="J109" s="22"/>
      <c r="M109" s="24"/>
      <c r="N109" s="24"/>
      <c r="O109" s="24"/>
      <c r="P109" s="24"/>
      <c r="Q109" s="24"/>
      <c r="R109" s="24"/>
      <c r="S109" s="36"/>
      <c r="T109" s="36"/>
      <c r="U109" s="36"/>
      <c r="V109" s="36"/>
      <c r="W109" s="36"/>
    </row>
    <row r="110" spans="2:23" s="23" customFormat="1" ht="12.75">
      <c r="B110" s="35"/>
      <c r="C110" s="35"/>
      <c r="D110" s="35"/>
      <c r="E110" s="21"/>
      <c r="F110" s="21"/>
      <c r="G110" s="21"/>
      <c r="H110" s="21"/>
      <c r="I110" s="21"/>
      <c r="J110" s="22"/>
      <c r="M110" s="24"/>
      <c r="N110" s="24"/>
      <c r="O110" s="24"/>
      <c r="P110" s="24"/>
      <c r="Q110" s="24"/>
      <c r="R110" s="24"/>
      <c r="S110" s="36"/>
      <c r="T110" s="36"/>
      <c r="U110" s="36"/>
      <c r="V110" s="36"/>
      <c r="W110" s="36"/>
    </row>
    <row r="111" spans="2:23" s="23" customFormat="1" ht="12.75">
      <c r="B111" s="35"/>
      <c r="C111" s="35"/>
      <c r="D111" s="35"/>
      <c r="E111" s="21"/>
      <c r="F111" s="21"/>
      <c r="G111" s="21"/>
      <c r="H111" s="21"/>
      <c r="I111" s="21"/>
      <c r="J111" s="22"/>
      <c r="M111" s="24"/>
      <c r="N111" s="24"/>
      <c r="O111" s="24"/>
      <c r="P111" s="24"/>
      <c r="Q111" s="24"/>
      <c r="R111" s="24"/>
      <c r="S111" s="36"/>
      <c r="T111" s="36"/>
      <c r="U111" s="36"/>
      <c r="V111" s="36"/>
      <c r="W111" s="36"/>
    </row>
    <row r="112" spans="2:23" s="23" customFormat="1" ht="12.75">
      <c r="B112" s="35"/>
      <c r="C112" s="35"/>
      <c r="D112" s="35"/>
      <c r="E112" s="21"/>
      <c r="F112" s="21"/>
      <c r="G112" s="21"/>
      <c r="H112" s="21"/>
      <c r="I112" s="21"/>
      <c r="J112" s="22"/>
      <c r="M112" s="24"/>
      <c r="N112" s="24"/>
      <c r="O112" s="24"/>
      <c r="P112" s="24"/>
      <c r="Q112" s="24"/>
      <c r="R112" s="24"/>
      <c r="S112" s="36"/>
      <c r="T112" s="36"/>
      <c r="U112" s="36"/>
      <c r="V112" s="36"/>
      <c r="W112" s="36"/>
    </row>
    <row r="113" spans="2:23" s="23" customFormat="1" ht="12.75">
      <c r="B113" s="35"/>
      <c r="C113" s="35"/>
      <c r="D113" s="35"/>
      <c r="E113" s="21"/>
      <c r="F113" s="21"/>
      <c r="G113" s="21"/>
      <c r="H113" s="21"/>
      <c r="I113" s="21"/>
      <c r="J113" s="22"/>
      <c r="M113" s="24"/>
      <c r="N113" s="24"/>
      <c r="O113" s="24"/>
      <c r="P113" s="24"/>
      <c r="Q113" s="24"/>
      <c r="R113" s="24"/>
      <c r="S113" s="36"/>
      <c r="T113" s="36"/>
      <c r="U113" s="36"/>
      <c r="V113" s="36"/>
      <c r="W113" s="36"/>
    </row>
    <row r="114" spans="2:23" s="23" customFormat="1" ht="12.75">
      <c r="B114" s="35"/>
      <c r="C114" s="35"/>
      <c r="D114" s="35"/>
      <c r="E114" s="21"/>
      <c r="F114" s="21"/>
      <c r="G114" s="21"/>
      <c r="H114" s="21"/>
      <c r="I114" s="21"/>
      <c r="J114" s="22"/>
      <c r="M114" s="24"/>
      <c r="N114" s="24"/>
      <c r="O114" s="24"/>
      <c r="P114" s="24"/>
      <c r="Q114" s="24"/>
      <c r="R114" s="24"/>
      <c r="S114" s="36"/>
      <c r="T114" s="36"/>
      <c r="U114" s="36"/>
      <c r="V114" s="36"/>
      <c r="W114" s="36"/>
    </row>
    <row r="115" spans="2:23" s="23" customFormat="1" ht="12.75">
      <c r="B115" s="35"/>
      <c r="C115" s="35"/>
      <c r="D115" s="35"/>
      <c r="E115" s="21"/>
      <c r="F115" s="21"/>
      <c r="G115" s="21"/>
      <c r="H115" s="21"/>
      <c r="I115" s="21"/>
      <c r="J115" s="22"/>
      <c r="M115" s="24"/>
      <c r="N115" s="24"/>
      <c r="O115" s="24"/>
      <c r="P115" s="24"/>
      <c r="Q115" s="24"/>
      <c r="R115" s="24"/>
      <c r="S115" s="36"/>
      <c r="T115" s="36"/>
      <c r="U115" s="36"/>
      <c r="V115" s="36"/>
      <c r="W115" s="36"/>
    </row>
    <row r="116" spans="2:23" s="23" customFormat="1" ht="12.75">
      <c r="B116" s="35"/>
      <c r="C116" s="35"/>
      <c r="D116" s="35"/>
      <c r="E116" s="21"/>
      <c r="F116" s="21"/>
      <c r="G116" s="21"/>
      <c r="H116" s="21"/>
      <c r="I116" s="21"/>
      <c r="J116" s="22"/>
      <c r="M116" s="24"/>
      <c r="N116" s="24"/>
      <c r="O116" s="24"/>
      <c r="P116" s="24"/>
      <c r="Q116" s="24"/>
      <c r="R116" s="24"/>
      <c r="S116" s="36"/>
      <c r="T116" s="36"/>
      <c r="U116" s="36"/>
      <c r="V116" s="36"/>
      <c r="W116" s="36"/>
    </row>
    <row r="117" spans="2:23" s="23" customFormat="1" ht="12.75">
      <c r="B117" s="35"/>
      <c r="C117" s="35"/>
      <c r="D117" s="35"/>
      <c r="E117" s="21"/>
      <c r="F117" s="21"/>
      <c r="G117" s="21"/>
      <c r="H117" s="21"/>
      <c r="I117" s="21"/>
      <c r="J117" s="22"/>
      <c r="M117" s="24"/>
      <c r="N117" s="24"/>
      <c r="O117" s="24"/>
      <c r="P117" s="24"/>
      <c r="Q117" s="24"/>
      <c r="R117" s="24"/>
      <c r="S117" s="36"/>
      <c r="T117" s="36"/>
      <c r="U117" s="36"/>
      <c r="V117" s="36"/>
      <c r="W117" s="36"/>
    </row>
    <row r="118" spans="2:23" s="23" customFormat="1" ht="12.75">
      <c r="B118" s="35"/>
      <c r="C118" s="35"/>
      <c r="D118" s="35"/>
      <c r="E118" s="21"/>
      <c r="F118" s="21"/>
      <c r="G118" s="21"/>
      <c r="H118" s="21"/>
      <c r="I118" s="21"/>
      <c r="J118" s="22"/>
      <c r="M118" s="24"/>
      <c r="N118" s="24"/>
      <c r="O118" s="24"/>
      <c r="P118" s="24"/>
      <c r="Q118" s="24"/>
      <c r="R118" s="24"/>
      <c r="S118" s="36"/>
      <c r="T118" s="36"/>
      <c r="U118" s="36"/>
      <c r="V118" s="36"/>
      <c r="W118" s="36"/>
    </row>
    <row r="119" spans="2:23" s="23" customFormat="1" ht="12.75">
      <c r="B119" s="35"/>
      <c r="C119" s="35"/>
      <c r="D119" s="35"/>
      <c r="E119" s="21"/>
      <c r="F119" s="21"/>
      <c r="G119" s="21"/>
      <c r="H119" s="21"/>
      <c r="I119" s="21"/>
      <c r="J119" s="22"/>
      <c r="M119" s="24"/>
      <c r="N119" s="24"/>
      <c r="O119" s="24"/>
      <c r="P119" s="24"/>
      <c r="Q119" s="24"/>
      <c r="R119" s="24"/>
      <c r="S119" s="36"/>
      <c r="T119" s="36"/>
      <c r="U119" s="36"/>
      <c r="V119" s="36"/>
      <c r="W119" s="36"/>
    </row>
    <row r="120" spans="2:23" s="23" customFormat="1" ht="12.75">
      <c r="B120" s="35"/>
      <c r="C120" s="35"/>
      <c r="D120" s="35"/>
      <c r="E120" s="21"/>
      <c r="F120" s="21"/>
      <c r="G120" s="21"/>
      <c r="H120" s="21"/>
      <c r="I120" s="21"/>
      <c r="J120" s="22"/>
      <c r="M120" s="24"/>
      <c r="N120" s="24"/>
      <c r="O120" s="24"/>
      <c r="P120" s="24"/>
      <c r="Q120" s="24"/>
      <c r="R120" s="24"/>
      <c r="S120" s="36"/>
      <c r="T120" s="36"/>
      <c r="U120" s="36"/>
      <c r="V120" s="36"/>
      <c r="W120" s="36"/>
    </row>
    <row r="121" spans="2:23" s="23" customFormat="1" ht="12.75">
      <c r="B121" s="35"/>
      <c r="C121" s="35"/>
      <c r="D121" s="35"/>
      <c r="E121" s="21"/>
      <c r="F121" s="21"/>
      <c r="G121" s="21"/>
      <c r="H121" s="21"/>
      <c r="I121" s="21"/>
      <c r="J121" s="22"/>
      <c r="M121" s="24"/>
      <c r="N121" s="24"/>
      <c r="O121" s="24"/>
      <c r="P121" s="24"/>
      <c r="Q121" s="24"/>
      <c r="R121" s="24"/>
      <c r="S121" s="36"/>
      <c r="T121" s="36"/>
      <c r="U121" s="36"/>
      <c r="V121" s="36"/>
      <c r="W121" s="36"/>
    </row>
    <row r="122" spans="2:23" s="23" customFormat="1" ht="12.75">
      <c r="B122" s="35"/>
      <c r="C122" s="35"/>
      <c r="D122" s="35"/>
      <c r="E122" s="21"/>
      <c r="F122" s="21"/>
      <c r="G122" s="21"/>
      <c r="H122" s="21"/>
      <c r="I122" s="21"/>
      <c r="J122" s="22"/>
      <c r="M122" s="24"/>
      <c r="N122" s="24"/>
      <c r="O122" s="24"/>
      <c r="P122" s="24"/>
      <c r="Q122" s="24"/>
      <c r="R122" s="24"/>
      <c r="S122" s="36"/>
      <c r="T122" s="36"/>
      <c r="U122" s="36"/>
      <c r="V122" s="36"/>
      <c r="W122" s="36"/>
    </row>
    <row r="123" spans="2:23" s="23" customFormat="1" ht="12.75">
      <c r="B123" s="35"/>
      <c r="C123" s="35"/>
      <c r="D123" s="35"/>
      <c r="E123" s="21"/>
      <c r="F123" s="21"/>
      <c r="G123" s="21"/>
      <c r="H123" s="21"/>
      <c r="I123" s="21"/>
      <c r="J123" s="22"/>
      <c r="M123" s="24"/>
      <c r="N123" s="24"/>
      <c r="O123" s="24"/>
      <c r="P123" s="24"/>
      <c r="Q123" s="24"/>
      <c r="R123" s="24"/>
      <c r="S123" s="36"/>
      <c r="T123" s="36"/>
      <c r="U123" s="36"/>
      <c r="V123" s="36"/>
      <c r="W123" s="36"/>
    </row>
    <row r="124" spans="2:23" s="23" customFormat="1" ht="12.75">
      <c r="B124" s="35"/>
      <c r="C124" s="35"/>
      <c r="D124" s="35"/>
      <c r="E124" s="21"/>
      <c r="F124" s="21"/>
      <c r="G124" s="21"/>
      <c r="H124" s="21"/>
      <c r="I124" s="21"/>
      <c r="J124" s="22"/>
      <c r="M124" s="24"/>
      <c r="N124" s="24"/>
      <c r="O124" s="24"/>
      <c r="P124" s="24"/>
      <c r="Q124" s="24"/>
      <c r="R124" s="24"/>
      <c r="S124" s="36"/>
      <c r="T124" s="36"/>
      <c r="U124" s="36"/>
      <c r="V124" s="36"/>
      <c r="W124" s="36"/>
    </row>
    <row r="125" spans="2:23" s="23" customFormat="1" ht="12.75">
      <c r="B125" s="35"/>
      <c r="C125" s="35"/>
      <c r="D125" s="35"/>
      <c r="E125" s="21"/>
      <c r="F125" s="21"/>
      <c r="G125" s="21"/>
      <c r="H125" s="21"/>
      <c r="I125" s="21"/>
      <c r="J125" s="22"/>
      <c r="M125" s="24"/>
      <c r="N125" s="24"/>
      <c r="O125" s="24"/>
      <c r="P125" s="24"/>
      <c r="Q125" s="24"/>
      <c r="R125" s="24"/>
      <c r="S125" s="36"/>
      <c r="T125" s="36"/>
      <c r="U125" s="36"/>
      <c r="V125" s="36"/>
      <c r="W125" s="36"/>
    </row>
    <row r="126" spans="2:23" s="23" customFormat="1" ht="12.75">
      <c r="B126" s="35"/>
      <c r="C126" s="35"/>
      <c r="D126" s="35"/>
      <c r="E126" s="21"/>
      <c r="F126" s="21"/>
      <c r="G126" s="21"/>
      <c r="H126" s="21"/>
      <c r="I126" s="21"/>
      <c r="J126" s="22"/>
      <c r="M126" s="24"/>
      <c r="N126" s="24"/>
      <c r="O126" s="24"/>
      <c r="P126" s="24"/>
      <c r="Q126" s="24"/>
      <c r="R126" s="24"/>
      <c r="S126" s="36"/>
      <c r="T126" s="36"/>
      <c r="U126" s="36"/>
      <c r="V126" s="36"/>
      <c r="W126" s="36"/>
    </row>
    <row r="127" spans="2:23" s="23" customFormat="1" ht="12.75">
      <c r="B127" s="35"/>
      <c r="C127" s="35"/>
      <c r="D127" s="35"/>
      <c r="E127" s="21"/>
      <c r="F127" s="21"/>
      <c r="G127" s="21"/>
      <c r="H127" s="21"/>
      <c r="I127" s="21"/>
      <c r="J127" s="22"/>
      <c r="M127" s="24"/>
      <c r="N127" s="24"/>
      <c r="O127" s="24"/>
      <c r="P127" s="24"/>
      <c r="Q127" s="24"/>
      <c r="R127" s="24"/>
      <c r="S127" s="36"/>
      <c r="T127" s="36"/>
      <c r="U127" s="36"/>
      <c r="V127" s="36"/>
      <c r="W127" s="36"/>
    </row>
    <row r="128" spans="2:23" s="23" customFormat="1" ht="12.75">
      <c r="B128" s="35"/>
      <c r="C128" s="35"/>
      <c r="D128" s="35"/>
      <c r="E128" s="21"/>
      <c r="F128" s="21"/>
      <c r="G128" s="21"/>
      <c r="H128" s="21"/>
      <c r="I128" s="21"/>
      <c r="J128" s="22"/>
      <c r="M128" s="24"/>
      <c r="N128" s="24"/>
      <c r="O128" s="24"/>
      <c r="P128" s="24"/>
      <c r="Q128" s="24"/>
      <c r="R128" s="24"/>
      <c r="S128" s="36"/>
      <c r="T128" s="36"/>
      <c r="U128" s="36"/>
      <c r="V128" s="36"/>
      <c r="W128" s="36"/>
    </row>
    <row r="129" spans="2:23" s="23" customFormat="1" ht="12.75">
      <c r="B129" s="35"/>
      <c r="C129" s="35"/>
      <c r="D129" s="35"/>
      <c r="E129" s="21"/>
      <c r="F129" s="21"/>
      <c r="G129" s="21"/>
      <c r="H129" s="21"/>
      <c r="I129" s="21"/>
      <c r="J129" s="22"/>
      <c r="M129" s="24"/>
      <c r="N129" s="24"/>
      <c r="O129" s="24"/>
      <c r="P129" s="24"/>
      <c r="Q129" s="24"/>
      <c r="R129" s="24"/>
      <c r="S129" s="36"/>
      <c r="T129" s="36"/>
      <c r="U129" s="36"/>
      <c r="V129" s="36"/>
      <c r="W129" s="36"/>
    </row>
  </sheetData>
  <printOptions/>
  <pageMargins left="0.75" right="0.75" top="1" bottom="1" header="0.5" footer="0.5"/>
  <pageSetup fitToHeight="2" fitToWidth="1" horizontalDpi="600" verticalDpi="600" orientation="landscape" scale="37" r:id="rId1"/>
  <headerFooter alignWithMargins="0">
    <oddHeader>&amp;CTable A-3 (continued)
Construction Heavy Equipment Emissions
Onshore Construction Projects
Clearwater Port Project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workbookViewId="0" topLeftCell="A1">
      <selection activeCell="B26" sqref="B26"/>
    </sheetView>
  </sheetViews>
  <sheetFormatPr defaultColWidth="9.140625" defaultRowHeight="12.75"/>
  <cols>
    <col min="1" max="4" width="9.140625" style="65" customWidth="1"/>
    <col min="5" max="8" width="9.140625" style="66" customWidth="1"/>
    <col min="9" max="16384" width="9.140625" style="65" customWidth="1"/>
  </cols>
  <sheetData>
    <row r="1" ht="12.75">
      <c r="A1" s="64" t="s">
        <v>229</v>
      </c>
    </row>
    <row r="4" ht="12" thickBot="1"/>
    <row r="5" spans="1:15" ht="12" thickBot="1">
      <c r="A5" s="67">
        <v>2010</v>
      </c>
      <c r="E5" s="68" t="s">
        <v>230</v>
      </c>
      <c r="J5" s="65" t="s">
        <v>231</v>
      </c>
      <c r="O5" s="65" t="s">
        <v>232</v>
      </c>
    </row>
    <row r="6" ht="12" thickBot="1"/>
    <row r="7" spans="3:19" ht="12" thickBot="1">
      <c r="C7" s="69" t="s">
        <v>233</v>
      </c>
      <c r="D7" s="70" t="s">
        <v>234</v>
      </c>
      <c r="E7" s="71" t="s">
        <v>235</v>
      </c>
      <c r="F7" s="71" t="s">
        <v>236</v>
      </c>
      <c r="G7" s="71" t="s">
        <v>237</v>
      </c>
      <c r="H7" s="71" t="s">
        <v>238</v>
      </c>
      <c r="J7" s="71" t="s">
        <v>235</v>
      </c>
      <c r="K7" s="71" t="s">
        <v>236</v>
      </c>
      <c r="L7" s="71" t="s">
        <v>237</v>
      </c>
      <c r="M7" s="71" t="s">
        <v>238</v>
      </c>
      <c r="O7" s="70" t="s">
        <v>234</v>
      </c>
      <c r="P7" s="71" t="s">
        <v>235</v>
      </c>
      <c r="Q7" s="71" t="s">
        <v>236</v>
      </c>
      <c r="R7" s="71" t="s">
        <v>237</v>
      </c>
      <c r="S7" s="71" t="s">
        <v>238</v>
      </c>
    </row>
    <row r="8" spans="3:19" ht="11.25">
      <c r="C8" s="72"/>
      <c r="D8" s="73">
        <v>15</v>
      </c>
      <c r="E8" s="66">
        <v>3.398324636916049</v>
      </c>
      <c r="F8" s="66">
        <v>17.76558826132688</v>
      </c>
      <c r="G8" s="66">
        <v>21.309259086751492</v>
      </c>
      <c r="H8" s="66">
        <v>0.8476766724361534</v>
      </c>
      <c r="J8" s="65">
        <f aca="true" t="shared" si="0" ref="J8:J17">E8/$D8</f>
        <v>0.22655497579440326</v>
      </c>
      <c r="K8" s="65">
        <f aca="true" t="shared" si="1" ref="K8:K17">F8/$D8</f>
        <v>1.1843725507551253</v>
      </c>
      <c r="L8" s="65">
        <f aca="true" t="shared" si="2" ref="L8:L17">G8/$D8</f>
        <v>1.4206172724500994</v>
      </c>
      <c r="M8" s="65">
        <f aca="true" t="shared" si="3" ref="M8:M17">H8/$D8</f>
        <v>0.05651177816241023</v>
      </c>
      <c r="O8" s="73">
        <v>15</v>
      </c>
      <c r="P8" s="65">
        <f aca="true" t="shared" si="4" ref="P8:P17">(E8/453.59)/$O8</f>
        <v>0.0004994708344416836</v>
      </c>
      <c r="Q8" s="65">
        <f aca="true" t="shared" si="5" ref="Q8:Q17">(F8/453.59)/$O8</f>
        <v>0.0026111081610157307</v>
      </c>
      <c r="R8" s="65">
        <f aca="true" t="shared" si="6" ref="R8:R17">(G8/453.59)/$O8</f>
        <v>0.0031319413400870823</v>
      </c>
      <c r="S8" s="65">
        <f aca="true" t="shared" si="7" ref="S8:S17">(H8/453.59)/$O8</f>
        <v>0.00012458779550345077</v>
      </c>
    </row>
    <row r="9" spans="3:19" ht="11.25">
      <c r="C9" s="72"/>
      <c r="D9" s="73">
        <v>25</v>
      </c>
      <c r="E9" s="66">
        <v>10.739394006245218</v>
      </c>
      <c r="F9" s="66">
        <v>31.503188841038764</v>
      </c>
      <c r="G9" s="66">
        <v>57.422682989185624</v>
      </c>
      <c r="H9" s="66">
        <v>3.4374175526162207</v>
      </c>
      <c r="J9" s="65">
        <f t="shared" si="0"/>
        <v>0.42957576024980876</v>
      </c>
      <c r="K9" s="65">
        <f t="shared" si="1"/>
        <v>1.2601275536415506</v>
      </c>
      <c r="L9" s="65">
        <f t="shared" si="2"/>
        <v>2.296907319567425</v>
      </c>
      <c r="M9" s="65">
        <f t="shared" si="3"/>
        <v>0.13749670210464882</v>
      </c>
      <c r="O9" s="73">
        <v>25</v>
      </c>
      <c r="P9" s="65">
        <f t="shared" si="4"/>
        <v>0.0009470573871774263</v>
      </c>
      <c r="Q9" s="65">
        <f t="shared" si="5"/>
        <v>0.002778120226727994</v>
      </c>
      <c r="R9" s="65">
        <f t="shared" si="6"/>
        <v>0.005063840295349159</v>
      </c>
      <c r="S9" s="65">
        <f t="shared" si="7"/>
        <v>0.0003031299237299077</v>
      </c>
    </row>
    <row r="10" spans="3:19" ht="11.25">
      <c r="C10" s="72"/>
      <c r="D10" s="73">
        <v>50</v>
      </c>
      <c r="E10" s="66">
        <v>45.54300739888795</v>
      </c>
      <c r="F10" s="66">
        <v>131.95448914061652</v>
      </c>
      <c r="G10" s="66">
        <v>121.90687620013425</v>
      </c>
      <c r="H10" s="66">
        <v>11.627357231753702</v>
      </c>
      <c r="J10" s="65">
        <f t="shared" si="0"/>
        <v>0.910860147977759</v>
      </c>
      <c r="K10" s="65">
        <f t="shared" si="1"/>
        <v>2.6390897828123303</v>
      </c>
      <c r="L10" s="65">
        <f t="shared" si="2"/>
        <v>2.438137524002685</v>
      </c>
      <c r="M10" s="65">
        <f t="shared" si="3"/>
        <v>0.23254714463507406</v>
      </c>
      <c r="O10" s="73">
        <v>50</v>
      </c>
      <c r="P10" s="65">
        <f t="shared" si="4"/>
        <v>0.0020081133798755687</v>
      </c>
      <c r="Q10" s="65">
        <f t="shared" si="5"/>
        <v>0.005818227436258142</v>
      </c>
      <c r="R10" s="65">
        <f t="shared" si="6"/>
        <v>0.0053752012257825025</v>
      </c>
      <c r="S10" s="65">
        <f t="shared" si="7"/>
        <v>0.0005126813744462489</v>
      </c>
    </row>
    <row r="11" spans="3:19" ht="11.25">
      <c r="C11" s="72"/>
      <c r="D11" s="73">
        <v>120</v>
      </c>
      <c r="E11" s="66">
        <v>50.85896164539398</v>
      </c>
      <c r="F11" s="66">
        <v>187.91953534472748</v>
      </c>
      <c r="G11" s="66">
        <v>310.2471363847356</v>
      </c>
      <c r="H11" s="66">
        <v>28.012262283071273</v>
      </c>
      <c r="J11" s="65">
        <f t="shared" si="0"/>
        <v>0.4238246803782832</v>
      </c>
      <c r="K11" s="65">
        <f t="shared" si="1"/>
        <v>1.565996127872729</v>
      </c>
      <c r="L11" s="65">
        <f t="shared" si="2"/>
        <v>2.58539280320613</v>
      </c>
      <c r="M11" s="65">
        <f t="shared" si="3"/>
        <v>0.23343551902559395</v>
      </c>
      <c r="O11" s="73">
        <v>120</v>
      </c>
      <c r="P11" s="65">
        <f t="shared" si="4"/>
        <v>0.0009343783601452484</v>
      </c>
      <c r="Q11" s="65">
        <f t="shared" si="5"/>
        <v>0.0034524485281261248</v>
      </c>
      <c r="R11" s="65">
        <f t="shared" si="6"/>
        <v>0.005699845241751648</v>
      </c>
      <c r="S11" s="65">
        <f t="shared" si="7"/>
        <v>0.0005146399149575474</v>
      </c>
    </row>
    <row r="12" spans="3:19" ht="11.25">
      <c r="C12" s="72"/>
      <c r="D12" s="73">
        <v>175</v>
      </c>
      <c r="E12" s="66">
        <v>73.2069044938657</v>
      </c>
      <c r="F12" s="66">
        <v>314.57120949698424</v>
      </c>
      <c r="G12" s="66">
        <v>564.9899428284835</v>
      </c>
      <c r="H12" s="66">
        <v>32.83999054270673</v>
      </c>
      <c r="J12" s="65">
        <f t="shared" si="0"/>
        <v>0.4183251685363754</v>
      </c>
      <c r="K12" s="65">
        <f t="shared" si="1"/>
        <v>1.7975497685541957</v>
      </c>
      <c r="L12" s="65">
        <f t="shared" si="2"/>
        <v>3.228513959019906</v>
      </c>
      <c r="M12" s="65">
        <f t="shared" si="3"/>
        <v>0.18765708881546703</v>
      </c>
      <c r="O12" s="73">
        <v>175</v>
      </c>
      <c r="P12" s="65">
        <f t="shared" si="4"/>
        <v>0.000922253948579941</v>
      </c>
      <c r="Q12" s="65">
        <f t="shared" si="5"/>
        <v>0.003962939589837068</v>
      </c>
      <c r="R12" s="65">
        <f t="shared" si="6"/>
        <v>0.0071176920986351245</v>
      </c>
      <c r="S12" s="65">
        <f t="shared" si="7"/>
        <v>0.00041371522479654986</v>
      </c>
    </row>
    <row r="13" spans="3:19" ht="11.25">
      <c r="C13" s="72"/>
      <c r="D13" s="73">
        <v>250</v>
      </c>
      <c r="E13" s="66">
        <v>75.74018258151243</v>
      </c>
      <c r="F13" s="66">
        <v>210.89892593813335</v>
      </c>
      <c r="G13" s="66">
        <v>752.5616150001705</v>
      </c>
      <c r="H13" s="66">
        <v>28.349359888529847</v>
      </c>
      <c r="J13" s="65">
        <f t="shared" si="0"/>
        <v>0.3029607303260497</v>
      </c>
      <c r="K13" s="65">
        <f t="shared" si="1"/>
        <v>0.8435957037525333</v>
      </c>
      <c r="L13" s="65">
        <f t="shared" si="2"/>
        <v>3.010246460000682</v>
      </c>
      <c r="M13" s="65">
        <f t="shared" si="3"/>
        <v>0.11339743955411939</v>
      </c>
      <c r="O13" s="73">
        <v>250</v>
      </c>
      <c r="P13" s="65">
        <f t="shared" si="4"/>
        <v>0.0006679175694482897</v>
      </c>
      <c r="Q13" s="65">
        <f t="shared" si="5"/>
        <v>0.0018598198896636463</v>
      </c>
      <c r="R13" s="65">
        <f t="shared" si="6"/>
        <v>0.0066364921184344505</v>
      </c>
      <c r="S13" s="65">
        <f t="shared" si="7"/>
        <v>0.00024999986673894796</v>
      </c>
    </row>
    <row r="14" spans="3:19" ht="11.25">
      <c r="C14" s="72"/>
      <c r="D14" s="73">
        <v>500</v>
      </c>
      <c r="E14" s="66">
        <v>113.15557769394192</v>
      </c>
      <c r="F14" s="66">
        <v>413.47625003524</v>
      </c>
      <c r="G14" s="66">
        <v>1092.758473821057</v>
      </c>
      <c r="H14" s="66">
        <v>42.004546150840234</v>
      </c>
      <c r="J14" s="65">
        <f t="shared" si="0"/>
        <v>0.22631115538788385</v>
      </c>
      <c r="K14" s="65">
        <f t="shared" si="1"/>
        <v>0.82695250007048</v>
      </c>
      <c r="L14" s="65">
        <f t="shared" si="2"/>
        <v>2.185516947642114</v>
      </c>
      <c r="M14" s="65">
        <f t="shared" si="3"/>
        <v>0.08400909230168047</v>
      </c>
      <c r="O14" s="73">
        <v>500</v>
      </c>
      <c r="P14" s="65">
        <f t="shared" si="4"/>
        <v>0.0004989332996492072</v>
      </c>
      <c r="Q14" s="65">
        <f t="shared" si="5"/>
        <v>0.0018231277146111688</v>
      </c>
      <c r="R14" s="65">
        <f t="shared" si="6"/>
        <v>0.004818265278427906</v>
      </c>
      <c r="S14" s="65">
        <f t="shared" si="7"/>
        <v>0.0001852093130397065</v>
      </c>
    </row>
    <row r="15" spans="3:19" ht="11.25">
      <c r="C15" s="72"/>
      <c r="D15" s="73">
        <v>750</v>
      </c>
      <c r="E15" s="66">
        <v>215.103984061682</v>
      </c>
      <c r="F15" s="66">
        <v>816.9970776247474</v>
      </c>
      <c r="G15" s="66">
        <v>2073.846888649746</v>
      </c>
      <c r="H15" s="66">
        <v>80.13104069431236</v>
      </c>
      <c r="J15" s="65">
        <f t="shared" si="0"/>
        <v>0.2868053120822427</v>
      </c>
      <c r="K15" s="65">
        <f t="shared" si="1"/>
        <v>1.0893294368329964</v>
      </c>
      <c r="L15" s="65">
        <f t="shared" si="2"/>
        <v>2.7651291848663275</v>
      </c>
      <c r="M15" s="65">
        <f t="shared" si="3"/>
        <v>0.10684138759241649</v>
      </c>
      <c r="O15" s="73">
        <v>750</v>
      </c>
      <c r="P15" s="65">
        <f t="shared" si="4"/>
        <v>0.0006323007828264351</v>
      </c>
      <c r="Q15" s="65">
        <f t="shared" si="5"/>
        <v>0.0024015728671994458</v>
      </c>
      <c r="R15" s="65">
        <f t="shared" si="6"/>
        <v>0.006096098205133111</v>
      </c>
      <c r="S15" s="65">
        <f t="shared" si="7"/>
        <v>0.00023554617075424172</v>
      </c>
    </row>
    <row r="16" spans="3:19" ht="11.25">
      <c r="C16" s="72"/>
      <c r="D16" s="73">
        <v>1000</v>
      </c>
      <c r="E16" s="66">
        <v>307.4834295101894</v>
      </c>
      <c r="F16" s="66">
        <v>1092.491328196782</v>
      </c>
      <c r="G16" s="66">
        <v>3576.068702298656</v>
      </c>
      <c r="H16" s="66">
        <v>108.28827768623874</v>
      </c>
      <c r="J16" s="65">
        <f t="shared" si="0"/>
        <v>0.3074834295101894</v>
      </c>
      <c r="K16" s="65">
        <f t="shared" si="1"/>
        <v>1.092491328196782</v>
      </c>
      <c r="L16" s="65">
        <f t="shared" si="2"/>
        <v>3.576068702298656</v>
      </c>
      <c r="M16" s="65">
        <f t="shared" si="3"/>
        <v>0.10828827768623875</v>
      </c>
      <c r="O16" s="73">
        <v>1000</v>
      </c>
      <c r="P16" s="65">
        <f t="shared" si="4"/>
        <v>0.0006778884664789555</v>
      </c>
      <c r="Q16" s="65">
        <f t="shared" si="5"/>
        <v>0.0024085436808500673</v>
      </c>
      <c r="R16" s="65">
        <f t="shared" si="6"/>
        <v>0.007883923151521541</v>
      </c>
      <c r="S16" s="65">
        <f t="shared" si="7"/>
        <v>0.0002387360340533053</v>
      </c>
    </row>
    <row r="17" spans="3:19" ht="11.25">
      <c r="C17" s="72"/>
      <c r="D17" s="73">
        <v>9999</v>
      </c>
      <c r="E17" s="66">
        <v>496.7033613086932</v>
      </c>
      <c r="F17" s="66">
        <v>1885.0538517143664</v>
      </c>
      <c r="G17" s="66">
        <v>5556.0339912390455</v>
      </c>
      <c r="H17" s="66">
        <v>172.8825489064883</v>
      </c>
      <c r="J17" s="65">
        <f t="shared" si="0"/>
        <v>0.049675303661235445</v>
      </c>
      <c r="K17" s="65">
        <f t="shared" si="1"/>
        <v>0.18852423759519615</v>
      </c>
      <c r="L17" s="65">
        <f t="shared" si="2"/>
        <v>0.5556589650204066</v>
      </c>
      <c r="M17" s="65">
        <f t="shared" si="3"/>
        <v>0.017289983889037734</v>
      </c>
      <c r="O17" s="73">
        <v>9999</v>
      </c>
      <c r="P17" s="65">
        <f t="shared" si="4"/>
        <v>0.00010951587041432891</v>
      </c>
      <c r="Q17" s="65">
        <f t="shared" si="5"/>
        <v>0.0004156269706016362</v>
      </c>
      <c r="R17" s="65">
        <f t="shared" si="6"/>
        <v>0.00122502472501688</v>
      </c>
      <c r="S17" s="65">
        <f t="shared" si="7"/>
        <v>3.811808877849541E-05</v>
      </c>
    </row>
    <row r="18" spans="3:4" ht="11.25">
      <c r="C18" s="72"/>
      <c r="D18" s="73"/>
    </row>
    <row r="19" spans="3:4" ht="12" thickBot="1">
      <c r="C19" s="72"/>
      <c r="D19" s="73"/>
    </row>
    <row r="20" spans="3:8" ht="12" thickBot="1">
      <c r="C20" s="69" t="s">
        <v>239</v>
      </c>
      <c r="D20" s="70" t="s">
        <v>234</v>
      </c>
      <c r="E20" s="71" t="s">
        <v>235</v>
      </c>
      <c r="F20" s="71" t="s">
        <v>236</v>
      </c>
      <c r="G20" s="71" t="s">
        <v>237</v>
      </c>
      <c r="H20" s="71" t="s">
        <v>238</v>
      </c>
    </row>
    <row r="21" spans="4:8" ht="11.25">
      <c r="D21" s="73">
        <v>5</v>
      </c>
      <c r="E21" s="66">
        <v>26.42362392134589</v>
      </c>
      <c r="F21" s="66">
        <v>439.77582867844865</v>
      </c>
      <c r="G21" s="66">
        <v>11.610265537039439</v>
      </c>
      <c r="H21" s="66">
        <v>0.34917059763280156</v>
      </c>
    </row>
    <row r="22" spans="4:8" ht="11.25">
      <c r="D22" s="73">
        <v>15</v>
      </c>
      <c r="E22" s="66">
        <v>40.90551452768953</v>
      </c>
      <c r="F22" s="66">
        <v>1426.2612614569425</v>
      </c>
      <c r="G22" s="66">
        <v>24.732606600168843</v>
      </c>
      <c r="H22" s="66">
        <v>18.39415683354473</v>
      </c>
    </row>
    <row r="23" spans="4:8" ht="11.25">
      <c r="D23" s="73">
        <v>25</v>
      </c>
      <c r="E23" s="66">
        <v>87.90942517183701</v>
      </c>
      <c r="F23" s="66">
        <v>3361.4873038202295</v>
      </c>
      <c r="G23" s="66">
        <v>55.10608198088719</v>
      </c>
      <c r="H23" s="66">
        <v>42.926072531348304</v>
      </c>
    </row>
    <row r="24" spans="4:8" ht="11.25">
      <c r="D24" s="73">
        <v>50</v>
      </c>
      <c r="E24" s="66">
        <v>61.073919250989476</v>
      </c>
      <c r="F24" s="66">
        <v>1960.7917924539104</v>
      </c>
      <c r="G24" s="66">
        <v>90.30733108447863</v>
      </c>
      <c r="H24" s="66">
        <v>1.2280122172317436</v>
      </c>
    </row>
    <row r="25" spans="4:8" ht="11.25">
      <c r="D25" s="73">
        <v>120</v>
      </c>
      <c r="E25" s="66">
        <v>99.71699609924197</v>
      </c>
      <c r="F25" s="66">
        <v>1825.5505349363557</v>
      </c>
      <c r="G25" s="66">
        <v>288.70322381798724</v>
      </c>
      <c r="H25" s="66">
        <v>2.63332653605081</v>
      </c>
    </row>
    <row r="26" spans="4:8" ht="11.25">
      <c r="D26" s="73">
        <v>175</v>
      </c>
      <c r="E26" s="66">
        <v>42.949217673337365</v>
      </c>
      <c r="F26" s="66">
        <v>1706.4488644803466</v>
      </c>
      <c r="G26" s="66">
        <v>276.70239575078864</v>
      </c>
      <c r="H26" s="66">
        <v>3.9422175324489914</v>
      </c>
    </row>
    <row r="28" ht="12" thickBot="1"/>
    <row r="29" spans="3:8" ht="12" thickBot="1">
      <c r="C29" s="69" t="s">
        <v>240</v>
      </c>
      <c r="D29" s="70" t="s">
        <v>234</v>
      </c>
      <c r="E29" s="71" t="s">
        <v>235</v>
      </c>
      <c r="F29" s="71" t="s">
        <v>236</v>
      </c>
      <c r="G29" s="71" t="s">
        <v>237</v>
      </c>
      <c r="H29" s="71" t="s">
        <v>238</v>
      </c>
    </row>
    <row r="30" spans="4:8" ht="11.25">
      <c r="D30" s="73">
        <v>15</v>
      </c>
      <c r="E30" s="66">
        <v>11.52225212176847</v>
      </c>
      <c r="F30" s="66">
        <v>494.69612757108507</v>
      </c>
      <c r="G30" s="66">
        <v>8.872953541761245</v>
      </c>
      <c r="H30" s="66">
        <v>7.927114476559303</v>
      </c>
    </row>
    <row r="32" ht="11.25">
      <c r="A32" s="65" t="s">
        <v>242</v>
      </c>
    </row>
  </sheetData>
  <printOptions/>
  <pageMargins left="0.75" right="0.75" top="1" bottom="1" header="0.5" footer="0.5"/>
  <pageSetup fitToHeight="1" fitToWidth="1" horizontalDpi="600" verticalDpi="600" orientation="landscape" scale="71" r:id="rId1"/>
  <headerFooter alignWithMargins="0">
    <oddHeader>&amp;CTable T.3-3
ARB OFFROAD Ventura County Fleet-Averaged Emission Factors</oddHeader>
    <oddFooter>&amp;CT.3-4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59"/>
  <sheetViews>
    <sheetView workbookViewId="0" topLeftCell="A1">
      <pane ySplit="1" topLeftCell="BM2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3" width="9.140625" style="3" customWidth="1"/>
  </cols>
  <sheetData>
    <row r="1" spans="1:6" ht="12.75">
      <c r="A1" t="s">
        <v>76</v>
      </c>
      <c r="B1"/>
      <c r="C1" s="8"/>
      <c r="D1" s="8"/>
      <c r="E1" s="8"/>
      <c r="F1" s="8"/>
    </row>
    <row r="2" spans="1:6" ht="12.75">
      <c r="A2" t="s">
        <v>77</v>
      </c>
      <c r="B2"/>
      <c r="C2" s="8"/>
      <c r="D2" s="8"/>
      <c r="E2" s="8"/>
      <c r="F2" s="8"/>
    </row>
    <row r="3" spans="1:6" ht="12.75">
      <c r="A3" t="s">
        <v>78</v>
      </c>
      <c r="B3"/>
      <c r="C3" s="8"/>
      <c r="D3" s="8"/>
      <c r="E3" s="8"/>
      <c r="F3" s="8"/>
    </row>
    <row r="4" spans="1:6" ht="25.5">
      <c r="A4" s="1" t="s">
        <v>0</v>
      </c>
      <c r="B4" s="1" t="s">
        <v>70</v>
      </c>
      <c r="C4" s="9" t="s">
        <v>75</v>
      </c>
      <c r="D4" s="9" t="s">
        <v>79</v>
      </c>
      <c r="E4" s="9" t="s">
        <v>80</v>
      </c>
      <c r="F4" s="9" t="s">
        <v>81</v>
      </c>
    </row>
    <row r="5" spans="1:6" ht="12.75">
      <c r="A5">
        <v>50</v>
      </c>
      <c r="B5">
        <v>2010</v>
      </c>
      <c r="C5" s="8">
        <v>0.910860147977759</v>
      </c>
      <c r="D5" s="8">
        <v>2.6390897828123303</v>
      </c>
      <c r="E5" s="8">
        <v>2.438137524002685</v>
      </c>
      <c r="F5" s="8">
        <v>0.23254714463507406</v>
      </c>
    </row>
    <row r="6" spans="1:6" ht="12.75">
      <c r="A6">
        <v>120</v>
      </c>
      <c r="B6">
        <v>2010</v>
      </c>
      <c r="C6" s="8">
        <v>0.4238246803782832</v>
      </c>
      <c r="D6" s="8">
        <v>1.565996127872729</v>
      </c>
      <c r="E6" s="8">
        <v>2.58539280320613</v>
      </c>
      <c r="F6" s="8">
        <v>0.23343551902559395</v>
      </c>
    </row>
    <row r="7" spans="1:6" ht="12.75">
      <c r="A7">
        <v>175</v>
      </c>
      <c r="B7">
        <v>2010</v>
      </c>
      <c r="C7" s="8">
        <v>0.4183251685363754</v>
      </c>
      <c r="D7" s="8">
        <v>1.7975497685541957</v>
      </c>
      <c r="E7" s="8">
        <v>3.228513959019906</v>
      </c>
      <c r="F7" s="8">
        <v>0.18765708881546703</v>
      </c>
    </row>
    <row r="8" spans="1:6" ht="12.75">
      <c r="A8">
        <v>250</v>
      </c>
      <c r="B8">
        <v>2010</v>
      </c>
      <c r="C8" s="8">
        <v>0.3029607303260497</v>
      </c>
      <c r="D8" s="8">
        <v>0.8435957037525333</v>
      </c>
      <c r="E8" s="8">
        <v>3.010246460000682</v>
      </c>
      <c r="F8" s="8">
        <v>0.11339743955411939</v>
      </c>
    </row>
    <row r="9" spans="1:6" ht="12.75">
      <c r="A9">
        <v>500</v>
      </c>
      <c r="B9">
        <v>2010</v>
      </c>
      <c r="C9" s="8">
        <v>0.22631115538788385</v>
      </c>
      <c r="D9" s="8">
        <v>0.82695250007048</v>
      </c>
      <c r="E9" s="8">
        <v>2.185516947642114</v>
      </c>
      <c r="F9" s="8">
        <v>0.08400909230168047</v>
      </c>
    </row>
    <row r="10" spans="1:6" ht="12.75">
      <c r="A10">
        <v>750</v>
      </c>
      <c r="B10">
        <v>2010</v>
      </c>
      <c r="C10" s="8">
        <v>0.2868053120822427</v>
      </c>
      <c r="D10" s="8">
        <v>1.0893294368329964</v>
      </c>
      <c r="E10" s="8">
        <v>2.7651291848663275</v>
      </c>
      <c r="F10" s="8">
        <v>0.10684138759241649</v>
      </c>
    </row>
    <row r="11" spans="1:6" ht="12.75">
      <c r="A11">
        <v>1000</v>
      </c>
      <c r="B11">
        <v>2010</v>
      </c>
      <c r="C11" s="8">
        <v>0.32</v>
      </c>
      <c r="D11" s="8">
        <v>0.92</v>
      </c>
      <c r="E11" s="8">
        <v>5.26</v>
      </c>
      <c r="F11" s="8">
        <v>0.15</v>
      </c>
    </row>
    <row r="12" spans="1:6" ht="12.75">
      <c r="A12">
        <v>9999</v>
      </c>
      <c r="B12">
        <v>1969</v>
      </c>
      <c r="C12" s="8">
        <v>1.26</v>
      </c>
      <c r="D12" s="8">
        <v>4.2</v>
      </c>
      <c r="E12" s="8">
        <v>14</v>
      </c>
      <c r="F12" s="8">
        <v>0.74</v>
      </c>
    </row>
    <row r="13" spans="1:6" ht="12.75">
      <c r="A13">
        <v>9999</v>
      </c>
      <c r="B13">
        <v>1971</v>
      </c>
      <c r="C13" s="8">
        <v>1.05</v>
      </c>
      <c r="D13" s="8">
        <v>4.2</v>
      </c>
      <c r="E13" s="8">
        <v>13</v>
      </c>
      <c r="F13" s="8">
        <v>0.63</v>
      </c>
    </row>
    <row r="14" spans="1:6" ht="12.75">
      <c r="A14">
        <v>9999</v>
      </c>
      <c r="B14">
        <v>1979</v>
      </c>
      <c r="C14" s="8">
        <v>0.95</v>
      </c>
      <c r="D14" s="8">
        <v>4.2</v>
      </c>
      <c r="E14" s="8">
        <v>12</v>
      </c>
      <c r="F14" s="8">
        <v>0.53</v>
      </c>
    </row>
    <row r="15" spans="1:6" ht="12.75">
      <c r="A15">
        <v>9999</v>
      </c>
      <c r="B15">
        <v>1984</v>
      </c>
      <c r="C15" s="8">
        <v>0.9</v>
      </c>
      <c r="D15" s="8">
        <v>4.2</v>
      </c>
      <c r="E15" s="8">
        <v>11</v>
      </c>
      <c r="F15" s="8">
        <v>0.53</v>
      </c>
    </row>
    <row r="16" spans="1:6" ht="12.75">
      <c r="A16">
        <v>9999</v>
      </c>
      <c r="B16">
        <v>1987</v>
      </c>
      <c r="C16" s="8">
        <v>0.84</v>
      </c>
      <c r="D16" s="8">
        <v>4.1</v>
      </c>
      <c r="E16" s="8">
        <v>11</v>
      </c>
      <c r="F16" s="8">
        <v>0.53</v>
      </c>
    </row>
    <row r="17" spans="1:6" ht="12.75">
      <c r="A17">
        <v>9999</v>
      </c>
      <c r="B17">
        <v>1999</v>
      </c>
      <c r="C17" s="8">
        <v>0.68</v>
      </c>
      <c r="D17" s="8">
        <v>2.7</v>
      </c>
      <c r="E17" s="8">
        <v>8.17</v>
      </c>
      <c r="F17" s="8">
        <v>0.15</v>
      </c>
    </row>
    <row r="18" spans="1:6" ht="12.75">
      <c r="A18">
        <v>9999</v>
      </c>
      <c r="B18">
        <v>2020</v>
      </c>
      <c r="C18" s="8">
        <v>0.32</v>
      </c>
      <c r="D18" s="8">
        <v>0.92</v>
      </c>
      <c r="E18" s="8">
        <v>6.25</v>
      </c>
      <c r="F18" s="8">
        <v>0.15</v>
      </c>
    </row>
    <row r="19" spans="1:3" ht="12.75">
      <c r="A19"/>
      <c r="B19"/>
      <c r="C19"/>
    </row>
    <row r="20" spans="1:6" ht="12.75">
      <c r="A20"/>
      <c r="B20" t="s">
        <v>71</v>
      </c>
      <c r="C20" s="8">
        <v>50</v>
      </c>
      <c r="D20" s="8"/>
      <c r="E20" s="8" t="s">
        <v>72</v>
      </c>
      <c r="F20" s="8">
        <v>999</v>
      </c>
    </row>
    <row r="21" spans="1:6" ht="12.75">
      <c r="A21"/>
      <c r="B21"/>
      <c r="C21" s="8">
        <v>120</v>
      </c>
      <c r="D21" s="8"/>
      <c r="E21" s="8" t="s">
        <v>73</v>
      </c>
      <c r="F21" s="8"/>
    </row>
    <row r="22" spans="1:6" ht="12.75">
      <c r="A22"/>
      <c r="B22"/>
      <c r="C22" s="8">
        <v>175</v>
      </c>
      <c r="D22" s="8"/>
      <c r="E22" s="8" t="s">
        <v>74</v>
      </c>
      <c r="F22" s="8"/>
    </row>
    <row r="23" spans="1:3" ht="12.75">
      <c r="A23" s="3">
        <v>48</v>
      </c>
      <c r="B23" s="3">
        <v>82</v>
      </c>
      <c r="C23" s="3" t="s">
        <v>59</v>
      </c>
    </row>
    <row r="24" spans="1:3" ht="12.75">
      <c r="A24" s="3">
        <v>78</v>
      </c>
      <c r="B24" s="3">
        <v>82</v>
      </c>
      <c r="C24" s="3" t="s">
        <v>59</v>
      </c>
    </row>
    <row r="25" spans="1:3" ht="12.75">
      <c r="A25" s="3">
        <v>78</v>
      </c>
      <c r="B25" s="3">
        <v>80</v>
      </c>
      <c r="C25" s="3" t="s">
        <v>59</v>
      </c>
    </row>
    <row r="26" spans="1:3" ht="12.75">
      <c r="A26" s="3">
        <v>66</v>
      </c>
      <c r="B26" s="3">
        <v>27</v>
      </c>
      <c r="C26" s="3" t="s">
        <v>59</v>
      </c>
    </row>
    <row r="27" spans="1:3" ht="12.75">
      <c r="A27" s="3">
        <v>62</v>
      </c>
      <c r="B27" s="3">
        <v>17</v>
      </c>
      <c r="C27" s="3" t="s">
        <v>59</v>
      </c>
    </row>
    <row r="28" spans="1:3" ht="12.75">
      <c r="A28" s="3">
        <v>48</v>
      </c>
      <c r="B28" s="3">
        <v>150</v>
      </c>
      <c r="C28" s="3" t="s">
        <v>59</v>
      </c>
    </row>
    <row r="29" spans="1:3" ht="12.75">
      <c r="A29" s="3">
        <v>59</v>
      </c>
      <c r="B29" s="3">
        <v>7</v>
      </c>
      <c r="C29" s="3" t="s">
        <v>59</v>
      </c>
    </row>
    <row r="30" spans="1:3" ht="12.75">
      <c r="A30" s="3">
        <v>66</v>
      </c>
      <c r="B30" s="3">
        <v>31</v>
      </c>
      <c r="C30" s="3" t="s">
        <v>59</v>
      </c>
    </row>
    <row r="31" spans="1:3" ht="12.75">
      <c r="A31" s="3">
        <v>78</v>
      </c>
      <c r="B31" s="3">
        <v>13</v>
      </c>
      <c r="C31" s="3" t="s">
        <v>59</v>
      </c>
    </row>
    <row r="32" spans="1:3" ht="12.75">
      <c r="A32" s="3">
        <v>85</v>
      </c>
      <c r="B32" s="3">
        <v>66</v>
      </c>
      <c r="C32" s="3" t="s">
        <v>59</v>
      </c>
    </row>
    <row r="33" spans="1:3" ht="12.75">
      <c r="A33" s="3">
        <v>46</v>
      </c>
      <c r="B33" s="3">
        <v>36</v>
      </c>
      <c r="C33" s="3" t="s">
        <v>59</v>
      </c>
    </row>
    <row r="34" spans="1:3" ht="12.75">
      <c r="A34" s="3">
        <v>63</v>
      </c>
      <c r="B34" s="3">
        <v>88</v>
      </c>
      <c r="C34" s="3" t="s">
        <v>59</v>
      </c>
    </row>
    <row r="35" spans="1:3" ht="12.75">
      <c r="A35" s="3">
        <v>85</v>
      </c>
      <c r="B35" s="3">
        <v>60</v>
      </c>
      <c r="C35" s="3" t="s">
        <v>59</v>
      </c>
    </row>
    <row r="36" spans="1:3" ht="12.75">
      <c r="A36" s="3">
        <v>63</v>
      </c>
      <c r="B36" s="3">
        <v>62</v>
      </c>
      <c r="C36" s="3" t="s">
        <v>59</v>
      </c>
    </row>
    <row r="37" spans="1:3" ht="12.75">
      <c r="A37" s="3">
        <v>47</v>
      </c>
      <c r="B37" s="3">
        <v>55</v>
      </c>
      <c r="C37" s="3" t="s">
        <v>59</v>
      </c>
    </row>
    <row r="38" spans="1:3" ht="12.75">
      <c r="A38" s="3">
        <v>50</v>
      </c>
      <c r="B38" s="3">
        <v>24</v>
      </c>
      <c r="C38" s="3" t="s">
        <v>59</v>
      </c>
    </row>
    <row r="39" spans="1:3" ht="12.75">
      <c r="A39" s="3">
        <v>41</v>
      </c>
      <c r="B39" s="3">
        <v>9</v>
      </c>
      <c r="C39" s="3" t="s">
        <v>59</v>
      </c>
    </row>
    <row r="40" spans="1:3" ht="12.75">
      <c r="A40" s="3">
        <v>76</v>
      </c>
      <c r="B40" s="3">
        <v>8</v>
      </c>
      <c r="C40" s="3" t="s">
        <v>59</v>
      </c>
    </row>
    <row r="41" spans="1:3" ht="12.75">
      <c r="A41" s="3">
        <v>71</v>
      </c>
      <c r="B41" s="3">
        <v>39</v>
      </c>
      <c r="C41" s="3" t="s">
        <v>59</v>
      </c>
    </row>
    <row r="42" spans="1:3" ht="12.75">
      <c r="A42" s="3">
        <v>71</v>
      </c>
      <c r="B42" s="3">
        <v>39</v>
      </c>
      <c r="C42" s="3" t="s">
        <v>59</v>
      </c>
    </row>
    <row r="43" spans="1:3" ht="12.75">
      <c r="A43" s="3">
        <v>68</v>
      </c>
      <c r="B43" s="3">
        <v>11</v>
      </c>
      <c r="C43" s="3" t="s">
        <v>59</v>
      </c>
    </row>
    <row r="44" spans="1:3" ht="12.75">
      <c r="A44" s="3">
        <v>68</v>
      </c>
      <c r="B44" s="3">
        <v>11</v>
      </c>
      <c r="C44" s="3" t="s">
        <v>59</v>
      </c>
    </row>
    <row r="45" spans="1:3" ht="12.75">
      <c r="A45" s="3">
        <v>30</v>
      </c>
      <c r="B45" s="3">
        <v>7</v>
      </c>
      <c r="C45" s="3" t="s">
        <v>59</v>
      </c>
    </row>
    <row r="46" spans="1:3" ht="12.75">
      <c r="A46" s="3">
        <v>55</v>
      </c>
      <c r="B46" s="3">
        <v>14</v>
      </c>
      <c r="C46" s="3" t="s">
        <v>59</v>
      </c>
    </row>
    <row r="47" spans="1:3" ht="12.75">
      <c r="A47" s="3">
        <v>51</v>
      </c>
      <c r="B47" s="3">
        <v>19</v>
      </c>
      <c r="C47" s="3" t="s">
        <v>59</v>
      </c>
    </row>
    <row r="48" spans="1:3" ht="12.75">
      <c r="A48" s="3">
        <v>69</v>
      </c>
      <c r="B48" s="3">
        <v>7</v>
      </c>
      <c r="C48" s="3" t="s">
        <v>59</v>
      </c>
    </row>
    <row r="49" spans="1:3" ht="12.75">
      <c r="A49" s="3">
        <v>56</v>
      </c>
      <c r="B49" s="3">
        <v>9</v>
      </c>
      <c r="C49" s="3" t="s">
        <v>59</v>
      </c>
    </row>
    <row r="50" spans="1:3" ht="12.75">
      <c r="A50" s="3">
        <v>49</v>
      </c>
      <c r="B50" s="3">
        <v>8</v>
      </c>
      <c r="C50" s="3" t="s">
        <v>59</v>
      </c>
    </row>
    <row r="51" spans="1:3" ht="12.75">
      <c r="A51" s="3">
        <v>62</v>
      </c>
      <c r="B51" s="3">
        <v>7</v>
      </c>
      <c r="C51" s="3" t="s">
        <v>59</v>
      </c>
    </row>
    <row r="52" spans="1:3" ht="12.75">
      <c r="A52" s="3">
        <v>50</v>
      </c>
      <c r="B52" s="3">
        <v>8</v>
      </c>
      <c r="C52" s="3" t="s">
        <v>59</v>
      </c>
    </row>
    <row r="53" spans="1:3" ht="12.75">
      <c r="A53" s="3">
        <v>59</v>
      </c>
      <c r="B53" s="3">
        <v>-1</v>
      </c>
      <c r="C53" s="3" t="s">
        <v>59</v>
      </c>
    </row>
    <row r="54" spans="1:3" ht="12.75">
      <c r="A54" s="3">
        <v>100</v>
      </c>
      <c r="B54" s="3">
        <v>-1</v>
      </c>
      <c r="C54" s="3" t="s">
        <v>59</v>
      </c>
    </row>
    <row r="55" spans="1:3" ht="12.75">
      <c r="A55" s="3">
        <v>100</v>
      </c>
      <c r="B55" s="3">
        <v>-1</v>
      </c>
      <c r="C55" s="3" t="s">
        <v>59</v>
      </c>
    </row>
    <row r="56" spans="1:3" ht="12.75">
      <c r="A56" s="3">
        <v>100</v>
      </c>
      <c r="B56" s="3">
        <v>-1</v>
      </c>
      <c r="C56" s="3" t="s">
        <v>59</v>
      </c>
    </row>
    <row r="57" spans="1:3" ht="12.75">
      <c r="A57" s="3">
        <v>100</v>
      </c>
      <c r="B57" s="3">
        <v>-1</v>
      </c>
      <c r="C57" s="3" t="s">
        <v>59</v>
      </c>
    </row>
    <row r="58" spans="1:3" ht="12.75">
      <c r="A58" s="3">
        <v>100</v>
      </c>
      <c r="B58" s="3">
        <v>-1</v>
      </c>
      <c r="C58" s="3" t="s">
        <v>59</v>
      </c>
    </row>
    <row r="59" spans="1:3" ht="12.75">
      <c r="A59" s="3">
        <v>100</v>
      </c>
      <c r="B59" s="3">
        <v>-1</v>
      </c>
      <c r="C59" s="3" t="s">
        <v>59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workbookViewId="0" topLeftCell="A1">
      <selection activeCell="B26" sqref="B26"/>
    </sheetView>
  </sheetViews>
  <sheetFormatPr defaultColWidth="9.140625" defaultRowHeight="12.75"/>
  <cols>
    <col min="1" max="4" width="9.140625" style="65" customWidth="1"/>
    <col min="5" max="8" width="9.140625" style="66" customWidth="1"/>
    <col min="9" max="16384" width="9.140625" style="65" customWidth="1"/>
  </cols>
  <sheetData>
    <row r="1" ht="12.75">
      <c r="A1" s="64" t="s">
        <v>241</v>
      </c>
    </row>
    <row r="4" ht="12" thickBot="1"/>
    <row r="5" spans="1:15" ht="12" thickBot="1">
      <c r="A5" s="67">
        <v>2010</v>
      </c>
      <c r="E5" s="68" t="s">
        <v>230</v>
      </c>
      <c r="J5" s="65" t="s">
        <v>231</v>
      </c>
      <c r="O5" s="65" t="s">
        <v>232</v>
      </c>
    </row>
    <row r="6" ht="12" thickBot="1"/>
    <row r="7" spans="3:19" ht="12" thickBot="1">
      <c r="C7" s="69" t="s">
        <v>233</v>
      </c>
      <c r="D7" s="70" t="s">
        <v>234</v>
      </c>
      <c r="E7" s="71" t="s">
        <v>235</v>
      </c>
      <c r="F7" s="71" t="s">
        <v>236</v>
      </c>
      <c r="G7" s="71" t="s">
        <v>237</v>
      </c>
      <c r="H7" s="71" t="s">
        <v>238</v>
      </c>
      <c r="J7" s="71" t="s">
        <v>235</v>
      </c>
      <c r="K7" s="71" t="s">
        <v>236</v>
      </c>
      <c r="L7" s="71" t="s">
        <v>237</v>
      </c>
      <c r="M7" s="71" t="s">
        <v>238</v>
      </c>
      <c r="O7" s="70" t="s">
        <v>234</v>
      </c>
      <c r="P7" s="71" t="s">
        <v>235</v>
      </c>
      <c r="Q7" s="71" t="s">
        <v>236</v>
      </c>
      <c r="R7" s="71" t="s">
        <v>237</v>
      </c>
      <c r="S7" s="71" t="s">
        <v>238</v>
      </c>
    </row>
    <row r="8" spans="3:19" ht="11.25">
      <c r="C8" s="72"/>
      <c r="D8" s="73">
        <v>15</v>
      </c>
      <c r="E8" s="66">
        <v>3.398325929907524</v>
      </c>
      <c r="F8" s="66">
        <v>17.765588466819693</v>
      </c>
      <c r="G8" s="66">
        <v>21.309265830423723</v>
      </c>
      <c r="H8" s="66">
        <v>0.8476775509230255</v>
      </c>
      <c r="J8" s="65">
        <f aca="true" t="shared" si="0" ref="J8:J17">E8/$D8</f>
        <v>0.22655506199383493</v>
      </c>
      <c r="K8" s="65">
        <f aca="true" t="shared" si="1" ref="K8:K17">F8/$D8</f>
        <v>1.1843725644546461</v>
      </c>
      <c r="L8" s="65">
        <f aca="true" t="shared" si="2" ref="L8:L17">G8/$D8</f>
        <v>1.420617722028248</v>
      </c>
      <c r="M8" s="65">
        <f aca="true" t="shared" si="3" ref="M8:M17">H8/$D8</f>
        <v>0.0565118367282017</v>
      </c>
      <c r="O8" s="73">
        <v>15</v>
      </c>
      <c r="P8" s="65">
        <f aca="true" t="shared" si="4" ref="P8:P17">(E8/453.59)/$O8</f>
        <v>0.0004994710244798936</v>
      </c>
      <c r="Q8" s="65">
        <f aca="true" t="shared" si="5" ref="Q8:Q17">(F8/453.59)/$O8</f>
        <v>0.0026111081912181624</v>
      </c>
      <c r="R8" s="65">
        <f aca="true" t="shared" si="6" ref="R8:R17">(G8/453.59)/$O8</f>
        <v>0.003131942331242418</v>
      </c>
      <c r="S8" s="65">
        <f aca="true" t="shared" si="7" ref="S8:S17">(H8/453.59)/$O8</f>
        <v>0.00012458792461959414</v>
      </c>
    </row>
    <row r="9" spans="3:19" ht="11.25">
      <c r="C9" s="72"/>
      <c r="D9" s="73">
        <v>25</v>
      </c>
      <c r="E9" s="66">
        <v>10.739948183785254</v>
      </c>
      <c r="F9" s="66">
        <v>31.50430779948819</v>
      </c>
      <c r="G9" s="66">
        <v>57.42235298883239</v>
      </c>
      <c r="H9" s="66">
        <v>3.43748280317014</v>
      </c>
      <c r="J9" s="65">
        <f t="shared" si="0"/>
        <v>0.42959792735141017</v>
      </c>
      <c r="K9" s="65">
        <f t="shared" si="1"/>
        <v>1.2601723119795276</v>
      </c>
      <c r="L9" s="65">
        <f t="shared" si="2"/>
        <v>2.2968941195532953</v>
      </c>
      <c r="M9" s="65">
        <f t="shared" si="3"/>
        <v>0.1374993121268056</v>
      </c>
      <c r="O9" s="73">
        <v>25</v>
      </c>
      <c r="P9" s="65">
        <f t="shared" si="4"/>
        <v>0.0009471062575264229</v>
      </c>
      <c r="Q9" s="65">
        <f t="shared" si="5"/>
        <v>0.0027782189024879904</v>
      </c>
      <c r="R9" s="65">
        <f t="shared" si="6"/>
        <v>0.005063811194147349</v>
      </c>
      <c r="S9" s="65">
        <f t="shared" si="7"/>
        <v>0.00030313567787386317</v>
      </c>
    </row>
    <row r="10" spans="3:19" ht="11.25">
      <c r="C10" s="72"/>
      <c r="D10" s="73">
        <v>50</v>
      </c>
      <c r="E10" s="66">
        <v>45.536724555504755</v>
      </c>
      <c r="F10" s="66">
        <v>131.9473947665371</v>
      </c>
      <c r="G10" s="66">
        <v>121.9050860068797</v>
      </c>
      <c r="H10" s="66">
        <v>11.62626275570714</v>
      </c>
      <c r="J10" s="65">
        <f t="shared" si="0"/>
        <v>0.9107344911100951</v>
      </c>
      <c r="K10" s="65">
        <f t="shared" si="1"/>
        <v>2.638947895330742</v>
      </c>
      <c r="L10" s="65">
        <f t="shared" si="2"/>
        <v>2.438101720137594</v>
      </c>
      <c r="M10" s="65">
        <f t="shared" si="3"/>
        <v>0.2325252551141428</v>
      </c>
      <c r="O10" s="73">
        <v>50</v>
      </c>
      <c r="P10" s="65">
        <f t="shared" si="4"/>
        <v>0.0020078363524550697</v>
      </c>
      <c r="Q10" s="65">
        <f t="shared" si="5"/>
        <v>0.005817914626272056</v>
      </c>
      <c r="R10" s="65">
        <f t="shared" si="6"/>
        <v>0.005375122291359144</v>
      </c>
      <c r="S10" s="65">
        <f t="shared" si="7"/>
        <v>0.0005126331160610746</v>
      </c>
    </row>
    <row r="11" spans="3:19" ht="11.25">
      <c r="C11" s="72"/>
      <c r="D11" s="73">
        <v>120</v>
      </c>
      <c r="E11" s="66">
        <v>50.85210093462717</v>
      </c>
      <c r="F11" s="66">
        <v>187.91485236852046</v>
      </c>
      <c r="G11" s="66">
        <v>310.2327725620823</v>
      </c>
      <c r="H11" s="66">
        <v>28.008331230846277</v>
      </c>
      <c r="J11" s="65">
        <f t="shared" si="0"/>
        <v>0.4237675077885597</v>
      </c>
      <c r="K11" s="65">
        <f t="shared" si="1"/>
        <v>1.5659571030710038</v>
      </c>
      <c r="L11" s="65">
        <f t="shared" si="2"/>
        <v>2.585273104684019</v>
      </c>
      <c r="M11" s="65">
        <f t="shared" si="3"/>
        <v>0.2334027602570523</v>
      </c>
      <c r="O11" s="73">
        <v>120</v>
      </c>
      <c r="P11" s="65">
        <f t="shared" si="4"/>
        <v>0.0009342523155020167</v>
      </c>
      <c r="Q11" s="65">
        <f t="shared" si="5"/>
        <v>0.003452362492715897</v>
      </c>
      <c r="R11" s="65">
        <f t="shared" si="6"/>
        <v>0.00569958135030318</v>
      </c>
      <c r="S11" s="65">
        <f t="shared" si="7"/>
        <v>0.0005145676938580046</v>
      </c>
    </row>
    <row r="12" spans="3:19" ht="11.25">
      <c r="C12" s="72"/>
      <c r="D12" s="73">
        <v>175</v>
      </c>
      <c r="E12" s="66">
        <v>73.19783147049212</v>
      </c>
      <c r="F12" s="66">
        <v>314.56916269690083</v>
      </c>
      <c r="G12" s="66">
        <v>564.9485143794952</v>
      </c>
      <c r="H12" s="66">
        <v>32.83595069094838</v>
      </c>
      <c r="J12" s="65">
        <f t="shared" si="0"/>
        <v>0.4182733226885264</v>
      </c>
      <c r="K12" s="65">
        <f t="shared" si="1"/>
        <v>1.7975380725537191</v>
      </c>
      <c r="L12" s="65">
        <f t="shared" si="2"/>
        <v>3.2282772250256873</v>
      </c>
      <c r="M12" s="65">
        <f t="shared" si="3"/>
        <v>0.18763400394827645</v>
      </c>
      <c r="O12" s="73">
        <v>175</v>
      </c>
      <c r="P12" s="65">
        <f t="shared" si="4"/>
        <v>0.0009221396474537058</v>
      </c>
      <c r="Q12" s="65">
        <f t="shared" si="5"/>
        <v>0.003962913804435105</v>
      </c>
      <c r="R12" s="65">
        <f t="shared" si="6"/>
        <v>0.007117170186789143</v>
      </c>
      <c r="S12" s="65">
        <f t="shared" si="7"/>
        <v>0.00041366433111020187</v>
      </c>
    </row>
    <row r="13" spans="3:19" ht="11.25">
      <c r="C13" s="72"/>
      <c r="D13" s="73">
        <v>250</v>
      </c>
      <c r="E13" s="66">
        <v>75.74132369103278</v>
      </c>
      <c r="F13" s="66">
        <v>210.91556722495164</v>
      </c>
      <c r="G13" s="66">
        <v>752.521165528243</v>
      </c>
      <c r="H13" s="66">
        <v>28.350667174448272</v>
      </c>
      <c r="J13" s="65">
        <f t="shared" si="0"/>
        <v>0.3029652947641311</v>
      </c>
      <c r="K13" s="65">
        <f t="shared" si="1"/>
        <v>0.8436622688998066</v>
      </c>
      <c r="L13" s="65">
        <f t="shared" si="2"/>
        <v>3.010084662112972</v>
      </c>
      <c r="M13" s="65">
        <f t="shared" si="3"/>
        <v>0.11340266869779309</v>
      </c>
      <c r="O13" s="73">
        <v>250</v>
      </c>
      <c r="P13" s="65">
        <f t="shared" si="4"/>
        <v>0.0006679276323643183</v>
      </c>
      <c r="Q13" s="65">
        <f t="shared" si="5"/>
        <v>0.0018599666414599234</v>
      </c>
      <c r="R13" s="65">
        <f t="shared" si="6"/>
        <v>0.006636135413287269</v>
      </c>
      <c r="S13" s="65">
        <f t="shared" si="7"/>
        <v>0.000250011395087619</v>
      </c>
    </row>
    <row r="14" spans="3:19" ht="11.25">
      <c r="C14" s="72"/>
      <c r="D14" s="73">
        <v>500</v>
      </c>
      <c r="E14" s="66">
        <v>113.15867767012435</v>
      </c>
      <c r="F14" s="66">
        <v>413.52426199373764</v>
      </c>
      <c r="G14" s="66">
        <v>1092.7576457435184</v>
      </c>
      <c r="H14" s="66">
        <v>42.00722234086475</v>
      </c>
      <c r="J14" s="65">
        <f t="shared" si="0"/>
        <v>0.2263173553402487</v>
      </c>
      <c r="K14" s="65">
        <f t="shared" si="1"/>
        <v>0.8270485239874753</v>
      </c>
      <c r="L14" s="65">
        <f t="shared" si="2"/>
        <v>2.185515291487037</v>
      </c>
      <c r="M14" s="65">
        <f t="shared" si="3"/>
        <v>0.0840144446817295</v>
      </c>
      <c r="O14" s="73">
        <v>500</v>
      </c>
      <c r="P14" s="65">
        <f t="shared" si="4"/>
        <v>0.000498946968275863</v>
      </c>
      <c r="Q14" s="65">
        <f t="shared" si="5"/>
        <v>0.0018233394122169257</v>
      </c>
      <c r="R14" s="65">
        <f t="shared" si="6"/>
        <v>0.00481826162721188</v>
      </c>
      <c r="S14" s="65">
        <f t="shared" si="7"/>
        <v>0.000185221113079498</v>
      </c>
    </row>
    <row r="15" spans="3:19" ht="11.25">
      <c r="C15" s="72"/>
      <c r="D15" s="73">
        <v>750</v>
      </c>
      <c r="E15" s="66">
        <v>214.98108389144141</v>
      </c>
      <c r="F15" s="66">
        <v>814.4098653416693</v>
      </c>
      <c r="G15" s="66">
        <v>2076.7019790295303</v>
      </c>
      <c r="H15" s="66">
        <v>80.06831235250296</v>
      </c>
      <c r="J15" s="65">
        <f t="shared" si="0"/>
        <v>0.28664144518858853</v>
      </c>
      <c r="K15" s="65">
        <f t="shared" si="1"/>
        <v>1.085879820455559</v>
      </c>
      <c r="L15" s="65">
        <f t="shared" si="2"/>
        <v>2.768935972039374</v>
      </c>
      <c r="M15" s="65">
        <f t="shared" si="3"/>
        <v>0.10675774980333727</v>
      </c>
      <c r="O15" s="73">
        <v>750</v>
      </c>
      <c r="P15" s="65">
        <f t="shared" si="4"/>
        <v>0.0006319395162781115</v>
      </c>
      <c r="Q15" s="65">
        <f t="shared" si="5"/>
        <v>0.0023939677251605175</v>
      </c>
      <c r="R15" s="65">
        <f t="shared" si="6"/>
        <v>0.0061044907781021935</v>
      </c>
      <c r="S15" s="65">
        <f t="shared" si="7"/>
        <v>0.0002353617800289629</v>
      </c>
    </row>
    <row r="16" spans="3:19" ht="11.25">
      <c r="C16" s="72"/>
      <c r="D16" s="73">
        <v>1000</v>
      </c>
      <c r="E16" s="66">
        <v>307.25801085021243</v>
      </c>
      <c r="F16" s="66">
        <v>1089.4186235059665</v>
      </c>
      <c r="G16" s="66">
        <v>3576.166339898361</v>
      </c>
      <c r="H16" s="66">
        <v>108.22472447824313</v>
      </c>
      <c r="J16" s="65">
        <f t="shared" si="0"/>
        <v>0.3072580108502124</v>
      </c>
      <c r="K16" s="65">
        <f t="shared" si="1"/>
        <v>1.0894186235059664</v>
      </c>
      <c r="L16" s="65">
        <f t="shared" si="2"/>
        <v>3.576166339898361</v>
      </c>
      <c r="M16" s="65">
        <f t="shared" si="3"/>
        <v>0.10822472447824313</v>
      </c>
      <c r="O16" s="73">
        <v>1000</v>
      </c>
      <c r="P16" s="65">
        <f t="shared" si="4"/>
        <v>0.0006773915008051599</v>
      </c>
      <c r="Q16" s="65">
        <f t="shared" si="5"/>
        <v>0.0024017694911835944</v>
      </c>
      <c r="R16" s="65">
        <f t="shared" si="6"/>
        <v>0.007884138406707293</v>
      </c>
      <c r="S16" s="65">
        <f t="shared" si="7"/>
        <v>0.00023859592248119034</v>
      </c>
    </row>
    <row r="17" spans="3:19" ht="11.25">
      <c r="C17" s="72"/>
      <c r="D17" s="73">
        <v>9999</v>
      </c>
      <c r="E17" s="66">
        <v>496.13440074984135</v>
      </c>
      <c r="F17" s="66">
        <v>1878.6558011833852</v>
      </c>
      <c r="G17" s="66">
        <v>5554.791377733191</v>
      </c>
      <c r="H17" s="66">
        <v>172.71845173406584</v>
      </c>
      <c r="J17" s="65">
        <f t="shared" si="0"/>
        <v>0.04961840191517565</v>
      </c>
      <c r="K17" s="65">
        <f t="shared" si="1"/>
        <v>0.18788436855519403</v>
      </c>
      <c r="L17" s="65">
        <f t="shared" si="2"/>
        <v>0.5555346912424434</v>
      </c>
      <c r="M17" s="65">
        <f t="shared" si="3"/>
        <v>0.01727357253065965</v>
      </c>
      <c r="O17" s="73">
        <v>9999</v>
      </c>
      <c r="P17" s="65">
        <f t="shared" si="4"/>
        <v>0.00010939042288228501</v>
      </c>
      <c r="Q17" s="65">
        <f t="shared" si="5"/>
        <v>0.0004142162934703014</v>
      </c>
      <c r="R17" s="65">
        <f t="shared" si="6"/>
        <v>0.001224750746803156</v>
      </c>
      <c r="S17" s="65">
        <f t="shared" si="7"/>
        <v>3.808190773751549E-05</v>
      </c>
    </row>
    <row r="18" spans="3:4" ht="11.25">
      <c r="C18" s="72"/>
      <c r="D18" s="73"/>
    </row>
    <row r="19" spans="3:4" ht="12" thickBot="1">
      <c r="C19" s="72"/>
      <c r="D19" s="73"/>
    </row>
    <row r="20" spans="3:8" ht="12" thickBot="1">
      <c r="C20" s="69" t="s">
        <v>239</v>
      </c>
      <c r="D20" s="70" t="s">
        <v>234</v>
      </c>
      <c r="E20" s="71" t="s">
        <v>235</v>
      </c>
      <c r="F20" s="71" t="s">
        <v>236</v>
      </c>
      <c r="G20" s="71" t="s">
        <v>237</v>
      </c>
      <c r="H20" s="71" t="s">
        <v>238</v>
      </c>
    </row>
    <row r="21" spans="4:8" ht="11.25">
      <c r="D21" s="73">
        <v>5</v>
      </c>
      <c r="E21" s="66">
        <v>25.379521659653083</v>
      </c>
      <c r="F21" s="66">
        <v>417.57373246142015</v>
      </c>
      <c r="G21" s="66">
        <v>11.37419638831466</v>
      </c>
      <c r="H21" s="66">
        <v>0.3491706509414152</v>
      </c>
    </row>
    <row r="22" spans="4:8" ht="11.25">
      <c r="D22" s="73">
        <v>15</v>
      </c>
      <c r="E22" s="66">
        <v>39.302088930326704</v>
      </c>
      <c r="F22" s="66">
        <v>1354.2841380336201</v>
      </c>
      <c r="G22" s="66">
        <v>24.224931418242488</v>
      </c>
      <c r="H22" s="66">
        <v>18.391854386600567</v>
      </c>
    </row>
    <row r="23" spans="4:8" ht="11.25">
      <c r="D23" s="73">
        <v>25</v>
      </c>
      <c r="E23" s="66">
        <v>84.43495137572636</v>
      </c>
      <c r="F23" s="66">
        <v>3191.4625844298544</v>
      </c>
      <c r="G23" s="66">
        <v>53.98316327708332</v>
      </c>
      <c r="H23" s="66">
        <v>42.925738714370425</v>
      </c>
    </row>
    <row r="24" spans="4:8" ht="11.25">
      <c r="D24" s="73">
        <v>50</v>
      </c>
      <c r="E24" s="66">
        <v>58.68918228332171</v>
      </c>
      <c r="F24" s="66">
        <v>1862.7406298176527</v>
      </c>
      <c r="G24" s="66">
        <v>88.50424731884934</v>
      </c>
      <c r="H24" s="66">
        <v>1.2280118917908056</v>
      </c>
    </row>
    <row r="25" spans="4:8" ht="11.25">
      <c r="D25" s="73">
        <v>120</v>
      </c>
      <c r="E25" s="66">
        <v>95.81643954309536</v>
      </c>
      <c r="F25" s="66">
        <v>1734.0917112764782</v>
      </c>
      <c r="G25" s="66">
        <v>282.9119824963338</v>
      </c>
      <c r="H25" s="66">
        <v>2.6333267476463167</v>
      </c>
    </row>
    <row r="26" spans="4:8" ht="11.25">
      <c r="D26" s="73">
        <v>175</v>
      </c>
      <c r="E26" s="66">
        <v>41.27395467605781</v>
      </c>
      <c r="F26" s="66">
        <v>1621.1825218236381</v>
      </c>
      <c r="G26" s="66">
        <v>271.1901875197902</v>
      </c>
      <c r="H26" s="66">
        <v>3.942217541809843</v>
      </c>
    </row>
    <row r="28" ht="12" thickBot="1"/>
    <row r="29" spans="3:8" ht="12" thickBot="1">
      <c r="C29" s="69" t="s">
        <v>240</v>
      </c>
      <c r="D29" s="70" t="s">
        <v>234</v>
      </c>
      <c r="E29" s="71" t="s">
        <v>235</v>
      </c>
      <c r="F29" s="71" t="s">
        <v>236</v>
      </c>
      <c r="G29" s="71" t="s">
        <v>237</v>
      </c>
      <c r="H29" s="71" t="s">
        <v>238</v>
      </c>
    </row>
    <row r="30" spans="4:8" ht="11.25">
      <c r="D30" s="73">
        <v>15</v>
      </c>
      <c r="E30" s="66">
        <v>11.521864751075034</v>
      </c>
      <c r="F30" s="66">
        <v>494.6959779350835</v>
      </c>
      <c r="G30" s="66">
        <v>8.879129821704876</v>
      </c>
      <c r="H30" s="66">
        <v>7.92711393941954</v>
      </c>
    </row>
    <row r="32" ht="11.25">
      <c r="A32" s="65" t="s">
        <v>242</v>
      </c>
    </row>
  </sheetData>
  <printOptions/>
  <pageMargins left="0.75" right="0.75" top="1" bottom="1" header="0.5" footer="0.5"/>
  <pageSetup fitToHeight="1" fitToWidth="1" horizontalDpi="600" verticalDpi="600" orientation="landscape" scale="71" r:id="rId1"/>
  <headerFooter alignWithMargins="0">
    <oddHeader>&amp;CTable T.3-4
ARB OFFROAD South Coast Air Basin Fleet-Averaged Emission Factors
</oddHeader>
    <oddFooter>&amp;CT.3-5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07"/>
  <sheetViews>
    <sheetView workbookViewId="0" topLeftCell="A1">
      <pane ySplit="1" topLeftCell="BM31" activePane="bottomLeft" state="frozen"/>
      <selection pane="topLeft" activeCell="A1" sqref="A1"/>
      <selection pane="bottomLeft" activeCell="C58" sqref="C58:F58"/>
    </sheetView>
  </sheetViews>
  <sheetFormatPr defaultColWidth="9.140625" defaultRowHeight="12.75"/>
  <cols>
    <col min="1" max="3" width="9.140625" style="3" customWidth="1"/>
  </cols>
  <sheetData>
    <row r="1" spans="1:6" ht="12.75">
      <c r="A1" t="s">
        <v>76</v>
      </c>
      <c r="B1"/>
      <c r="C1" s="8"/>
      <c r="D1" s="8"/>
      <c r="E1" s="8"/>
      <c r="F1" s="8"/>
    </row>
    <row r="2" spans="1:6" ht="12.75">
      <c r="A2" t="s">
        <v>77</v>
      </c>
      <c r="B2"/>
      <c r="C2" s="8"/>
      <c r="D2" s="8"/>
      <c r="E2" s="8"/>
      <c r="F2" s="8"/>
    </row>
    <row r="3" spans="1:6" ht="12.75">
      <c r="A3" t="s">
        <v>78</v>
      </c>
      <c r="B3"/>
      <c r="C3" s="8"/>
      <c r="D3" s="8"/>
      <c r="E3" s="8"/>
      <c r="F3" s="8"/>
    </row>
    <row r="4" spans="1:6" ht="25.5">
      <c r="A4" s="1" t="s">
        <v>0</v>
      </c>
      <c r="B4" s="1" t="s">
        <v>70</v>
      </c>
      <c r="C4" s="9" t="s">
        <v>75</v>
      </c>
      <c r="D4" s="9" t="s">
        <v>79</v>
      </c>
      <c r="E4" s="9" t="s">
        <v>80</v>
      </c>
      <c r="F4" s="9" t="s">
        <v>81</v>
      </c>
    </row>
    <row r="5" spans="1:6" ht="12.75">
      <c r="A5">
        <v>50</v>
      </c>
      <c r="B5">
        <v>1987</v>
      </c>
      <c r="C5" s="8">
        <v>1.84</v>
      </c>
      <c r="D5" s="8">
        <v>5</v>
      </c>
      <c r="E5" s="8">
        <v>6.9</v>
      </c>
      <c r="F5" s="8">
        <v>0.76</v>
      </c>
    </row>
    <row r="6" spans="1:6" ht="12.75">
      <c r="A6">
        <v>50</v>
      </c>
      <c r="B6">
        <v>1998</v>
      </c>
      <c r="C6" s="8">
        <v>1.8</v>
      </c>
      <c r="D6" s="8">
        <v>5</v>
      </c>
      <c r="E6" s="8">
        <v>6.9</v>
      </c>
      <c r="F6" s="8">
        <v>0.76</v>
      </c>
    </row>
    <row r="7" spans="1:6" ht="12.75">
      <c r="A7">
        <v>50</v>
      </c>
      <c r="B7">
        <v>2003</v>
      </c>
      <c r="C7" s="8">
        <v>1.45</v>
      </c>
      <c r="D7" s="8">
        <v>4.1</v>
      </c>
      <c r="E7" s="8">
        <v>5.55</v>
      </c>
      <c r="F7" s="8">
        <v>0.6</v>
      </c>
    </row>
    <row r="8" spans="1:6" ht="12.75">
      <c r="A8">
        <v>50</v>
      </c>
      <c r="B8">
        <v>2004</v>
      </c>
      <c r="C8" s="8">
        <v>0.64</v>
      </c>
      <c r="D8" s="8">
        <v>3.27</v>
      </c>
      <c r="E8" s="8">
        <v>5.1</v>
      </c>
      <c r="F8" s="8">
        <v>0.43</v>
      </c>
    </row>
    <row r="9" spans="1:6" ht="12.75">
      <c r="A9">
        <v>50</v>
      </c>
      <c r="B9">
        <v>2005</v>
      </c>
      <c r="C9" s="8">
        <v>0.37</v>
      </c>
      <c r="D9" s="8">
        <v>3</v>
      </c>
      <c r="E9" s="8">
        <v>4.95</v>
      </c>
      <c r="F9" s="8">
        <v>0.38</v>
      </c>
    </row>
    <row r="10" spans="1:6" ht="12.75">
      <c r="A10">
        <v>50</v>
      </c>
      <c r="B10">
        <v>2007</v>
      </c>
      <c r="C10" s="8">
        <v>0.24</v>
      </c>
      <c r="D10" s="8">
        <v>2.86</v>
      </c>
      <c r="E10" s="8">
        <v>4.88</v>
      </c>
      <c r="F10" s="8">
        <v>0.35</v>
      </c>
    </row>
    <row r="11" spans="1:6" ht="12.75">
      <c r="A11">
        <v>50</v>
      </c>
      <c r="B11">
        <v>2010</v>
      </c>
      <c r="C11" s="8">
        <v>0.9107344911100951</v>
      </c>
      <c r="D11" s="8">
        <v>2.638947895330742</v>
      </c>
      <c r="E11" s="8">
        <v>2.438101720137594</v>
      </c>
      <c r="F11" s="8">
        <v>0.2325252551141428</v>
      </c>
    </row>
    <row r="12" spans="1:6" ht="12.75">
      <c r="A12">
        <v>50</v>
      </c>
      <c r="B12">
        <v>2020</v>
      </c>
      <c r="C12" s="8">
        <v>0.1</v>
      </c>
      <c r="D12" s="8">
        <v>2.72</v>
      </c>
      <c r="E12" s="8">
        <v>4.8</v>
      </c>
      <c r="F12" s="8">
        <v>0.32</v>
      </c>
    </row>
    <row r="13" spans="1:6" ht="12.75">
      <c r="A13">
        <v>120</v>
      </c>
      <c r="B13">
        <v>1987</v>
      </c>
      <c r="C13" s="8">
        <v>1.44</v>
      </c>
      <c r="D13" s="8">
        <v>4.8</v>
      </c>
      <c r="E13" s="8">
        <v>13</v>
      </c>
      <c r="F13" s="8">
        <v>0.84</v>
      </c>
    </row>
    <row r="14" spans="1:6" ht="12.75">
      <c r="A14">
        <v>120</v>
      </c>
      <c r="B14">
        <v>1997</v>
      </c>
      <c r="C14" s="8">
        <v>0.99</v>
      </c>
      <c r="D14" s="8">
        <v>3.49</v>
      </c>
      <c r="E14" s="8">
        <v>8.75</v>
      </c>
      <c r="F14" s="8">
        <v>0.69</v>
      </c>
    </row>
    <row r="15" spans="1:6" ht="12.75">
      <c r="A15">
        <v>120</v>
      </c>
      <c r="B15">
        <v>2003</v>
      </c>
      <c r="C15" s="8">
        <v>0.99</v>
      </c>
      <c r="D15" s="8">
        <v>3.49</v>
      </c>
      <c r="E15" s="8">
        <v>6.9</v>
      </c>
      <c r="F15" s="8">
        <v>0.69</v>
      </c>
    </row>
    <row r="16" spans="1:6" ht="12.75">
      <c r="A16">
        <v>120</v>
      </c>
      <c r="B16">
        <v>2004</v>
      </c>
      <c r="C16" s="8">
        <v>0.46</v>
      </c>
      <c r="D16" s="8">
        <v>3.23</v>
      </c>
      <c r="E16" s="8">
        <v>5.64</v>
      </c>
      <c r="F16" s="8">
        <v>0.39</v>
      </c>
    </row>
    <row r="17" spans="1:6" ht="12.75">
      <c r="A17">
        <v>120</v>
      </c>
      <c r="B17">
        <v>2005</v>
      </c>
      <c r="C17" s="8">
        <v>0.28</v>
      </c>
      <c r="D17" s="8">
        <v>3.14</v>
      </c>
      <c r="E17" s="8">
        <v>5.22</v>
      </c>
      <c r="F17" s="8">
        <v>0.29</v>
      </c>
    </row>
    <row r="18" spans="1:6" ht="12.75">
      <c r="A18">
        <v>120</v>
      </c>
      <c r="B18">
        <v>2007</v>
      </c>
      <c r="C18" s="8">
        <v>0.19</v>
      </c>
      <c r="D18" s="8">
        <v>3.09</v>
      </c>
      <c r="E18" s="8">
        <v>5.01</v>
      </c>
      <c r="F18" s="8">
        <v>0.24</v>
      </c>
    </row>
    <row r="19" spans="1:6" ht="12.75">
      <c r="A19">
        <v>120</v>
      </c>
      <c r="B19">
        <v>2010</v>
      </c>
      <c r="C19" s="8">
        <v>0.4237675077885597</v>
      </c>
      <c r="D19" s="8">
        <v>1.5659571030710038</v>
      </c>
      <c r="E19" s="8">
        <v>2.585273104684019</v>
      </c>
      <c r="F19" s="8">
        <v>0.2334027602570523</v>
      </c>
    </row>
    <row r="20" spans="1:6" ht="12.75">
      <c r="A20">
        <v>120</v>
      </c>
      <c r="B20">
        <v>2020</v>
      </c>
      <c r="C20" s="8">
        <v>0.1</v>
      </c>
      <c r="D20" s="8">
        <v>3.05</v>
      </c>
      <c r="E20" s="8">
        <v>2.89</v>
      </c>
      <c r="F20" s="8">
        <v>0.19</v>
      </c>
    </row>
    <row r="21" spans="1:6" ht="12.75">
      <c r="A21">
        <v>175</v>
      </c>
      <c r="B21">
        <v>1969</v>
      </c>
      <c r="C21" s="8">
        <v>1.32</v>
      </c>
      <c r="D21" s="8">
        <v>4.4</v>
      </c>
      <c r="E21" s="8">
        <v>14</v>
      </c>
      <c r="F21" s="8">
        <v>0.77</v>
      </c>
    </row>
    <row r="22" spans="1:6" ht="12.75">
      <c r="A22">
        <v>175</v>
      </c>
      <c r="B22">
        <v>1971</v>
      </c>
      <c r="C22" s="8">
        <v>1.1</v>
      </c>
      <c r="D22" s="8">
        <v>4.4</v>
      </c>
      <c r="E22" s="8">
        <v>13</v>
      </c>
      <c r="F22" s="8">
        <v>0.66</v>
      </c>
    </row>
    <row r="23" spans="1:6" ht="12.75">
      <c r="A23">
        <v>175</v>
      </c>
      <c r="B23">
        <v>1979</v>
      </c>
      <c r="C23" s="8">
        <v>1</v>
      </c>
      <c r="D23" s="8">
        <v>4.4</v>
      </c>
      <c r="E23" s="8">
        <v>12</v>
      </c>
      <c r="F23" s="8">
        <v>0.55</v>
      </c>
    </row>
    <row r="24" spans="1:6" ht="12.75">
      <c r="A24">
        <v>175</v>
      </c>
      <c r="B24">
        <v>1984</v>
      </c>
      <c r="C24" s="8">
        <v>0.94</v>
      </c>
      <c r="D24" s="8">
        <v>4.3</v>
      </c>
      <c r="E24" s="8">
        <v>11</v>
      </c>
      <c r="F24" s="8">
        <v>0.55</v>
      </c>
    </row>
    <row r="25" spans="1:6" ht="12.75">
      <c r="A25">
        <v>175</v>
      </c>
      <c r="B25">
        <v>1987</v>
      </c>
      <c r="C25" s="8">
        <v>0.88</v>
      </c>
      <c r="D25" s="8">
        <v>4.2</v>
      </c>
      <c r="E25" s="8">
        <v>11</v>
      </c>
      <c r="F25" s="8">
        <v>0.55</v>
      </c>
    </row>
    <row r="26" spans="1:6" ht="12.75">
      <c r="A26">
        <v>175</v>
      </c>
      <c r="B26">
        <v>1996</v>
      </c>
      <c r="C26" s="8">
        <v>0.68</v>
      </c>
      <c r="D26" s="8">
        <v>2.7</v>
      </c>
      <c r="E26" s="8">
        <v>8.17</v>
      </c>
      <c r="F26" s="8">
        <v>0.38</v>
      </c>
    </row>
    <row r="27" spans="1:6" ht="12.75">
      <c r="A27">
        <v>175</v>
      </c>
      <c r="B27">
        <v>2002</v>
      </c>
      <c r="C27" s="8">
        <v>0.68</v>
      </c>
      <c r="D27" s="8">
        <v>2.7</v>
      </c>
      <c r="E27" s="8">
        <v>6.9</v>
      </c>
      <c r="F27" s="8">
        <v>0.38</v>
      </c>
    </row>
    <row r="28" spans="1:6" ht="12.75">
      <c r="A28">
        <v>175</v>
      </c>
      <c r="B28">
        <v>2003</v>
      </c>
      <c r="C28" s="8">
        <v>0.33</v>
      </c>
      <c r="D28" s="8">
        <v>2.7</v>
      </c>
      <c r="E28" s="8">
        <v>5.26</v>
      </c>
      <c r="F28" s="8">
        <v>0.24</v>
      </c>
    </row>
    <row r="29" spans="1:6" ht="12.75">
      <c r="A29">
        <v>175</v>
      </c>
      <c r="B29">
        <v>2004</v>
      </c>
      <c r="C29" s="8">
        <v>0.22</v>
      </c>
      <c r="D29" s="8">
        <v>2.7</v>
      </c>
      <c r="E29" s="8">
        <v>4.72</v>
      </c>
      <c r="F29" s="8">
        <v>0.19</v>
      </c>
    </row>
    <row r="30" spans="1:6" ht="12.75">
      <c r="A30">
        <v>175</v>
      </c>
      <c r="B30">
        <v>2006</v>
      </c>
      <c r="C30" s="8">
        <v>0.16</v>
      </c>
      <c r="D30" s="8">
        <v>2.7</v>
      </c>
      <c r="E30" s="8">
        <v>4.44</v>
      </c>
      <c r="F30" s="8">
        <v>0.16</v>
      </c>
    </row>
    <row r="31" spans="1:6" ht="12.75">
      <c r="A31">
        <v>175</v>
      </c>
      <c r="B31">
        <v>2010</v>
      </c>
      <c r="C31" s="8">
        <v>0.4182733226885264</v>
      </c>
      <c r="D31" s="8">
        <v>1.7975380725537191</v>
      </c>
      <c r="E31" s="8">
        <v>3.2282772250256873</v>
      </c>
      <c r="F31" s="8">
        <v>0.18763400394827645</v>
      </c>
    </row>
    <row r="32" spans="1:6" ht="12.75">
      <c r="A32">
        <v>175</v>
      </c>
      <c r="B32">
        <v>2020</v>
      </c>
      <c r="C32" s="8">
        <v>0.1</v>
      </c>
      <c r="D32" s="8">
        <v>2.7</v>
      </c>
      <c r="E32" s="8">
        <v>2.45</v>
      </c>
      <c r="F32" s="8">
        <v>0.14</v>
      </c>
    </row>
    <row r="33" spans="1:6" ht="12.75">
      <c r="A33">
        <v>250</v>
      </c>
      <c r="B33">
        <v>1969</v>
      </c>
      <c r="C33" s="8">
        <v>1.32</v>
      </c>
      <c r="D33" s="8">
        <v>4.4</v>
      </c>
      <c r="E33" s="8">
        <v>14</v>
      </c>
      <c r="F33" s="8">
        <v>0.77</v>
      </c>
    </row>
    <row r="34" spans="1:6" ht="12.75">
      <c r="A34">
        <v>250</v>
      </c>
      <c r="B34">
        <v>1971</v>
      </c>
      <c r="C34" s="8">
        <v>1.1</v>
      </c>
      <c r="D34" s="8">
        <v>4.4</v>
      </c>
      <c r="E34" s="8">
        <v>13</v>
      </c>
      <c r="F34" s="8">
        <v>0.66</v>
      </c>
    </row>
    <row r="35" spans="1:6" ht="12.75">
      <c r="A35">
        <v>250</v>
      </c>
      <c r="B35">
        <v>1979</v>
      </c>
      <c r="C35" s="8">
        <v>1</v>
      </c>
      <c r="D35" s="8">
        <v>4.4</v>
      </c>
      <c r="E35" s="8">
        <v>12</v>
      </c>
      <c r="F35" s="8">
        <v>0.55</v>
      </c>
    </row>
    <row r="36" spans="1:6" ht="12.75">
      <c r="A36">
        <v>250</v>
      </c>
      <c r="B36">
        <v>1984</v>
      </c>
      <c r="C36" s="8">
        <v>0.94</v>
      </c>
      <c r="D36" s="8">
        <v>4.3</v>
      </c>
      <c r="E36" s="8">
        <v>11</v>
      </c>
      <c r="F36" s="8">
        <v>0.55</v>
      </c>
    </row>
    <row r="37" spans="1:6" ht="12.75">
      <c r="A37">
        <v>250</v>
      </c>
      <c r="B37">
        <v>1987</v>
      </c>
      <c r="C37" s="8">
        <v>0.88</v>
      </c>
      <c r="D37" s="8">
        <v>4.2</v>
      </c>
      <c r="E37" s="8">
        <v>11</v>
      </c>
      <c r="F37" s="8">
        <v>0.55</v>
      </c>
    </row>
    <row r="38" spans="1:6" ht="12.75">
      <c r="A38">
        <v>250</v>
      </c>
      <c r="B38">
        <v>1995</v>
      </c>
      <c r="C38" s="8">
        <v>0.68</v>
      </c>
      <c r="D38" s="8">
        <v>2.7</v>
      </c>
      <c r="E38" s="8">
        <v>8.17</v>
      </c>
      <c r="F38" s="8">
        <v>0.38</v>
      </c>
    </row>
    <row r="39" spans="1:6" ht="12.75">
      <c r="A39">
        <v>250</v>
      </c>
      <c r="B39">
        <v>2000</v>
      </c>
      <c r="C39" s="8">
        <v>0.32</v>
      </c>
      <c r="D39" s="8">
        <v>0.92</v>
      </c>
      <c r="E39" s="8">
        <v>6.25</v>
      </c>
      <c r="F39" s="8">
        <v>0.15</v>
      </c>
    </row>
    <row r="40" spans="1:6" ht="12.75">
      <c r="A40">
        <v>250</v>
      </c>
      <c r="B40">
        <v>2010</v>
      </c>
      <c r="C40" s="8">
        <v>0.3029652947641311</v>
      </c>
      <c r="D40" s="8">
        <v>0.8436622688998066</v>
      </c>
      <c r="E40" s="8">
        <v>3.010084662112972</v>
      </c>
      <c r="F40" s="8">
        <v>0.11340266869779309</v>
      </c>
    </row>
    <row r="41" spans="1:6" ht="12.75">
      <c r="A41">
        <v>250</v>
      </c>
      <c r="B41">
        <v>2020</v>
      </c>
      <c r="C41" s="8">
        <v>0.32</v>
      </c>
      <c r="D41" s="8">
        <v>0.92</v>
      </c>
      <c r="E41" s="8">
        <v>5.26</v>
      </c>
      <c r="F41" s="8">
        <v>0.15</v>
      </c>
    </row>
    <row r="42" spans="1:6" ht="12.75">
      <c r="A42">
        <v>500</v>
      </c>
      <c r="B42">
        <v>1969</v>
      </c>
      <c r="C42" s="8">
        <v>1.26</v>
      </c>
      <c r="D42" s="8">
        <v>4.2</v>
      </c>
      <c r="E42" s="8">
        <v>14</v>
      </c>
      <c r="F42" s="8">
        <v>0.74</v>
      </c>
    </row>
    <row r="43" spans="1:6" ht="12.75">
      <c r="A43">
        <v>500</v>
      </c>
      <c r="B43">
        <v>1971</v>
      </c>
      <c r="C43" s="8">
        <v>1.05</v>
      </c>
      <c r="D43" s="8">
        <v>4.2</v>
      </c>
      <c r="E43" s="8">
        <v>13</v>
      </c>
      <c r="F43" s="8">
        <v>0.63</v>
      </c>
    </row>
    <row r="44" spans="1:6" ht="12.75">
      <c r="A44">
        <v>500</v>
      </c>
      <c r="B44">
        <v>1979</v>
      </c>
      <c r="C44" s="8">
        <v>0.95</v>
      </c>
      <c r="D44" s="8">
        <v>4.2</v>
      </c>
      <c r="E44" s="8">
        <v>12</v>
      </c>
      <c r="F44" s="8">
        <v>0.53</v>
      </c>
    </row>
    <row r="45" spans="1:6" ht="12.75">
      <c r="A45">
        <v>500</v>
      </c>
      <c r="B45">
        <v>1984</v>
      </c>
      <c r="C45" s="8">
        <v>0.9</v>
      </c>
      <c r="D45" s="8">
        <v>4.2</v>
      </c>
      <c r="E45" s="8">
        <v>11</v>
      </c>
      <c r="F45" s="8">
        <v>0.53</v>
      </c>
    </row>
    <row r="46" spans="1:6" ht="12.75">
      <c r="A46">
        <v>500</v>
      </c>
      <c r="B46">
        <v>1987</v>
      </c>
      <c r="C46" s="8">
        <v>0.84</v>
      </c>
      <c r="D46" s="8">
        <v>4.1</v>
      </c>
      <c r="E46" s="8">
        <v>11</v>
      </c>
      <c r="F46" s="8">
        <v>0.53</v>
      </c>
    </row>
    <row r="47" spans="1:6" ht="12.75">
      <c r="A47">
        <v>500</v>
      </c>
      <c r="B47">
        <v>1995</v>
      </c>
      <c r="C47" s="8">
        <v>0.68</v>
      </c>
      <c r="D47" s="8">
        <v>2.7</v>
      </c>
      <c r="E47" s="8">
        <v>8.17</v>
      </c>
      <c r="F47" s="8">
        <v>0.38</v>
      </c>
    </row>
    <row r="48" spans="1:6" ht="12.75">
      <c r="A48">
        <v>500</v>
      </c>
      <c r="B48">
        <v>2000</v>
      </c>
      <c r="C48" s="8">
        <v>0.32</v>
      </c>
      <c r="D48" s="8">
        <v>0.92</v>
      </c>
      <c r="E48" s="8">
        <v>6.25</v>
      </c>
      <c r="F48" s="8">
        <v>0.15</v>
      </c>
    </row>
    <row r="49" spans="1:6" ht="12.75">
      <c r="A49">
        <v>500</v>
      </c>
      <c r="B49">
        <v>2010</v>
      </c>
      <c r="C49" s="8">
        <v>0.2263173553402487</v>
      </c>
      <c r="D49" s="8">
        <v>0.8270485239874753</v>
      </c>
      <c r="E49" s="8">
        <v>2.185515291487037</v>
      </c>
      <c r="F49" s="8">
        <v>0.0840144446817295</v>
      </c>
    </row>
    <row r="50" spans="1:6" ht="12.75">
      <c r="A50">
        <v>500</v>
      </c>
      <c r="B50">
        <v>2020</v>
      </c>
      <c r="C50" s="8">
        <v>0.32</v>
      </c>
      <c r="D50" s="8">
        <v>0.92</v>
      </c>
      <c r="E50" s="8">
        <v>5.26</v>
      </c>
      <c r="F50" s="8">
        <v>0.15</v>
      </c>
    </row>
    <row r="51" spans="1:6" ht="12.75">
      <c r="A51">
        <v>750</v>
      </c>
      <c r="B51">
        <v>1969</v>
      </c>
      <c r="C51" s="8">
        <v>1.26</v>
      </c>
      <c r="D51" s="8">
        <v>4.2</v>
      </c>
      <c r="E51" s="8">
        <v>14</v>
      </c>
      <c r="F51" s="8">
        <v>0.74</v>
      </c>
    </row>
    <row r="52" spans="1:6" ht="12.75">
      <c r="A52">
        <v>750</v>
      </c>
      <c r="B52">
        <v>1971</v>
      </c>
      <c r="C52" s="8">
        <v>1.05</v>
      </c>
      <c r="D52" s="8">
        <v>4.2</v>
      </c>
      <c r="E52" s="8">
        <v>13</v>
      </c>
      <c r="F52" s="8">
        <v>0.63</v>
      </c>
    </row>
    <row r="53" spans="1:6" ht="12.75">
      <c r="A53">
        <v>750</v>
      </c>
      <c r="B53">
        <v>1979</v>
      </c>
      <c r="C53" s="8">
        <v>0.95</v>
      </c>
      <c r="D53" s="8">
        <v>4.2</v>
      </c>
      <c r="E53" s="8">
        <v>12</v>
      </c>
      <c r="F53" s="8">
        <v>0.53</v>
      </c>
    </row>
    <row r="54" spans="1:6" ht="12.75">
      <c r="A54">
        <v>750</v>
      </c>
      <c r="B54">
        <v>1984</v>
      </c>
      <c r="C54" s="8">
        <v>0.9</v>
      </c>
      <c r="D54" s="8">
        <v>4.2</v>
      </c>
      <c r="E54" s="8">
        <v>11</v>
      </c>
      <c r="F54" s="8">
        <v>0.53</v>
      </c>
    </row>
    <row r="55" spans="1:6" ht="12.75">
      <c r="A55">
        <v>750</v>
      </c>
      <c r="B55">
        <v>1987</v>
      </c>
      <c r="C55" s="8">
        <v>0.84</v>
      </c>
      <c r="D55" s="8">
        <v>4.1</v>
      </c>
      <c r="E55" s="8">
        <v>11</v>
      </c>
      <c r="F55" s="8">
        <v>0.53</v>
      </c>
    </row>
    <row r="56" spans="1:6" ht="12.75">
      <c r="A56">
        <v>750</v>
      </c>
      <c r="B56">
        <v>1995</v>
      </c>
      <c r="C56" s="8">
        <v>0.68</v>
      </c>
      <c r="D56" s="8">
        <v>2.7</v>
      </c>
      <c r="E56" s="8">
        <v>8.17</v>
      </c>
      <c r="F56" s="8">
        <v>0.38</v>
      </c>
    </row>
    <row r="57" spans="1:6" ht="12.75">
      <c r="A57">
        <v>750</v>
      </c>
      <c r="B57">
        <v>2000</v>
      </c>
      <c r="C57" s="8">
        <v>0.32</v>
      </c>
      <c r="D57" s="8">
        <v>0.92</v>
      </c>
      <c r="E57" s="8">
        <v>6.25</v>
      </c>
      <c r="F57" s="8">
        <v>0.15</v>
      </c>
    </row>
    <row r="58" spans="1:6" ht="12.75">
      <c r="A58">
        <v>750</v>
      </c>
      <c r="B58">
        <v>2010</v>
      </c>
      <c r="C58" s="8">
        <v>0.28664144518858853</v>
      </c>
      <c r="D58" s="8">
        <v>1.085879820455559</v>
      </c>
      <c r="E58" s="8">
        <v>2.768935972039374</v>
      </c>
      <c r="F58" s="8">
        <v>0.10675774980333727</v>
      </c>
    </row>
    <row r="59" spans="1:6" ht="12.75">
      <c r="A59">
        <v>750</v>
      </c>
      <c r="B59">
        <v>2020</v>
      </c>
      <c r="C59" s="8">
        <v>0.32</v>
      </c>
      <c r="D59" s="8">
        <v>0.92</v>
      </c>
      <c r="E59" s="8">
        <v>5.26</v>
      </c>
      <c r="F59" s="8">
        <v>0.15</v>
      </c>
    </row>
    <row r="60" spans="1:6" ht="12.75">
      <c r="A60">
        <v>9999</v>
      </c>
      <c r="B60">
        <v>1969</v>
      </c>
      <c r="C60" s="8">
        <v>1.26</v>
      </c>
      <c r="D60" s="8">
        <v>4.2</v>
      </c>
      <c r="E60" s="8">
        <v>14</v>
      </c>
      <c r="F60" s="8">
        <v>0.74</v>
      </c>
    </row>
    <row r="61" spans="1:6" ht="12.75">
      <c r="A61">
        <v>9999</v>
      </c>
      <c r="B61">
        <v>1971</v>
      </c>
      <c r="C61" s="8">
        <v>1.05</v>
      </c>
      <c r="D61" s="8">
        <v>4.2</v>
      </c>
      <c r="E61" s="8">
        <v>13</v>
      </c>
      <c r="F61" s="8">
        <v>0.63</v>
      </c>
    </row>
    <row r="62" spans="1:6" ht="12.75">
      <c r="A62">
        <v>9999</v>
      </c>
      <c r="B62">
        <v>1979</v>
      </c>
      <c r="C62" s="8">
        <v>0.95</v>
      </c>
      <c r="D62" s="8">
        <v>4.2</v>
      </c>
      <c r="E62" s="8">
        <v>12</v>
      </c>
      <c r="F62" s="8">
        <v>0.53</v>
      </c>
    </row>
    <row r="63" spans="1:6" ht="12.75">
      <c r="A63">
        <v>9999</v>
      </c>
      <c r="B63">
        <v>1984</v>
      </c>
      <c r="C63" s="8">
        <v>0.9</v>
      </c>
      <c r="D63" s="8">
        <v>4.2</v>
      </c>
      <c r="E63" s="8">
        <v>11</v>
      </c>
      <c r="F63" s="8">
        <v>0.53</v>
      </c>
    </row>
    <row r="64" spans="1:6" ht="12.75">
      <c r="A64">
        <v>9999</v>
      </c>
      <c r="B64">
        <v>1987</v>
      </c>
      <c r="C64" s="8">
        <v>0.84</v>
      </c>
      <c r="D64" s="8">
        <v>4.1</v>
      </c>
      <c r="E64" s="8">
        <v>11</v>
      </c>
      <c r="F64" s="8">
        <v>0.53</v>
      </c>
    </row>
    <row r="65" spans="1:6" ht="12.75">
      <c r="A65">
        <v>9999</v>
      </c>
      <c r="B65">
        <v>1999</v>
      </c>
      <c r="C65" s="8">
        <v>0.68</v>
      </c>
      <c r="D65" s="8">
        <v>2.7</v>
      </c>
      <c r="E65" s="8">
        <v>8.17</v>
      </c>
      <c r="F65" s="8">
        <v>0.15</v>
      </c>
    </row>
    <row r="66" spans="1:6" ht="12.75">
      <c r="A66">
        <v>9999</v>
      </c>
      <c r="B66">
        <v>2020</v>
      </c>
      <c r="C66" s="8">
        <v>0.32</v>
      </c>
      <c r="D66" s="8">
        <v>0.92</v>
      </c>
      <c r="E66" s="8">
        <v>6.25</v>
      </c>
      <c r="F66" s="8">
        <v>0.15</v>
      </c>
    </row>
    <row r="67" spans="1:3" ht="12.75">
      <c r="A67"/>
      <c r="B67"/>
      <c r="C67"/>
    </row>
    <row r="68" spans="1:6" ht="12.75">
      <c r="A68"/>
      <c r="B68" t="s">
        <v>71</v>
      </c>
      <c r="C68" s="8">
        <v>50</v>
      </c>
      <c r="D68" s="8"/>
      <c r="E68" s="8" t="s">
        <v>72</v>
      </c>
      <c r="F68" s="8">
        <v>999</v>
      </c>
    </row>
    <row r="69" spans="1:6" ht="12.75">
      <c r="A69"/>
      <c r="B69"/>
      <c r="C69" s="8">
        <v>120</v>
      </c>
      <c r="D69" s="8"/>
      <c r="E69" s="8" t="s">
        <v>73</v>
      </c>
      <c r="F69" s="8"/>
    </row>
    <row r="70" spans="1:6" ht="12.75">
      <c r="A70"/>
      <c r="B70"/>
      <c r="C70" s="8">
        <v>175</v>
      </c>
      <c r="D70" s="8"/>
      <c r="E70" s="8" t="s">
        <v>74</v>
      </c>
      <c r="F70" s="8"/>
    </row>
    <row r="71" spans="1:3" ht="12.75">
      <c r="A71" s="3">
        <v>48</v>
      </c>
      <c r="B71" s="3">
        <v>82</v>
      </c>
      <c r="C71" s="3" t="s">
        <v>59</v>
      </c>
    </row>
    <row r="72" spans="1:3" ht="12.75">
      <c r="A72" s="3">
        <v>78</v>
      </c>
      <c r="B72" s="3">
        <v>82</v>
      </c>
      <c r="C72" s="3" t="s">
        <v>59</v>
      </c>
    </row>
    <row r="73" spans="1:3" ht="12.75">
      <c r="A73" s="3">
        <v>78</v>
      </c>
      <c r="B73" s="3">
        <v>80</v>
      </c>
      <c r="C73" s="3" t="s">
        <v>59</v>
      </c>
    </row>
    <row r="74" spans="1:3" ht="12.75">
      <c r="A74" s="3">
        <v>66</v>
      </c>
      <c r="B74" s="3">
        <v>27</v>
      </c>
      <c r="C74" s="3" t="s">
        <v>59</v>
      </c>
    </row>
    <row r="75" spans="1:3" ht="12.75">
      <c r="A75" s="3">
        <v>62</v>
      </c>
      <c r="B75" s="3">
        <v>17</v>
      </c>
      <c r="C75" s="3" t="s">
        <v>59</v>
      </c>
    </row>
    <row r="76" spans="1:3" ht="12.75">
      <c r="A76" s="3">
        <v>48</v>
      </c>
      <c r="B76" s="3">
        <v>150</v>
      </c>
      <c r="C76" s="3" t="s">
        <v>59</v>
      </c>
    </row>
    <row r="77" spans="1:3" ht="12.75">
      <c r="A77" s="3">
        <v>59</v>
      </c>
      <c r="B77" s="3">
        <v>7</v>
      </c>
      <c r="C77" s="3" t="s">
        <v>59</v>
      </c>
    </row>
    <row r="78" spans="1:3" ht="12.75">
      <c r="A78" s="3">
        <v>66</v>
      </c>
      <c r="B78" s="3">
        <v>31</v>
      </c>
      <c r="C78" s="3" t="s">
        <v>59</v>
      </c>
    </row>
    <row r="79" spans="1:3" ht="12.75">
      <c r="A79" s="3">
        <v>78</v>
      </c>
      <c r="B79" s="3">
        <v>13</v>
      </c>
      <c r="C79" s="3" t="s">
        <v>59</v>
      </c>
    </row>
    <row r="80" spans="1:3" ht="12.75">
      <c r="A80" s="3">
        <v>85</v>
      </c>
      <c r="B80" s="3">
        <v>66</v>
      </c>
      <c r="C80" s="3" t="s">
        <v>59</v>
      </c>
    </row>
    <row r="81" spans="1:3" ht="12.75">
      <c r="A81" s="3">
        <v>46</v>
      </c>
      <c r="B81" s="3">
        <v>36</v>
      </c>
      <c r="C81" s="3" t="s">
        <v>59</v>
      </c>
    </row>
    <row r="82" spans="1:3" ht="12.75">
      <c r="A82" s="3">
        <v>63</v>
      </c>
      <c r="B82" s="3">
        <v>88</v>
      </c>
      <c r="C82" s="3" t="s">
        <v>59</v>
      </c>
    </row>
    <row r="83" spans="1:3" ht="12.75">
      <c r="A83" s="3">
        <v>85</v>
      </c>
      <c r="B83" s="3">
        <v>60</v>
      </c>
      <c r="C83" s="3" t="s">
        <v>59</v>
      </c>
    </row>
    <row r="84" spans="1:3" ht="12.75">
      <c r="A84" s="3">
        <v>63</v>
      </c>
      <c r="B84" s="3">
        <v>62</v>
      </c>
      <c r="C84" s="3" t="s">
        <v>59</v>
      </c>
    </row>
    <row r="85" spans="1:3" ht="12.75">
      <c r="A85" s="3">
        <v>47</v>
      </c>
      <c r="B85" s="3">
        <v>55</v>
      </c>
      <c r="C85" s="3" t="s">
        <v>59</v>
      </c>
    </row>
    <row r="86" spans="1:3" ht="12.75">
      <c r="A86" s="3">
        <v>50</v>
      </c>
      <c r="B86" s="3">
        <v>24</v>
      </c>
      <c r="C86" s="3" t="s">
        <v>59</v>
      </c>
    </row>
    <row r="87" spans="1:3" ht="12.75">
      <c r="A87" s="3">
        <v>41</v>
      </c>
      <c r="B87" s="3">
        <v>9</v>
      </c>
      <c r="C87" s="3" t="s">
        <v>59</v>
      </c>
    </row>
    <row r="88" spans="1:3" ht="12.75">
      <c r="A88" s="3">
        <v>76</v>
      </c>
      <c r="B88" s="3">
        <v>8</v>
      </c>
      <c r="C88" s="3" t="s">
        <v>59</v>
      </c>
    </row>
    <row r="89" spans="1:3" ht="12.75">
      <c r="A89" s="3">
        <v>71</v>
      </c>
      <c r="B89" s="3">
        <v>39</v>
      </c>
      <c r="C89" s="3" t="s">
        <v>59</v>
      </c>
    </row>
    <row r="90" spans="1:3" ht="12.75">
      <c r="A90" s="3">
        <v>71</v>
      </c>
      <c r="B90" s="3">
        <v>39</v>
      </c>
      <c r="C90" s="3" t="s">
        <v>59</v>
      </c>
    </row>
    <row r="91" spans="1:3" ht="12.75">
      <c r="A91" s="3">
        <v>68</v>
      </c>
      <c r="B91" s="3">
        <v>11</v>
      </c>
      <c r="C91" s="3" t="s">
        <v>59</v>
      </c>
    </row>
    <row r="92" spans="1:3" ht="12.75">
      <c r="A92" s="3">
        <v>68</v>
      </c>
      <c r="B92" s="3">
        <v>11</v>
      </c>
      <c r="C92" s="3" t="s">
        <v>59</v>
      </c>
    </row>
    <row r="93" spans="1:3" ht="12.75">
      <c r="A93" s="3">
        <v>30</v>
      </c>
      <c r="B93" s="3">
        <v>7</v>
      </c>
      <c r="C93" s="3" t="s">
        <v>59</v>
      </c>
    </row>
    <row r="94" spans="1:3" ht="12.75">
      <c r="A94" s="3">
        <v>55</v>
      </c>
      <c r="B94" s="3">
        <v>14</v>
      </c>
      <c r="C94" s="3" t="s">
        <v>59</v>
      </c>
    </row>
    <row r="95" spans="1:3" ht="12.75">
      <c r="A95" s="3">
        <v>51</v>
      </c>
      <c r="B95" s="3">
        <v>19</v>
      </c>
      <c r="C95" s="3" t="s">
        <v>59</v>
      </c>
    </row>
    <row r="96" spans="1:3" ht="12.75">
      <c r="A96" s="3">
        <v>69</v>
      </c>
      <c r="B96" s="3">
        <v>7</v>
      </c>
      <c r="C96" s="3" t="s">
        <v>59</v>
      </c>
    </row>
    <row r="97" spans="1:3" ht="12.75">
      <c r="A97" s="3">
        <v>56</v>
      </c>
      <c r="B97" s="3">
        <v>9</v>
      </c>
      <c r="C97" s="3" t="s">
        <v>59</v>
      </c>
    </row>
    <row r="98" spans="1:3" ht="12.75">
      <c r="A98" s="3">
        <v>49</v>
      </c>
      <c r="B98" s="3">
        <v>8</v>
      </c>
      <c r="C98" s="3" t="s">
        <v>59</v>
      </c>
    </row>
    <row r="99" spans="1:3" ht="12.75">
      <c r="A99" s="3">
        <v>62</v>
      </c>
      <c r="B99" s="3">
        <v>7</v>
      </c>
      <c r="C99" s="3" t="s">
        <v>59</v>
      </c>
    </row>
    <row r="100" spans="1:3" ht="12.75">
      <c r="A100" s="3">
        <v>50</v>
      </c>
      <c r="B100" s="3">
        <v>8</v>
      </c>
      <c r="C100" s="3" t="s">
        <v>59</v>
      </c>
    </row>
    <row r="101" spans="1:3" ht="12.75">
      <c r="A101" s="3">
        <v>59</v>
      </c>
      <c r="B101" s="3">
        <v>-1</v>
      </c>
      <c r="C101" s="3" t="s">
        <v>59</v>
      </c>
    </row>
    <row r="102" spans="1:3" ht="12.75">
      <c r="A102" s="3">
        <v>100</v>
      </c>
      <c r="B102" s="3">
        <v>-1</v>
      </c>
      <c r="C102" s="3" t="s">
        <v>59</v>
      </c>
    </row>
    <row r="103" spans="1:3" ht="12.75">
      <c r="A103" s="3">
        <v>100</v>
      </c>
      <c r="B103" s="3">
        <v>-1</v>
      </c>
      <c r="C103" s="3" t="s">
        <v>59</v>
      </c>
    </row>
    <row r="104" spans="1:3" ht="12.75">
      <c r="A104" s="3">
        <v>100</v>
      </c>
      <c r="B104" s="3">
        <v>-1</v>
      </c>
      <c r="C104" s="3" t="s">
        <v>59</v>
      </c>
    </row>
    <row r="105" spans="1:3" ht="12.75">
      <c r="A105" s="3">
        <v>100</v>
      </c>
      <c r="B105" s="3">
        <v>-1</v>
      </c>
      <c r="C105" s="3" t="s">
        <v>59</v>
      </c>
    </row>
    <row r="106" spans="1:3" ht="12.75">
      <c r="A106" s="3">
        <v>100</v>
      </c>
      <c r="B106" s="3">
        <v>-1</v>
      </c>
      <c r="C106" s="3" t="s">
        <v>59</v>
      </c>
    </row>
    <row r="107" spans="1:3" ht="12.75">
      <c r="A107" s="3">
        <v>100</v>
      </c>
      <c r="B107" s="3">
        <v>-1</v>
      </c>
      <c r="C107" s="3" t="s">
        <v>59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2"/>
  <sheetViews>
    <sheetView workbookViewId="0" topLeftCell="A1">
      <pane ySplit="1" topLeftCell="BM2" activePane="bottomLeft" state="frozen"/>
      <selection pane="topLeft" activeCell="A1" sqref="A1"/>
      <selection pane="bottomLeft" activeCell="D5" sqref="D5"/>
    </sheetView>
  </sheetViews>
  <sheetFormatPr defaultColWidth="9.140625" defaultRowHeight="12.75"/>
  <cols>
    <col min="1" max="3" width="9.140625" style="3" customWidth="1"/>
    <col min="4" max="4" width="34.7109375" style="0" customWidth="1"/>
  </cols>
  <sheetData>
    <row r="1" spans="1:4" ht="12.75">
      <c r="A1" s="4" t="s">
        <v>12</v>
      </c>
      <c r="B1" s="4" t="s">
        <v>0</v>
      </c>
      <c r="C1" s="4" t="s">
        <v>7</v>
      </c>
      <c r="D1" s="5" t="s">
        <v>60</v>
      </c>
    </row>
    <row r="2" spans="1:4" ht="12.75">
      <c r="A2" s="3" t="s">
        <v>19</v>
      </c>
      <c r="B2" s="3">
        <v>-1</v>
      </c>
      <c r="C2" s="3" t="s">
        <v>2</v>
      </c>
      <c r="D2" t="s">
        <v>51</v>
      </c>
    </row>
    <row r="3" spans="1:4" ht="12.75">
      <c r="A3" s="3">
        <v>50.5</v>
      </c>
      <c r="B3" s="3">
        <v>43</v>
      </c>
      <c r="C3" s="3" t="s">
        <v>2</v>
      </c>
      <c r="D3" t="s">
        <v>35</v>
      </c>
    </row>
    <row r="4" spans="1:4" ht="12.75">
      <c r="A4" s="3">
        <v>48</v>
      </c>
      <c r="B4" s="3">
        <v>37</v>
      </c>
      <c r="C4" s="3" t="s">
        <v>2</v>
      </c>
      <c r="D4" t="s">
        <v>49</v>
      </c>
    </row>
    <row r="5" spans="1:4" ht="12.75">
      <c r="A5" s="3">
        <v>59</v>
      </c>
      <c r="B5" s="3">
        <v>91</v>
      </c>
      <c r="C5" s="3" t="s">
        <v>2</v>
      </c>
      <c r="D5" t="s">
        <v>32</v>
      </c>
    </row>
    <row r="6" spans="1:4" ht="12.75">
      <c r="A6" s="3">
        <v>75</v>
      </c>
      <c r="B6" s="3">
        <v>209</v>
      </c>
      <c r="C6" s="3" t="s">
        <v>2</v>
      </c>
      <c r="D6" t="s">
        <v>18</v>
      </c>
    </row>
    <row r="7" spans="1:4" ht="12.75">
      <c r="A7" s="3">
        <v>75</v>
      </c>
      <c r="B7" s="3">
        <v>209</v>
      </c>
      <c r="C7" s="3" t="s">
        <v>2</v>
      </c>
      <c r="D7" t="s">
        <v>17</v>
      </c>
    </row>
    <row r="8" spans="1:4" ht="12.75">
      <c r="A8" s="3">
        <v>46.5</v>
      </c>
      <c r="B8" s="3">
        <v>79</v>
      </c>
      <c r="C8" s="3" t="s">
        <v>2</v>
      </c>
      <c r="D8" t="s">
        <v>69</v>
      </c>
    </row>
    <row r="9" spans="1:4" ht="12.75">
      <c r="A9" s="3">
        <v>56</v>
      </c>
      <c r="B9" s="3">
        <v>11</v>
      </c>
      <c r="C9" s="3" t="s">
        <v>2</v>
      </c>
      <c r="D9" t="s">
        <v>31</v>
      </c>
    </row>
    <row r="10" spans="1:4" ht="12.75">
      <c r="A10" s="3">
        <v>50</v>
      </c>
      <c r="B10" s="3">
        <v>4</v>
      </c>
      <c r="C10" s="3" t="s">
        <v>2</v>
      </c>
      <c r="D10" t="s">
        <v>20</v>
      </c>
    </row>
    <row r="11" spans="1:4" ht="12.75">
      <c r="A11" s="3">
        <v>53</v>
      </c>
      <c r="B11" s="3">
        <v>130</v>
      </c>
      <c r="C11" s="3" t="s">
        <v>2</v>
      </c>
      <c r="D11" t="s">
        <v>53</v>
      </c>
    </row>
    <row r="12" spans="1:4" ht="12.75">
      <c r="A12" s="3">
        <v>73</v>
      </c>
      <c r="B12" s="3">
        <v>56</v>
      </c>
      <c r="C12" s="3" t="s">
        <v>2</v>
      </c>
      <c r="D12" t="s">
        <v>33</v>
      </c>
    </row>
    <row r="13" spans="1:4" ht="12.75">
      <c r="A13" s="3">
        <v>43</v>
      </c>
      <c r="B13" s="3">
        <v>194</v>
      </c>
      <c r="C13" s="3" t="s">
        <v>2</v>
      </c>
      <c r="D13" t="s">
        <v>38</v>
      </c>
    </row>
    <row r="14" spans="1:4" ht="12.75">
      <c r="A14" s="3">
        <v>59</v>
      </c>
      <c r="B14" s="3">
        <v>102.9</v>
      </c>
      <c r="C14" s="3" t="s">
        <v>2</v>
      </c>
      <c r="D14" t="s">
        <v>64</v>
      </c>
    </row>
    <row r="15" spans="1:4" ht="12.75">
      <c r="A15" s="3">
        <v>57.5</v>
      </c>
      <c r="B15" s="3">
        <v>157</v>
      </c>
      <c r="C15" s="3" t="s">
        <v>2</v>
      </c>
      <c r="D15" t="s">
        <v>56</v>
      </c>
    </row>
    <row r="16" spans="1:4" ht="12.75">
      <c r="A16" s="3">
        <v>78</v>
      </c>
      <c r="B16" s="3">
        <v>127</v>
      </c>
      <c r="C16" s="3" t="s">
        <v>2</v>
      </c>
      <c r="D16" t="s">
        <v>34</v>
      </c>
    </row>
    <row r="17" spans="1:4" ht="12.75">
      <c r="A17" s="3">
        <v>78</v>
      </c>
      <c r="B17" s="3">
        <v>127</v>
      </c>
      <c r="C17" s="3" t="s">
        <v>2</v>
      </c>
      <c r="D17" t="s">
        <v>34</v>
      </c>
    </row>
    <row r="18" spans="1:4" ht="12.75">
      <c r="A18" s="3">
        <v>38</v>
      </c>
      <c r="B18" s="3">
        <v>23</v>
      </c>
      <c r="C18" s="3" t="s">
        <v>2</v>
      </c>
      <c r="D18" t="s">
        <v>40</v>
      </c>
    </row>
    <row r="19" spans="1:4" ht="12.75">
      <c r="A19" s="3">
        <v>58</v>
      </c>
      <c r="B19" s="3">
        <v>56</v>
      </c>
      <c r="C19" s="3" t="s">
        <v>2</v>
      </c>
      <c r="D19" t="s">
        <v>27</v>
      </c>
    </row>
    <row r="20" spans="1:4" ht="12.75">
      <c r="A20" s="3">
        <v>71</v>
      </c>
      <c r="B20" s="3">
        <v>183</v>
      </c>
      <c r="C20" s="3" t="s">
        <v>2</v>
      </c>
      <c r="D20" t="s">
        <v>67</v>
      </c>
    </row>
    <row r="21" spans="1:4" ht="12.75">
      <c r="A21" s="3">
        <v>30</v>
      </c>
      <c r="B21" s="3">
        <v>83</v>
      </c>
      <c r="C21" s="3" t="s">
        <v>2</v>
      </c>
      <c r="D21" t="s">
        <v>37</v>
      </c>
    </row>
    <row r="22" spans="1:4" ht="12.75">
      <c r="A22" s="3">
        <v>74</v>
      </c>
      <c r="B22" s="3">
        <v>22</v>
      </c>
      <c r="C22" s="3" t="s">
        <v>2</v>
      </c>
      <c r="D22" t="s">
        <v>43</v>
      </c>
    </row>
    <row r="23" spans="1:4" ht="12.75">
      <c r="A23" s="3">
        <v>74</v>
      </c>
      <c r="B23" s="3">
        <v>22</v>
      </c>
      <c r="C23" s="3" t="s">
        <v>2</v>
      </c>
      <c r="D23" t="s">
        <v>44</v>
      </c>
    </row>
    <row r="24" spans="1:4" ht="12.75">
      <c r="A24" s="3">
        <v>57.5</v>
      </c>
      <c r="B24" s="3">
        <v>156.6</v>
      </c>
      <c r="C24" s="3" t="s">
        <v>2</v>
      </c>
      <c r="D24" t="s">
        <v>57</v>
      </c>
    </row>
    <row r="25" spans="1:4" ht="12.75">
      <c r="A25" s="3">
        <v>48</v>
      </c>
      <c r="B25" s="3">
        <v>35</v>
      </c>
      <c r="C25" s="3" t="s">
        <v>2</v>
      </c>
      <c r="D25" t="s">
        <v>46</v>
      </c>
    </row>
    <row r="26" spans="1:4" ht="12.75">
      <c r="A26" s="3">
        <v>41</v>
      </c>
      <c r="B26" s="3">
        <v>489</v>
      </c>
      <c r="C26" s="3" t="s">
        <v>2</v>
      </c>
      <c r="D26" t="s">
        <v>68</v>
      </c>
    </row>
    <row r="27" spans="1:4" ht="12.75">
      <c r="A27" s="3">
        <v>62</v>
      </c>
      <c r="B27" s="3">
        <v>161</v>
      </c>
      <c r="C27" s="3" t="s">
        <v>2</v>
      </c>
      <c r="D27" t="s">
        <v>30</v>
      </c>
    </row>
    <row r="28" spans="1:4" ht="12.75">
      <c r="A28" s="3">
        <v>53</v>
      </c>
      <c r="B28" s="3">
        <v>99</v>
      </c>
      <c r="C28" s="3" t="s">
        <v>2</v>
      </c>
      <c r="D28" t="s">
        <v>14</v>
      </c>
    </row>
    <row r="29" spans="1:4" ht="12.75">
      <c r="A29" s="3">
        <v>53</v>
      </c>
      <c r="B29" s="3">
        <v>99</v>
      </c>
      <c r="C29" s="3" t="s">
        <v>2</v>
      </c>
      <c r="D29" t="s">
        <v>13</v>
      </c>
    </row>
    <row r="30" spans="1:4" ht="12.75">
      <c r="A30" s="3">
        <v>43</v>
      </c>
      <c r="B30" s="3">
        <v>8</v>
      </c>
      <c r="C30" s="3" t="s">
        <v>2</v>
      </c>
      <c r="D30" t="s">
        <v>16</v>
      </c>
    </row>
    <row r="31" spans="1:4" ht="12.75">
      <c r="A31" s="3">
        <v>43</v>
      </c>
      <c r="B31" s="3">
        <v>8</v>
      </c>
      <c r="C31" s="3" t="s">
        <v>2</v>
      </c>
      <c r="D31" t="s">
        <v>15</v>
      </c>
    </row>
    <row r="32" spans="1:4" ht="12.75">
      <c r="A32" s="3">
        <v>30</v>
      </c>
      <c r="B32" s="3">
        <v>21</v>
      </c>
      <c r="C32" s="3" t="s">
        <v>2</v>
      </c>
      <c r="D32" t="s">
        <v>45</v>
      </c>
    </row>
    <row r="33" spans="1:4" ht="12.75">
      <c r="A33" s="3">
        <v>74</v>
      </c>
      <c r="B33" s="3">
        <v>23</v>
      </c>
      <c r="C33" s="3" t="s">
        <v>2</v>
      </c>
      <c r="D33" t="s">
        <v>48</v>
      </c>
    </row>
    <row r="34" spans="1:4" ht="12.75">
      <c r="A34" s="3">
        <v>57.5</v>
      </c>
      <c r="B34" s="3">
        <v>99</v>
      </c>
      <c r="C34" s="3" t="s">
        <v>2</v>
      </c>
      <c r="D34" t="s">
        <v>29</v>
      </c>
    </row>
    <row r="35" spans="1:4" ht="12.75">
      <c r="A35" s="3">
        <v>47.5</v>
      </c>
      <c r="B35" s="3">
        <v>93</v>
      </c>
      <c r="C35" s="3" t="s">
        <v>2</v>
      </c>
      <c r="D35" t="s">
        <v>36</v>
      </c>
    </row>
    <row r="36" spans="1:4" ht="12.75">
      <c r="A36" s="3">
        <v>59</v>
      </c>
      <c r="B36" s="3">
        <v>356</v>
      </c>
      <c r="C36" s="3" t="s">
        <v>2</v>
      </c>
      <c r="D36" t="s">
        <v>3</v>
      </c>
    </row>
    <row r="37" spans="1:4" ht="12.75">
      <c r="A37" s="3">
        <v>54</v>
      </c>
      <c r="B37" s="3">
        <v>147</v>
      </c>
      <c r="C37" s="3" t="s">
        <v>2</v>
      </c>
      <c r="D37" t="s">
        <v>24</v>
      </c>
    </row>
    <row r="38" spans="1:4" ht="12.75">
      <c r="A38" s="3">
        <v>66</v>
      </c>
      <c r="B38" s="3">
        <v>266.76</v>
      </c>
      <c r="C38" s="3" t="s">
        <v>2</v>
      </c>
      <c r="D38" t="s">
        <v>58</v>
      </c>
    </row>
    <row r="39" spans="1:4" ht="12.75">
      <c r="A39" s="3" t="s">
        <v>19</v>
      </c>
      <c r="B39" s="3">
        <v>-1</v>
      </c>
      <c r="C39" s="3" t="s">
        <v>2</v>
      </c>
      <c r="D39" t="s">
        <v>52</v>
      </c>
    </row>
    <row r="40" spans="1:4" ht="12.75">
      <c r="A40" s="3">
        <v>82</v>
      </c>
      <c r="B40" s="3">
        <v>11.22</v>
      </c>
      <c r="C40" s="3" t="s">
        <v>2</v>
      </c>
      <c r="D40" t="s">
        <v>41</v>
      </c>
    </row>
    <row r="41" spans="1:4" ht="12.75">
      <c r="A41" s="3">
        <v>61.5</v>
      </c>
      <c r="B41" s="3">
        <v>134</v>
      </c>
      <c r="C41" s="3" t="s">
        <v>2</v>
      </c>
      <c r="D41" t="s">
        <v>55</v>
      </c>
    </row>
    <row r="42" spans="1:4" ht="12.75">
      <c r="A42" s="3">
        <v>51.5</v>
      </c>
      <c r="B42" s="3">
        <v>39</v>
      </c>
      <c r="C42" s="3" t="s">
        <v>2</v>
      </c>
      <c r="D42" t="s">
        <v>23</v>
      </c>
    </row>
    <row r="43" spans="1:4" ht="12.75">
      <c r="A43" s="3">
        <v>50</v>
      </c>
      <c r="B43" s="3">
        <v>92</v>
      </c>
      <c r="C43" s="3" t="s">
        <v>2</v>
      </c>
      <c r="D43" t="s">
        <v>39</v>
      </c>
    </row>
    <row r="44" spans="1:4" ht="12.75">
      <c r="A44" s="3" t="s">
        <v>19</v>
      </c>
      <c r="B44" s="3">
        <v>-1</v>
      </c>
      <c r="C44" s="3" t="s">
        <v>2</v>
      </c>
      <c r="D44" t="s">
        <v>50</v>
      </c>
    </row>
    <row r="45" spans="1:4" ht="12.75">
      <c r="A45" s="3">
        <v>68</v>
      </c>
      <c r="B45" s="3">
        <v>97</v>
      </c>
      <c r="C45" s="3" t="s">
        <v>2</v>
      </c>
      <c r="D45" t="s">
        <v>42</v>
      </c>
    </row>
    <row r="46" spans="1:4" ht="12.75">
      <c r="A46" s="3">
        <v>68</v>
      </c>
      <c r="B46" s="3">
        <v>97</v>
      </c>
      <c r="C46" s="3" t="s">
        <v>2</v>
      </c>
      <c r="D46" t="s">
        <v>42</v>
      </c>
    </row>
    <row r="47" spans="1:4" ht="12.75">
      <c r="A47" s="3" t="s">
        <v>19</v>
      </c>
      <c r="B47" s="3">
        <v>-1</v>
      </c>
      <c r="C47" s="3" t="s">
        <v>2</v>
      </c>
      <c r="D47" t="s">
        <v>22</v>
      </c>
    </row>
    <row r="48" spans="1:4" ht="12.75">
      <c r="A48" s="3">
        <v>78</v>
      </c>
      <c r="B48" s="3">
        <v>96</v>
      </c>
      <c r="C48" s="3" t="s">
        <v>2</v>
      </c>
      <c r="D48" t="s">
        <v>26</v>
      </c>
    </row>
    <row r="49" spans="1:4" ht="12.75">
      <c r="A49" s="3" t="s">
        <v>19</v>
      </c>
      <c r="B49" s="3">
        <v>-1</v>
      </c>
      <c r="C49" s="3" t="s">
        <v>2</v>
      </c>
      <c r="D49" t="s">
        <v>21</v>
      </c>
    </row>
    <row r="50" spans="1:4" ht="12.75">
      <c r="A50" s="3">
        <v>46.5</v>
      </c>
      <c r="B50" s="3">
        <v>69</v>
      </c>
      <c r="C50" s="3" t="s">
        <v>2</v>
      </c>
      <c r="D50" t="s">
        <v>66</v>
      </c>
    </row>
    <row r="51" spans="1:4" ht="12.75">
      <c r="A51" s="3">
        <v>46.5</v>
      </c>
      <c r="B51" s="3">
        <v>29.4</v>
      </c>
      <c r="C51" s="3" t="s">
        <v>2</v>
      </c>
      <c r="D51" t="s">
        <v>65</v>
      </c>
    </row>
    <row r="52" spans="1:4" ht="12.75">
      <c r="A52" s="3">
        <v>46.5</v>
      </c>
      <c r="B52" s="3">
        <v>77</v>
      </c>
      <c r="C52" s="3" t="s">
        <v>2</v>
      </c>
      <c r="D52" t="s">
        <v>25</v>
      </c>
    </row>
    <row r="53" spans="1:4" ht="12.75">
      <c r="A53" s="3">
        <v>69.5</v>
      </c>
      <c r="B53" s="3">
        <v>60</v>
      </c>
      <c r="C53" s="3" t="s">
        <v>2</v>
      </c>
      <c r="D53" t="s">
        <v>28</v>
      </c>
    </row>
    <row r="54" spans="1:4" ht="12.75">
      <c r="A54" s="3">
        <v>45</v>
      </c>
      <c r="B54" s="3">
        <v>35</v>
      </c>
      <c r="C54" s="3" t="s">
        <v>2</v>
      </c>
      <c r="D54" t="s">
        <v>47</v>
      </c>
    </row>
    <row r="55" spans="1:4" ht="12.75">
      <c r="A55" s="3">
        <v>62</v>
      </c>
      <c r="B55" s="3">
        <v>7</v>
      </c>
      <c r="C55" s="3" t="s">
        <v>59</v>
      </c>
      <c r="D55" t="s">
        <v>51</v>
      </c>
    </row>
    <row r="56" spans="1:4" ht="12.75">
      <c r="A56" s="3">
        <v>46</v>
      </c>
      <c r="B56" s="3">
        <v>36</v>
      </c>
      <c r="C56" s="3" t="s">
        <v>59</v>
      </c>
      <c r="D56" t="s">
        <v>35</v>
      </c>
    </row>
    <row r="57" spans="1:4" ht="12.75">
      <c r="A57" s="3">
        <v>56</v>
      </c>
      <c r="B57" s="3">
        <v>9</v>
      </c>
      <c r="C57" s="3" t="s">
        <v>59</v>
      </c>
      <c r="D57" t="s">
        <v>49</v>
      </c>
    </row>
    <row r="58" spans="1:4" ht="12.75">
      <c r="A58" s="3">
        <v>66</v>
      </c>
      <c r="B58" s="3">
        <v>31</v>
      </c>
      <c r="C58" s="3" t="s">
        <v>59</v>
      </c>
      <c r="D58" t="s">
        <v>32</v>
      </c>
    </row>
    <row r="59" spans="1:4" ht="12.75">
      <c r="A59" s="3">
        <v>79</v>
      </c>
      <c r="B59" s="3">
        <v>54</v>
      </c>
      <c r="C59" s="3" t="s">
        <v>59</v>
      </c>
      <c r="D59" t="s">
        <v>18</v>
      </c>
    </row>
    <row r="60" spans="1:4" ht="12.75">
      <c r="A60" s="3">
        <v>79</v>
      </c>
      <c r="B60" s="3">
        <v>54</v>
      </c>
      <c r="C60" s="3" t="s">
        <v>59</v>
      </c>
      <c r="D60" t="s">
        <v>17</v>
      </c>
    </row>
    <row r="61" spans="1:4" ht="12.75">
      <c r="A61" s="3">
        <v>59</v>
      </c>
      <c r="B61" s="3">
        <v>7</v>
      </c>
      <c r="C61" s="3" t="s">
        <v>59</v>
      </c>
      <c r="D61" t="s">
        <v>31</v>
      </c>
    </row>
    <row r="62" spans="1:4" ht="12.75">
      <c r="A62" s="3">
        <v>50</v>
      </c>
      <c r="B62" s="3">
        <v>6</v>
      </c>
      <c r="C62" s="3" t="s">
        <v>59</v>
      </c>
      <c r="D62" t="s">
        <v>20</v>
      </c>
    </row>
    <row r="63" spans="1:4" ht="12.75">
      <c r="A63" s="3">
        <v>59</v>
      </c>
      <c r="B63" s="3">
        <v>-1</v>
      </c>
      <c r="C63" s="3" t="s">
        <v>59</v>
      </c>
      <c r="D63" t="s">
        <v>53</v>
      </c>
    </row>
    <row r="64" spans="1:4" ht="12.75">
      <c r="A64" s="3">
        <v>78</v>
      </c>
      <c r="B64" s="3">
        <v>13</v>
      </c>
      <c r="C64" s="3" t="s">
        <v>59</v>
      </c>
      <c r="D64" t="s">
        <v>33</v>
      </c>
    </row>
    <row r="65" spans="1:4" ht="12.75">
      <c r="A65" s="3">
        <v>47</v>
      </c>
      <c r="B65" s="3">
        <v>55</v>
      </c>
      <c r="C65" s="3" t="s">
        <v>59</v>
      </c>
      <c r="D65" t="s">
        <v>38</v>
      </c>
    </row>
    <row r="66" spans="1:4" ht="12.75">
      <c r="A66" s="3">
        <v>100</v>
      </c>
      <c r="B66" s="3">
        <v>-1</v>
      </c>
      <c r="C66" s="3" t="s">
        <v>59</v>
      </c>
      <c r="D66" t="s">
        <v>56</v>
      </c>
    </row>
    <row r="67" spans="1:4" ht="12.75">
      <c r="A67" s="3">
        <v>85</v>
      </c>
      <c r="B67" s="3">
        <v>60</v>
      </c>
      <c r="C67" s="3" t="s">
        <v>59</v>
      </c>
      <c r="D67" t="s">
        <v>34</v>
      </c>
    </row>
    <row r="68" spans="1:4" ht="12.75">
      <c r="A68" s="3">
        <v>85</v>
      </c>
      <c r="B68" s="3">
        <v>66</v>
      </c>
      <c r="C68" s="3" t="s">
        <v>59</v>
      </c>
      <c r="D68" t="s">
        <v>34</v>
      </c>
    </row>
    <row r="69" spans="1:4" ht="12.75">
      <c r="A69" s="3">
        <v>41</v>
      </c>
      <c r="B69" s="3">
        <v>9</v>
      </c>
      <c r="C69" s="3" t="s">
        <v>59</v>
      </c>
      <c r="D69" t="s">
        <v>40</v>
      </c>
    </row>
    <row r="70" spans="1:4" ht="12.75">
      <c r="A70" s="3">
        <v>78</v>
      </c>
      <c r="B70" s="3">
        <v>80</v>
      </c>
      <c r="C70" s="3" t="s">
        <v>59</v>
      </c>
      <c r="D70" t="s">
        <v>27</v>
      </c>
    </row>
    <row r="71" spans="1:4" ht="12.75">
      <c r="A71" s="3">
        <v>63</v>
      </c>
      <c r="B71" s="3">
        <v>62</v>
      </c>
      <c r="C71" s="3" t="s">
        <v>59</v>
      </c>
      <c r="D71" t="s">
        <v>37</v>
      </c>
    </row>
    <row r="72" spans="1:4" ht="12.75">
      <c r="A72" s="3">
        <v>68</v>
      </c>
      <c r="B72" s="3">
        <v>11</v>
      </c>
      <c r="C72" s="3" t="s">
        <v>59</v>
      </c>
      <c r="D72" t="s">
        <v>43</v>
      </c>
    </row>
    <row r="73" spans="1:4" ht="12.75">
      <c r="A73" s="3">
        <v>68</v>
      </c>
      <c r="B73" s="3">
        <v>11</v>
      </c>
      <c r="C73" s="3" t="s">
        <v>59</v>
      </c>
      <c r="D73" t="s">
        <v>44</v>
      </c>
    </row>
    <row r="74" spans="1:4" ht="12.75">
      <c r="A74" s="3">
        <v>100</v>
      </c>
      <c r="B74" s="3">
        <v>-1</v>
      </c>
      <c r="C74" s="3" t="s">
        <v>59</v>
      </c>
      <c r="D74" t="s">
        <v>57</v>
      </c>
    </row>
    <row r="75" spans="1:4" ht="12.75">
      <c r="A75" s="3">
        <v>55</v>
      </c>
      <c r="B75" s="3">
        <v>14</v>
      </c>
      <c r="C75" s="3" t="s">
        <v>59</v>
      </c>
      <c r="D75" t="s">
        <v>46</v>
      </c>
    </row>
    <row r="76" spans="1:4" ht="12.75">
      <c r="A76" s="3">
        <v>100</v>
      </c>
      <c r="B76" s="3">
        <v>-1</v>
      </c>
      <c r="C76" s="3" t="s">
        <v>59</v>
      </c>
      <c r="D76" t="s">
        <v>54</v>
      </c>
    </row>
    <row r="77" spans="1:4" ht="12.75">
      <c r="A77" s="3">
        <v>48</v>
      </c>
      <c r="B77" s="3">
        <v>150</v>
      </c>
      <c r="C77" s="3" t="s">
        <v>59</v>
      </c>
      <c r="D77" t="s">
        <v>30</v>
      </c>
    </row>
    <row r="78" spans="1:4" ht="12.75">
      <c r="A78" s="3">
        <v>59</v>
      </c>
      <c r="B78" s="3">
        <v>7</v>
      </c>
      <c r="C78" s="3" t="s">
        <v>59</v>
      </c>
      <c r="D78" t="s">
        <v>14</v>
      </c>
    </row>
    <row r="79" spans="1:4" ht="12.75">
      <c r="A79" s="3">
        <v>59</v>
      </c>
      <c r="B79" s="3">
        <v>7</v>
      </c>
      <c r="C79" s="3" t="s">
        <v>59</v>
      </c>
      <c r="D79" t="s">
        <v>13</v>
      </c>
    </row>
    <row r="80" spans="1:4" ht="12.75">
      <c r="A80" s="3">
        <v>55</v>
      </c>
      <c r="B80" s="3">
        <v>5</v>
      </c>
      <c r="C80" s="3" t="s">
        <v>59</v>
      </c>
      <c r="D80" t="s">
        <v>16</v>
      </c>
    </row>
    <row r="81" spans="1:4" ht="12.75">
      <c r="A81" s="3">
        <v>55</v>
      </c>
      <c r="B81" s="3">
        <v>5</v>
      </c>
      <c r="C81" s="3" t="s">
        <v>59</v>
      </c>
      <c r="D81" t="s">
        <v>15</v>
      </c>
    </row>
    <row r="82" spans="1:4" ht="12.75">
      <c r="A82" s="3">
        <v>30</v>
      </c>
      <c r="B82" s="3">
        <v>7</v>
      </c>
      <c r="C82" s="3" t="s">
        <v>59</v>
      </c>
      <c r="D82" t="s">
        <v>45</v>
      </c>
    </row>
    <row r="83" spans="1:4" ht="12.75">
      <c r="A83" s="3">
        <v>69</v>
      </c>
      <c r="B83" s="3">
        <v>7</v>
      </c>
      <c r="C83" s="3" t="s">
        <v>59</v>
      </c>
      <c r="D83" t="s">
        <v>48</v>
      </c>
    </row>
    <row r="84" spans="1:4" ht="12.75">
      <c r="A84" s="3">
        <v>62</v>
      </c>
      <c r="B84" s="3">
        <v>17</v>
      </c>
      <c r="C84" s="3" t="s">
        <v>59</v>
      </c>
      <c r="D84" t="s">
        <v>29</v>
      </c>
    </row>
    <row r="85" spans="1:4" ht="12.75">
      <c r="A85" s="3">
        <v>63</v>
      </c>
      <c r="B85" s="3">
        <v>88</v>
      </c>
      <c r="C85" s="3" t="s">
        <v>59</v>
      </c>
      <c r="D85" t="s">
        <v>36</v>
      </c>
    </row>
    <row r="86" spans="1:4" ht="12.75">
      <c r="A86" s="3">
        <v>100</v>
      </c>
      <c r="B86" s="3">
        <v>-1</v>
      </c>
      <c r="C86" s="3" t="s">
        <v>59</v>
      </c>
      <c r="D86" t="s">
        <v>3</v>
      </c>
    </row>
    <row r="87" spans="1:4" ht="12.75">
      <c r="A87" s="3">
        <v>54</v>
      </c>
      <c r="B87" s="3">
        <v>77</v>
      </c>
      <c r="C87" s="3" t="s">
        <v>59</v>
      </c>
      <c r="D87" t="s">
        <v>24</v>
      </c>
    </row>
    <row r="88" spans="1:4" ht="12.75">
      <c r="A88" s="3">
        <v>100</v>
      </c>
      <c r="B88" s="3">
        <v>-1</v>
      </c>
      <c r="C88" s="3" t="s">
        <v>59</v>
      </c>
      <c r="D88" t="s">
        <v>58</v>
      </c>
    </row>
    <row r="89" spans="1:4" ht="12.75">
      <c r="A89" s="3">
        <v>50</v>
      </c>
      <c r="B89" s="3">
        <v>8</v>
      </c>
      <c r="C89" s="3" t="s">
        <v>59</v>
      </c>
      <c r="D89" t="s">
        <v>52</v>
      </c>
    </row>
    <row r="90" spans="1:4" ht="12.75">
      <c r="A90" s="3">
        <v>76</v>
      </c>
      <c r="B90" s="3">
        <v>8</v>
      </c>
      <c r="C90" s="3" t="s">
        <v>59</v>
      </c>
      <c r="D90" t="s">
        <v>41</v>
      </c>
    </row>
    <row r="91" spans="1:4" ht="12.75">
      <c r="A91" s="3">
        <v>100</v>
      </c>
      <c r="B91" s="3">
        <v>-1</v>
      </c>
      <c r="C91" s="3" t="s">
        <v>59</v>
      </c>
      <c r="D91" t="s">
        <v>55</v>
      </c>
    </row>
    <row r="92" spans="1:4" ht="12.75">
      <c r="A92" s="3">
        <v>58</v>
      </c>
      <c r="B92" s="3">
        <v>31</v>
      </c>
      <c r="C92" s="3" t="s">
        <v>59</v>
      </c>
      <c r="D92" t="s">
        <v>23</v>
      </c>
    </row>
    <row r="93" spans="1:4" ht="12.75">
      <c r="A93" s="3">
        <v>50</v>
      </c>
      <c r="B93" s="3">
        <v>24</v>
      </c>
      <c r="C93" s="3" t="s">
        <v>59</v>
      </c>
      <c r="D93" t="s">
        <v>39</v>
      </c>
    </row>
    <row r="94" spans="1:4" ht="12.75">
      <c r="A94" s="3">
        <v>49</v>
      </c>
      <c r="B94" s="3">
        <v>8</v>
      </c>
      <c r="C94" s="3" t="s">
        <v>59</v>
      </c>
      <c r="D94" t="s">
        <v>50</v>
      </c>
    </row>
    <row r="95" spans="1:4" ht="12.75">
      <c r="A95" s="3">
        <v>71</v>
      </c>
      <c r="B95" s="3">
        <v>39</v>
      </c>
      <c r="C95" s="3" t="s">
        <v>59</v>
      </c>
      <c r="D95" t="s">
        <v>42</v>
      </c>
    </row>
    <row r="96" spans="1:4" ht="12.75">
      <c r="A96" s="3">
        <v>71</v>
      </c>
      <c r="B96" s="3">
        <v>39</v>
      </c>
      <c r="C96" s="3" t="s">
        <v>59</v>
      </c>
      <c r="D96" t="s">
        <v>42</v>
      </c>
    </row>
    <row r="97" spans="1:4" ht="12.75">
      <c r="A97" s="3">
        <v>55</v>
      </c>
      <c r="B97" s="3">
        <v>4</v>
      </c>
      <c r="C97" s="3" t="s">
        <v>59</v>
      </c>
      <c r="D97" t="s">
        <v>22</v>
      </c>
    </row>
    <row r="98" spans="1:4" ht="12.75">
      <c r="A98" s="3">
        <v>78</v>
      </c>
      <c r="B98" s="3">
        <v>82</v>
      </c>
      <c r="C98" s="3" t="s">
        <v>59</v>
      </c>
      <c r="D98" t="s">
        <v>26</v>
      </c>
    </row>
    <row r="99" spans="1:4" ht="12.75">
      <c r="A99" s="3">
        <v>55</v>
      </c>
      <c r="B99" s="3">
        <v>4</v>
      </c>
      <c r="C99" s="3" t="s">
        <v>59</v>
      </c>
      <c r="D99" t="s">
        <v>21</v>
      </c>
    </row>
    <row r="100" spans="1:4" ht="12.75">
      <c r="A100" s="3">
        <v>48</v>
      </c>
      <c r="B100" s="3">
        <v>82</v>
      </c>
      <c r="C100" s="3" t="s">
        <v>59</v>
      </c>
      <c r="D100" t="s">
        <v>25</v>
      </c>
    </row>
    <row r="101" spans="1:4" ht="12.75">
      <c r="A101" s="3">
        <v>66</v>
      </c>
      <c r="B101" s="3">
        <v>27</v>
      </c>
      <c r="C101" s="3" t="s">
        <v>59</v>
      </c>
      <c r="D101" t="s">
        <v>28</v>
      </c>
    </row>
    <row r="102" spans="1:4" ht="12.75">
      <c r="A102" s="3">
        <v>51</v>
      </c>
      <c r="B102" s="3">
        <v>19</v>
      </c>
      <c r="C102" s="3" t="s">
        <v>59</v>
      </c>
      <c r="D102" t="s">
        <v>47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SRA</cp:lastModifiedBy>
  <cp:lastPrinted>2007-04-04T04:39:44Z</cp:lastPrinted>
  <dcterms:created xsi:type="dcterms:W3CDTF">2005-03-14T20:13:21Z</dcterms:created>
  <dcterms:modified xsi:type="dcterms:W3CDTF">2007-07-03T21:54:12Z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-668261089</vt:i4>
  </property>
  <property fmtid="{D5CDD505-2E9C-101B-9397-08002B2CF9AE}" pid="3" name="_EmailSubject">
    <vt:lpwstr>PGCC_Demonstration_Emissions_Estimations_v17apr05.zip</vt:lpwstr>
  </property>
  <property fmtid="{D5CDD505-2E9C-101B-9397-08002B2CF9AE}" pid="4" name="_AuthorEmail">
    <vt:lpwstr>vltsra@earthlink.net</vt:lpwstr>
  </property>
  <property fmtid="{D5CDD505-2E9C-101B-9397-08002B2CF9AE}" pid="5" name="_AuthorEmailDisplayName">
    <vt:lpwstr>Valorie L. Thompson</vt:lpwstr>
  </property>
  <property fmtid="{D5CDD505-2E9C-101B-9397-08002B2CF9AE}" pid="6" name="_ReviewingToolsShownOnce">
    <vt:lpwstr/>
  </property>
</Properties>
</file>