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136" windowHeight="9264" activeTab="0"/>
  </bookViews>
  <sheets>
    <sheet name="needles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<sst xmlns="http://schemas.openxmlformats.org/spreadsheetml/2006/main" count="20" uniqueCount="20">
  <si>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To find the form factors for needles via Maier &amp; Slater</t>
  </si>
  <si>
    <t>Input Aspect Ratio:</t>
  </si>
  <si>
    <t>Numbers in C9..12 by</t>
  </si>
  <si>
    <t>Outputs</t>
  </si>
  <si>
    <t>------beta:</t>
  </si>
  <si>
    <t>(dV)(epsilon) E[z,t]^2</t>
  </si>
  <si>
    <t>root(...):</t>
  </si>
  <si>
    <t>or (dV)(mu) B[z,t]^2</t>
  </si>
  <si>
    <t>log(thing):</t>
  </si>
  <si>
    <t>squared gives -2 df/f</t>
  </si>
  <si>
    <t>yada:</t>
  </si>
  <si>
    <t>Ez term:</t>
  </si>
  <si>
    <t>F(1)</t>
  </si>
  <si>
    <t>Ratios:</t>
  </si>
  <si>
    <t>Et term:</t>
  </si>
  <si>
    <t>F(2)</t>
  </si>
  <si>
    <t>Hz term:</t>
  </si>
  <si>
    <t>F(3)</t>
  </si>
  <si>
    <t>Ht term:</t>
  </si>
  <si>
    <t>F(4)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</si>
</sst>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2"/>
  <sheetViews>
    <sheetView showGridLines="0" tabSelected="1" workbookViewId="0" topLeftCell="A1">
      <selection activeCell="C9" sqref="C9"/>
    </sheetView>
  </sheetViews>
  <sheetFormatPr defaultColWidth="9.75390625" defaultRowHeight="12.75"/>
  <cols>
    <col min="1" max="1" width="7.75390625" style="0" customWidth="1"/>
    <col min="2" max="2" width="12.75390625" style="0" customWidth="1"/>
    <col min="4" max="4" width="6.75390625" style="0" customWidth="1"/>
    <col min="5" max="5" width="7.75390625" style="0" customWidth="1"/>
  </cols>
  <sheetData>
    <row r="1" ht="12">
      <c r="A1" s="1" t="s">
        <v>0</v>
      </c>
    </row>
    <row r="2" spans="1:3" ht="12">
      <c r="A2" s="1" t="s">
        <v>1</v>
      </c>
      <c r="C2" s="5">
        <f>5.61/1.02</f>
        <v>5.5</v>
      </c>
    </row>
    <row r="3" spans="3:5" ht="12">
      <c r="C3" s="2"/>
      <c r="E3" s="1" t="s">
        <v>2</v>
      </c>
    </row>
    <row r="4" spans="1:5" ht="12">
      <c r="A4" s="1" t="s">
        <v>3</v>
      </c>
      <c r="B4" s="3" t="s">
        <v>4</v>
      </c>
      <c r="C4" s="2">
        <f>1/C2</f>
        <v>0.18181818181818182</v>
      </c>
      <c r="E4" s="1" t="s">
        <v>5</v>
      </c>
    </row>
    <row r="5" spans="2:5" ht="12">
      <c r="B5" s="3" t="s">
        <v>6</v>
      </c>
      <c r="C5" s="2">
        <f>SQRT(1-C4*C4)</f>
        <v>0.9833321660356334</v>
      </c>
      <c r="E5" s="1" t="s">
        <v>7</v>
      </c>
    </row>
    <row r="6" spans="2:5" ht="12">
      <c r="B6" s="3" t="s">
        <v>8</v>
      </c>
      <c r="C6" s="2">
        <f>LN((1+C5)/(1-C5))</f>
        <v>4.779052869148438</v>
      </c>
      <c r="E6" s="1" t="s">
        <v>9</v>
      </c>
    </row>
    <row r="7" spans="2:3" ht="12">
      <c r="B7" s="3" t="s">
        <v>10</v>
      </c>
      <c r="C7" s="2">
        <f>(1-2*C4*C4)*C5/(C4^2)</f>
        <v>27.779133690506644</v>
      </c>
    </row>
    <row r="9" spans="2:6" ht="12">
      <c r="B9" s="3" t="s">
        <v>11</v>
      </c>
      <c r="C9" s="2">
        <f>(C5^3)/(0.5*C6-C5)</f>
        <v>0.6761692454911008</v>
      </c>
      <c r="D9" s="3" t="s">
        <v>12</v>
      </c>
      <c r="E9" s="2">
        <f>(C9/3)</f>
        <v>0.2253897484970336</v>
      </c>
      <c r="F9" s="3" t="s">
        <v>13</v>
      </c>
    </row>
    <row r="10" spans="2:6" ht="12">
      <c r="B10" s="3" t="s">
        <v>14</v>
      </c>
      <c r="C10" s="2">
        <f>(2*C5^3)/(C5/C4^2-0.5*C6)</f>
        <v>0.0695142475474328</v>
      </c>
      <c r="D10" s="3" t="s">
        <v>15</v>
      </c>
      <c r="E10" s="2">
        <f>(C10/3)</f>
        <v>0.023171415849144266</v>
      </c>
      <c r="F10" s="4">
        <f>ABS(C10/C9)</f>
        <v>0.102805988309842</v>
      </c>
    </row>
    <row r="11" spans="2:6" ht="12">
      <c r="B11" s="3" t="s">
        <v>16</v>
      </c>
      <c r="C11" s="2">
        <f>-(C5^3)/(C5/C4^2-0.5*C6)</f>
        <v>-0.0347571237737164</v>
      </c>
      <c r="D11" s="3" t="s">
        <v>17</v>
      </c>
      <c r="E11" s="2">
        <f>(-2*C11/3)</f>
        <v>0.023171415849144266</v>
      </c>
      <c r="F11" s="4">
        <f>ABS(C11/C9)</f>
        <v>0.051402994154921</v>
      </c>
    </row>
    <row r="12" spans="2:6" ht="12">
      <c r="B12" s="3" t="s">
        <v>18</v>
      </c>
      <c r="C12" s="2">
        <f>-(2*C5^3)/(C7+0.5*C6)</f>
        <v>-0.06303397722202268</v>
      </c>
      <c r="D12" s="3" t="s">
        <v>19</v>
      </c>
      <c r="E12" s="2">
        <f>(-2*C12/3)</f>
        <v>0.042022651481348455</v>
      </c>
      <c r="F12" s="4">
        <f>ABS(C12/C9)</f>
        <v>0.09322218903381385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Bellantoni</dc:creator>
  <cp:keywords/>
  <dc:description/>
  <cp:lastModifiedBy>Bellantoni</cp:lastModifiedBy>
  <dcterms:created xsi:type="dcterms:W3CDTF">2003-04-30T17:59:34Z</dcterms:created>
  <dcterms:modified xsi:type="dcterms:W3CDTF">2003-04-30T17:59:34Z</dcterms:modified>
  <cp:category/>
  <cp:version/>
  <cp:contentType/>
  <cp:contentStatus/>
</cp:coreProperties>
</file>