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<sst xmlns="http://schemas.openxmlformats.org/spreadsheetml/2006/main" count="793" uniqueCount="105">
  <si>
    <t>Average</t>
  </si>
  <si>
    <t>Total</t>
  </si>
  <si>
    <t>Recon</t>
  </si>
  <si>
    <t>Concentration (ug/ml) - Blank Corrected from ICP-AES</t>
  </si>
  <si>
    <t>Sample #-n</t>
  </si>
  <si>
    <t xml:space="preserve"> Length (mm)</t>
  </si>
  <si>
    <t xml:space="preserve"> Dry Wt (gm)</t>
  </si>
  <si>
    <t xml:space="preserve"> Amt (ml)</t>
  </si>
  <si>
    <t>Ag</t>
  </si>
  <si>
    <t>Cd</t>
  </si>
  <si>
    <t>Cr</t>
  </si>
  <si>
    <t>Cu</t>
  </si>
  <si>
    <t>Ni</t>
  </si>
  <si>
    <t>Pb</t>
  </si>
  <si>
    <t>V</t>
  </si>
  <si>
    <t>Zn</t>
  </si>
  <si>
    <t>LOD</t>
  </si>
  <si>
    <t>LOQ</t>
  </si>
  <si>
    <t>Sample #</t>
  </si>
  <si>
    <t xml:space="preserve">  Concentration (ug/g) ==&gt;</t>
  </si>
  <si>
    <t xml:space="preserve">          Content (ug) ==&gt;</t>
  </si>
  <si>
    <t>Mean(ug/g)</t>
  </si>
  <si>
    <t>STD</t>
  </si>
  <si>
    <t>SEM</t>
  </si>
  <si>
    <t>CV%</t>
  </si>
  <si>
    <t>r wt x [ ]</t>
  </si>
  <si>
    <t>r l x [ ]</t>
  </si>
  <si>
    <t>X 20mm</t>
  </si>
  <si>
    <t>20mm</t>
  </si>
  <si>
    <t>Estimated weight for 15mm clam</t>
  </si>
  <si>
    <t>Estimated weight for 20mm clam</t>
  </si>
  <si>
    <t>gm</t>
  </si>
  <si>
    <t>mg</t>
  </si>
  <si>
    <t>Correlate Avg Wt (gm) vs Ag (ug/g)</t>
  </si>
  <si>
    <t>Correlate Avg Wt (gm) vs Cd (ug/g)</t>
  </si>
  <si>
    <t>Correlate Avg Wt (gm) vs Cr (ug/g)</t>
  </si>
  <si>
    <t>Correlate Avg Wt (gm) vs Cu (ug/g)</t>
  </si>
  <si>
    <t>Correlate Avg Wt (gm) vs Ni (ug/g)</t>
  </si>
  <si>
    <t>Correlate Avg Wt (gm) vs Pb (ug/g)</t>
  </si>
  <si>
    <t>Correlate Avg Wt (gm) vs V (ug/g)</t>
  </si>
  <si>
    <t>Correlate Avg Wt (gm) vs Zn (ug/g)</t>
  </si>
  <si>
    <t>Correlate Log Length (mm) vs Log Avg Wt (gm)</t>
  </si>
  <si>
    <t>Correlate Avg Length (mm) vs Ag (ug/g)</t>
  </si>
  <si>
    <t>Correlate Avg Length (mm) vs Cd (ug/g)</t>
  </si>
  <si>
    <t>Correlate Avg Length (mm) vs Cr (ug/g)</t>
  </si>
  <si>
    <t>Correlate Avg Length (mm) vs Cu (ug/g)</t>
  </si>
  <si>
    <t>Correlate Avg Length (mm) vs Ni (ug/g)</t>
  </si>
  <si>
    <t>Correlate Avg Length (mm) vs Pb (ug/g)</t>
  </si>
  <si>
    <t>Correlate Avg Length (mm) vs V (ug/g)</t>
  </si>
  <si>
    <t>Correlate Avg Length (mm) vs Zn (ug/g)</t>
  </si>
  <si>
    <t>Correlate Log Length (mm) vs Log Ag (ug)</t>
  </si>
  <si>
    <t>Correlate Log Length (mm) vs Log Cd (ug)</t>
  </si>
  <si>
    <t>Correlate Log Length (mm) vs Log Cr (ug)</t>
  </si>
  <si>
    <t>Correlate Log Length (mm) vs Log Cu (ug)</t>
  </si>
  <si>
    <t>Correlate Log Length (mm) vs Log Ni (ug)</t>
  </si>
  <si>
    <t>Correlate Log Length (mm) vs Log Pb (ug)</t>
  </si>
  <si>
    <t>Correlate Log Length (mm) vs Log V (ug)</t>
  </si>
  <si>
    <t>Correlate Log Length (mm) vs Log Zn (ug)</t>
  </si>
  <si>
    <t>Log Data</t>
  </si>
  <si>
    <t>Macoma balthica</t>
  </si>
  <si>
    <t>X 100mg</t>
  </si>
  <si>
    <t>X 25mm</t>
  </si>
  <si>
    <t>25mm</t>
  </si>
  <si>
    <t>Estimated weight for 25mm clam</t>
  </si>
  <si>
    <t>Station:</t>
  </si>
  <si>
    <t>Date:</t>
  </si>
  <si>
    <t>n</t>
  </si>
  <si>
    <t>Statistical Summary</t>
  </si>
  <si>
    <t>Linear Regression Worksheet</t>
  </si>
  <si>
    <t>Mb1</t>
  </si>
  <si>
    <t>Mb2</t>
  </si>
  <si>
    <t>Mb3</t>
  </si>
  <si>
    <t>Mb4</t>
  </si>
  <si>
    <t>Mb5</t>
  </si>
  <si>
    <t>Mb6</t>
  </si>
  <si>
    <t>Mb7</t>
  </si>
  <si>
    <t>Mb8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</si>
  <si>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</si>
  <si>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</si>
  <si>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</si>
  <si>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</si>
  <si>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</si>
  <si>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</si>
  <si>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</si>
  <si>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</si>
  <si>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</si>
  <si>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</si>
  <si>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</si>
  <si>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</si>
  <si>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</si>
  <si>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</si>
  <si>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</si>
  <si>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</si>
  <si>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</si>
  <si>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</si>
  <si>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</si>
  <si>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</si>
  <si>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</si>
  <si>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</si>
  <si>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</si>
  <si>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</si>
  <si>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Palo Alto</t>
  </si>
  <si>
    <t>X 15mm</t>
  </si>
  <si>
    <t>15mm</t>
  </si>
  <si>
    <r>
      <t>Estimated content (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for 15mm, 20mm and 25mm clam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</si>
</sst>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</numFmts>
  <fonts count="8">
    <font>
      <sz val="10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2"/>
      <name val="Symbol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66" fontId="2" fillId="0" borderId="0" xfId="0" applyNumberFormat="1" applyFont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0" fontId="0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5" xfId="0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 applyProtection="1">
      <alignment/>
      <protection/>
    </xf>
    <xf numFmtId="166" fontId="2" fillId="0" borderId="7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6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14" fontId="4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8" xfId="0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6" fontId="4" fillId="0" borderId="7" xfId="0" applyNumberFormat="1" applyFont="1" applyBorder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6" fontId="4" fillId="0" borderId="7" xfId="0" applyNumberFormat="1" applyFont="1" applyBorder="1" applyAlignment="1">
      <alignment/>
    </xf>
    <xf numFmtId="166" fontId="4" fillId="0" borderId="2" xfId="0" applyNumberFormat="1" applyFont="1" applyBorder="1" applyAlignment="1">
      <alignment/>
    </xf>
    <xf numFmtId="166" fontId="4" fillId="0" borderId="9" xfId="0" applyNumberFormat="1" applyFont="1" applyBorder="1" applyAlignment="1">
      <alignment/>
    </xf>
    <xf numFmtId="166" fontId="4" fillId="0" borderId="5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8" xfId="0" applyFont="1" applyBorder="1" applyAlignment="1">
      <alignment/>
    </xf>
    <xf numFmtId="166" fontId="2" fillId="0" borderId="3" xfId="0" applyNumberFormat="1" applyFont="1" applyBorder="1" applyAlignment="1">
      <alignment/>
    </xf>
    <xf numFmtId="166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A68"/>
  <sheetViews>
    <sheetView tabSelected="1" zoomScale="75" zoomScaleNormal="75" workbookViewId="0" topLeftCell="C1">
      <selection activeCell="F17" sqref="F17:M18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11.8515625" style="0" customWidth="1"/>
    <col min="4" max="4" width="11.57421875" style="0" customWidth="1"/>
    <col min="5" max="15" width="9.7109375" style="0" customWidth="1"/>
    <col min="16" max="16" width="14.28125" style="0" customWidth="1"/>
    <col min="17" max="17" width="14.00390625" style="0" customWidth="1"/>
    <col min="18" max="25" width="9.7109375" style="0" customWidth="1"/>
    <col min="26" max="35" width="11.28125" style="0" customWidth="1"/>
    <col min="36" max="36" width="15.7109375" style="0" customWidth="1"/>
    <col min="37" max="45" width="12.7109375" style="0" customWidth="1"/>
    <col min="46" max="46" width="15.7109375" style="0" customWidth="1"/>
    <col min="47" max="54" width="12.7109375" style="0" customWidth="1"/>
    <col min="55" max="56" width="4.7109375" style="0" customWidth="1"/>
    <col min="57" max="57" width="15.7109375" style="0" customWidth="1"/>
    <col min="58" max="66" width="12.7109375" style="0" customWidth="1"/>
    <col min="67" max="67" width="15.7109375" style="0" customWidth="1"/>
    <col min="68" max="76" width="12.7109375" style="0" customWidth="1"/>
    <col min="77" max="77" width="15.7109375" style="0" customWidth="1"/>
    <col min="78" max="86" width="12.7109375" style="0" customWidth="1"/>
    <col min="87" max="87" width="15.7109375" style="0" customWidth="1"/>
    <col min="88" max="96" width="12.7109375" style="0" customWidth="1"/>
    <col min="97" max="97" width="15.7109375" style="0" customWidth="1"/>
    <col min="98" max="106" width="12.7109375" style="0" customWidth="1"/>
    <col min="107" max="107" width="15.7109375" style="0" customWidth="1"/>
    <col min="108" max="116" width="12.7109375" style="0" customWidth="1"/>
    <col min="117" max="117" width="15.7109375" style="0" customWidth="1"/>
    <col min="118" max="126" width="12.7109375" style="0" customWidth="1"/>
    <col min="127" max="127" width="15.7109375" style="0" customWidth="1"/>
    <col min="128" max="136" width="12.7109375" style="0" customWidth="1"/>
    <col min="137" max="137" width="15.7109375" style="0" customWidth="1"/>
    <col min="138" max="146" width="12.7109375" style="0" customWidth="1"/>
    <col min="147" max="147" width="15.7109375" style="0" customWidth="1"/>
    <col min="148" max="156" width="12.7109375" style="0" customWidth="1"/>
    <col min="157" max="157" width="15.7109375" style="0" customWidth="1"/>
    <col min="158" max="166" width="12.7109375" style="0" customWidth="1"/>
    <col min="169" max="169" width="26.57421875" style="0" customWidth="1"/>
  </cols>
  <sheetData>
    <row r="1" spans="1:183" ht="16.5" thickBot="1">
      <c r="A1" s="41" t="s">
        <v>64</v>
      </c>
      <c r="B1" s="20" t="s">
        <v>101</v>
      </c>
      <c r="C1" s="20"/>
      <c r="D1" s="20"/>
      <c r="E1" s="20" t="s">
        <v>59</v>
      </c>
      <c r="F1" s="20"/>
      <c r="G1" s="35"/>
      <c r="H1" s="35"/>
      <c r="I1" s="20"/>
      <c r="J1" s="20"/>
      <c r="K1" s="20"/>
      <c r="L1" s="20"/>
      <c r="M1" s="20"/>
      <c r="N1" s="4"/>
      <c r="O1" s="41" t="str">
        <f>+A1</f>
        <v>Station:</v>
      </c>
      <c r="P1" s="20" t="s">
        <v>101</v>
      </c>
      <c r="Q1" s="4"/>
      <c r="R1" s="4" t="str">
        <f>E1</f>
        <v>Macoma balthica</v>
      </c>
      <c r="S1" s="4"/>
      <c r="T1" s="4"/>
      <c r="U1" s="4" t="s">
        <v>58</v>
      </c>
      <c r="V1" s="4"/>
      <c r="W1" s="4"/>
      <c r="X1" s="4"/>
      <c r="Y1" s="4"/>
      <c r="Z1" s="4"/>
      <c r="AA1" s="41" t="str">
        <f>+A1</f>
        <v>Station:</v>
      </c>
      <c r="AB1" s="20" t="s">
        <v>101</v>
      </c>
      <c r="AC1" s="4"/>
      <c r="AD1" s="4" t="s">
        <v>67</v>
      </c>
      <c r="AE1" s="4"/>
      <c r="AF1" s="13"/>
      <c r="AG1" s="4"/>
      <c r="AH1" s="4"/>
      <c r="AI1" s="4"/>
      <c r="AJ1" s="41" t="str">
        <f>+A1</f>
        <v>Station:</v>
      </c>
      <c r="AK1" s="1"/>
      <c r="AL1" s="1"/>
      <c r="AM1" s="12" t="s">
        <v>68</v>
      </c>
      <c r="AO1" s="1"/>
      <c r="AP1" s="12"/>
      <c r="AQ1" s="12"/>
      <c r="AR1" s="12"/>
      <c r="AS1" s="11"/>
      <c r="AT1" s="43" t="str">
        <f>+A1</f>
        <v>Station:</v>
      </c>
      <c r="AU1" s="11"/>
      <c r="AV1" s="11"/>
      <c r="AW1" s="12" t="s">
        <v>68</v>
      </c>
      <c r="AX1" s="42"/>
      <c r="AY1" s="12"/>
      <c r="AZ1" s="12"/>
      <c r="BA1" s="12"/>
      <c r="BB1" s="12"/>
      <c r="BC1" s="1"/>
      <c r="BD1" s="1"/>
      <c r="BE1" s="41" t="s">
        <v>64</v>
      </c>
      <c r="BF1" s="1"/>
      <c r="BG1" s="1"/>
      <c r="BH1" s="12" t="s">
        <v>68</v>
      </c>
      <c r="BI1" s="42"/>
      <c r="BJ1" s="12"/>
      <c r="BK1" s="12"/>
      <c r="BL1" s="12"/>
      <c r="BM1" s="12"/>
      <c r="BN1" s="11"/>
      <c r="BO1" s="44" t="str">
        <f>+A1</f>
        <v>Station:</v>
      </c>
      <c r="BP1" s="11"/>
      <c r="BQ1" s="11"/>
      <c r="BR1" s="12" t="s">
        <v>68</v>
      </c>
      <c r="BS1" s="42"/>
      <c r="BT1" s="12"/>
      <c r="BU1" s="12"/>
      <c r="BV1" s="12"/>
      <c r="BW1" s="12"/>
      <c r="BX1" s="1"/>
      <c r="BY1" s="41" t="s">
        <v>64</v>
      </c>
      <c r="BZ1" s="1"/>
      <c r="CA1" s="1"/>
      <c r="CB1" s="12" t="s">
        <v>68</v>
      </c>
      <c r="CC1" s="42"/>
      <c r="CD1" s="12"/>
      <c r="CE1" s="12"/>
      <c r="CF1" s="12"/>
      <c r="CG1" s="12"/>
      <c r="CH1" s="11"/>
      <c r="CI1" s="44" t="str">
        <f>+A1</f>
        <v>Station:</v>
      </c>
      <c r="CJ1" s="11"/>
      <c r="CK1" s="11"/>
      <c r="CL1" s="12" t="s">
        <v>68</v>
      </c>
      <c r="CM1" s="42"/>
      <c r="CN1" s="12"/>
      <c r="CO1" s="12"/>
      <c r="CP1" s="12"/>
      <c r="CQ1" s="12"/>
      <c r="CR1" s="1"/>
      <c r="CS1" s="41" t="s">
        <v>64</v>
      </c>
      <c r="CT1" s="1"/>
      <c r="CU1" s="1"/>
      <c r="CV1" s="12" t="s">
        <v>68</v>
      </c>
      <c r="CW1" s="42"/>
      <c r="CX1" s="12"/>
      <c r="CY1" s="12"/>
      <c r="CZ1" s="12"/>
      <c r="DA1" s="12"/>
      <c r="DB1" s="11"/>
      <c r="DC1" s="44" t="str">
        <f>+A1</f>
        <v>Station:</v>
      </c>
      <c r="DD1" s="11"/>
      <c r="DE1" s="11"/>
      <c r="DF1" s="12" t="s">
        <v>68</v>
      </c>
      <c r="DG1" s="42"/>
      <c r="DH1" s="12"/>
      <c r="DI1" s="12"/>
      <c r="DJ1" s="12"/>
      <c r="DK1" s="12"/>
      <c r="DL1" s="1"/>
      <c r="DM1" s="41" t="s">
        <v>64</v>
      </c>
      <c r="DN1" s="1"/>
      <c r="DO1" s="1"/>
      <c r="DP1" s="12" t="s">
        <v>68</v>
      </c>
      <c r="DQ1" s="42"/>
      <c r="DR1" s="12"/>
      <c r="DS1" s="12"/>
      <c r="DT1" s="12"/>
      <c r="DU1" s="12"/>
      <c r="DV1" s="11"/>
      <c r="DW1" s="44" t="str">
        <f>+A1</f>
        <v>Station:</v>
      </c>
      <c r="DX1" s="11"/>
      <c r="DY1" s="11"/>
      <c r="DZ1" s="12" t="s">
        <v>68</v>
      </c>
      <c r="EA1" s="42"/>
      <c r="EB1" s="12"/>
      <c r="EC1" s="12"/>
      <c r="ED1" s="12"/>
      <c r="EE1" s="12"/>
      <c r="EF1" s="1"/>
      <c r="EG1" s="41" t="s">
        <v>64</v>
      </c>
      <c r="EH1" s="1"/>
      <c r="EI1" s="1"/>
      <c r="EJ1" s="12" t="s">
        <v>68</v>
      </c>
      <c r="EM1" s="1"/>
      <c r="EN1" s="12"/>
      <c r="EO1" s="12"/>
      <c r="EP1" s="11"/>
      <c r="EQ1" s="44" t="str">
        <f>+A1</f>
        <v>Station:</v>
      </c>
      <c r="ER1" s="11"/>
      <c r="ES1" s="11"/>
      <c r="ET1" s="12" t="s">
        <v>68</v>
      </c>
      <c r="EU1" s="42"/>
      <c r="EV1" s="12"/>
      <c r="EW1" s="12"/>
      <c r="EX1" s="12"/>
      <c r="EY1" s="12"/>
      <c r="EZ1" s="1"/>
      <c r="FA1" s="41" t="s">
        <v>64</v>
      </c>
      <c r="FB1" s="1"/>
      <c r="FC1" s="11"/>
      <c r="FD1" s="12" t="s">
        <v>68</v>
      </c>
      <c r="FE1" s="42"/>
      <c r="FF1" s="12"/>
      <c r="FG1" s="12"/>
      <c r="FH1" s="12"/>
      <c r="FI1" s="12"/>
      <c r="FJ1" s="11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</row>
    <row r="2" spans="1:183" ht="16.5" thickTop="1">
      <c r="A2" s="41" t="s">
        <v>65</v>
      </c>
      <c r="B2" s="46">
        <v>37236</v>
      </c>
      <c r="C2" s="20"/>
      <c r="D2" s="20"/>
      <c r="E2" s="21"/>
      <c r="F2" s="21"/>
      <c r="G2" s="35"/>
      <c r="H2" s="20"/>
      <c r="I2" s="20"/>
      <c r="J2" s="20"/>
      <c r="K2" s="20"/>
      <c r="L2" s="20"/>
      <c r="M2" s="20"/>
      <c r="N2" s="4"/>
      <c r="O2" s="41" t="str">
        <f>+A2</f>
        <v>Date:</v>
      </c>
      <c r="P2" s="46">
        <v>37236</v>
      </c>
      <c r="Q2" s="4"/>
      <c r="R2" s="5"/>
      <c r="S2" s="5"/>
      <c r="T2" s="5"/>
      <c r="U2" s="5"/>
      <c r="V2" s="4"/>
      <c r="W2" s="4"/>
      <c r="X2" s="4"/>
      <c r="Y2" s="4"/>
      <c r="Z2" s="4"/>
      <c r="AA2" s="41" t="str">
        <f>+A2</f>
        <v>Date:</v>
      </c>
      <c r="AB2" s="46">
        <v>37236</v>
      </c>
      <c r="AC2" s="4"/>
      <c r="AD2" s="5"/>
      <c r="AE2" s="5"/>
      <c r="AF2" s="13"/>
      <c r="AG2" s="4"/>
      <c r="AH2" s="4"/>
      <c r="AI2" s="4"/>
      <c r="AJ2" s="41" t="str">
        <f>+A2</f>
        <v>Date:</v>
      </c>
      <c r="AK2" s="1"/>
      <c r="AL2" s="1"/>
      <c r="AM2" s="1"/>
      <c r="AN2" s="2"/>
      <c r="AO2" s="2"/>
      <c r="AP2" s="11"/>
      <c r="AQ2" s="11"/>
      <c r="AR2" s="11"/>
      <c r="AS2" s="11"/>
      <c r="AT2" s="44" t="str">
        <f>+A2</f>
        <v>Date:</v>
      </c>
      <c r="AU2" s="11"/>
      <c r="AV2" s="11"/>
      <c r="AW2" s="1"/>
      <c r="AX2" s="1"/>
      <c r="AY2" s="1"/>
      <c r="AZ2" s="1"/>
      <c r="BA2" s="1"/>
      <c r="BB2" s="1"/>
      <c r="BC2" s="1"/>
      <c r="BD2" s="1"/>
      <c r="BE2" s="41" t="s">
        <v>65</v>
      </c>
      <c r="BF2" s="1"/>
      <c r="BG2" s="1"/>
      <c r="BH2" s="1"/>
      <c r="BI2" s="11"/>
      <c r="BJ2" s="11"/>
      <c r="BK2" s="11"/>
      <c r="BL2" s="11"/>
      <c r="BM2" s="11"/>
      <c r="BN2" s="11"/>
      <c r="BO2" s="44" t="str">
        <f>+A2</f>
        <v>Date:</v>
      </c>
      <c r="BP2" s="11"/>
      <c r="BQ2" s="11"/>
      <c r="BR2" s="1"/>
      <c r="BS2" s="1"/>
      <c r="BT2" s="1"/>
      <c r="BU2" s="1"/>
      <c r="BV2" s="1"/>
      <c r="BW2" s="1"/>
      <c r="BX2" s="1"/>
      <c r="BY2" s="41" t="s">
        <v>65</v>
      </c>
      <c r="BZ2" s="1"/>
      <c r="CA2" s="1"/>
      <c r="CB2" s="1"/>
      <c r="CC2" s="11"/>
      <c r="CD2" s="11"/>
      <c r="CE2" s="11"/>
      <c r="CF2" s="11"/>
      <c r="CG2" s="11"/>
      <c r="CH2" s="11"/>
      <c r="CI2" s="44" t="str">
        <f>+A2</f>
        <v>Date:</v>
      </c>
      <c r="CJ2" s="11"/>
      <c r="CK2" s="11"/>
      <c r="CL2" s="1"/>
      <c r="CM2" s="1"/>
      <c r="CN2" s="1"/>
      <c r="CO2" s="1"/>
      <c r="CP2" s="1"/>
      <c r="CQ2" s="1"/>
      <c r="CR2" s="1"/>
      <c r="CS2" s="41" t="s">
        <v>65</v>
      </c>
      <c r="CT2" s="1"/>
      <c r="CU2" s="1"/>
      <c r="CV2" s="1"/>
      <c r="CW2" s="11"/>
      <c r="CX2" s="11"/>
      <c r="CY2" s="11"/>
      <c r="CZ2" s="11"/>
      <c r="DA2" s="11"/>
      <c r="DB2" s="11"/>
      <c r="DC2" s="44" t="str">
        <f>+A2</f>
        <v>Date:</v>
      </c>
      <c r="DD2" s="11"/>
      <c r="DE2" s="11"/>
      <c r="DF2" s="1"/>
      <c r="DG2" s="1"/>
      <c r="DH2" s="1"/>
      <c r="DI2" s="1"/>
      <c r="DJ2" s="1"/>
      <c r="DK2" s="1"/>
      <c r="DL2" s="1"/>
      <c r="DM2" s="41" t="s">
        <v>65</v>
      </c>
      <c r="DN2" s="1"/>
      <c r="DO2" s="1"/>
      <c r="DP2" s="1"/>
      <c r="DQ2" s="11"/>
      <c r="DR2" s="11"/>
      <c r="DS2" s="11"/>
      <c r="DT2" s="11"/>
      <c r="DU2" s="11"/>
      <c r="DV2" s="11"/>
      <c r="DW2" s="44" t="str">
        <f>+A2</f>
        <v>Date:</v>
      </c>
      <c r="DX2" s="11"/>
      <c r="DY2" s="11"/>
      <c r="DZ2" s="1"/>
      <c r="EA2" s="1"/>
      <c r="EB2" s="1"/>
      <c r="EC2" s="1"/>
      <c r="ED2" s="1"/>
      <c r="EE2" s="1"/>
      <c r="EF2" s="1"/>
      <c r="EG2" s="41" t="s">
        <v>65</v>
      </c>
      <c r="EH2" s="1"/>
      <c r="EI2" s="1"/>
      <c r="EJ2" s="1"/>
      <c r="EK2" s="2"/>
      <c r="EL2" s="2"/>
      <c r="EM2" s="2"/>
      <c r="EN2" s="2"/>
      <c r="EO2" s="2"/>
      <c r="EP2" s="11"/>
      <c r="EQ2" s="44" t="str">
        <f>+A2</f>
        <v>Date:</v>
      </c>
      <c r="ER2" s="11"/>
      <c r="ES2" s="11"/>
      <c r="ET2" s="1"/>
      <c r="EU2" s="1"/>
      <c r="EV2" s="1"/>
      <c r="EW2" s="1"/>
      <c r="EX2" s="1"/>
      <c r="EY2" s="1"/>
      <c r="EZ2" s="1"/>
      <c r="FA2" s="41" t="s">
        <v>65</v>
      </c>
      <c r="FB2" s="1"/>
      <c r="FC2" s="1"/>
      <c r="FD2" s="1"/>
      <c r="FE2" s="11"/>
      <c r="FF2" s="11"/>
      <c r="FG2" s="11"/>
      <c r="FH2" s="11"/>
      <c r="FI2" s="11"/>
      <c r="FJ2" s="11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</row>
    <row r="3" spans="1:183" ht="15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16" t="s">
        <v>8</v>
      </c>
      <c r="AC3" s="15" t="s">
        <v>9</v>
      </c>
      <c r="AD3" s="15" t="s">
        <v>10</v>
      </c>
      <c r="AE3" s="15" t="s">
        <v>11</v>
      </c>
      <c r="AF3" s="15" t="s">
        <v>12</v>
      </c>
      <c r="AG3" s="15" t="s">
        <v>13</v>
      </c>
      <c r="AH3" s="15" t="s">
        <v>14</v>
      </c>
      <c r="AI3" s="15" t="s">
        <v>15</v>
      </c>
      <c r="AJ3" s="19" t="s">
        <v>33</v>
      </c>
      <c r="AK3" s="10"/>
      <c r="AL3" s="10"/>
      <c r="AM3" s="10"/>
      <c r="AN3" s="10"/>
      <c r="AO3" s="10"/>
      <c r="AP3" s="11"/>
      <c r="AQ3" s="11"/>
      <c r="AR3" s="11"/>
      <c r="AS3" s="1"/>
      <c r="AT3" s="19" t="s">
        <v>34</v>
      </c>
      <c r="AU3" s="10"/>
      <c r="AV3" s="10"/>
      <c r="AW3" s="10"/>
      <c r="AX3" s="10"/>
      <c r="AY3" s="10"/>
      <c r="AZ3" s="11"/>
      <c r="BA3" s="11"/>
      <c r="BB3" s="11"/>
      <c r="BC3" s="11"/>
      <c r="BD3" s="1"/>
      <c r="BE3" s="19" t="s">
        <v>37</v>
      </c>
      <c r="BF3" s="10"/>
      <c r="BG3" s="10"/>
      <c r="BH3" s="10"/>
      <c r="BI3" s="10"/>
      <c r="BJ3" s="10"/>
      <c r="BK3" s="11"/>
      <c r="BL3" s="11"/>
      <c r="BM3" s="11"/>
      <c r="BN3" s="1"/>
      <c r="BO3" s="19" t="s">
        <v>38</v>
      </c>
      <c r="BP3" s="10"/>
      <c r="BQ3" s="10"/>
      <c r="BR3" s="10"/>
      <c r="BS3" s="10"/>
      <c r="BT3" s="10"/>
      <c r="BU3" s="1"/>
      <c r="BV3" s="1"/>
      <c r="BW3" s="1"/>
      <c r="BX3" s="1"/>
      <c r="BY3" s="19" t="s">
        <v>42</v>
      </c>
      <c r="BZ3" s="10"/>
      <c r="CA3" s="10"/>
      <c r="CB3" s="10"/>
      <c r="CC3" s="10"/>
      <c r="CD3" s="10"/>
      <c r="CE3" s="1"/>
      <c r="CF3" s="1"/>
      <c r="CG3" s="1"/>
      <c r="CH3" s="1"/>
      <c r="CI3" s="19" t="s">
        <v>43</v>
      </c>
      <c r="CJ3" s="10"/>
      <c r="CK3" s="10"/>
      <c r="CL3" s="10"/>
      <c r="CM3" s="10"/>
      <c r="CN3" s="10"/>
      <c r="CO3" s="1"/>
      <c r="CP3" s="1"/>
      <c r="CQ3" s="1"/>
      <c r="CR3" s="1"/>
      <c r="CS3" s="19" t="s">
        <v>46</v>
      </c>
      <c r="CT3" s="10"/>
      <c r="CU3" s="10"/>
      <c r="CV3" s="10"/>
      <c r="CW3" s="10"/>
      <c r="CX3" s="10"/>
      <c r="CY3" s="1"/>
      <c r="CZ3" s="1"/>
      <c r="DA3" s="1"/>
      <c r="DB3" s="1"/>
      <c r="DC3" s="19" t="s">
        <v>47</v>
      </c>
      <c r="DD3" s="10"/>
      <c r="DE3" s="10"/>
      <c r="DF3" s="10"/>
      <c r="DG3" s="10"/>
      <c r="DH3" s="10"/>
      <c r="DI3" s="1"/>
      <c r="DJ3" s="1"/>
      <c r="DK3" s="1"/>
      <c r="DL3" s="1"/>
      <c r="DM3" s="19" t="s">
        <v>50</v>
      </c>
      <c r="DN3" s="10"/>
      <c r="DO3" s="10"/>
      <c r="DP3" s="10"/>
      <c r="DQ3" s="10"/>
      <c r="DR3" s="10"/>
      <c r="DS3" s="1"/>
      <c r="DT3" s="1"/>
      <c r="DU3" s="1"/>
      <c r="DV3" s="1"/>
      <c r="DW3" s="19" t="s">
        <v>51</v>
      </c>
      <c r="DX3" s="10"/>
      <c r="DY3" s="10"/>
      <c r="DZ3" s="10"/>
      <c r="EA3" s="10"/>
      <c r="EB3" s="10"/>
      <c r="EC3" s="1"/>
      <c r="ED3" s="1"/>
      <c r="EE3" s="1"/>
      <c r="EF3" s="1"/>
      <c r="EG3" s="19" t="s">
        <v>54</v>
      </c>
      <c r="EH3" s="10"/>
      <c r="EI3" s="10"/>
      <c r="EJ3" s="10"/>
      <c r="EK3" s="10"/>
      <c r="EL3" s="10"/>
      <c r="EM3" s="1"/>
      <c r="EN3" s="1"/>
      <c r="EO3" s="1"/>
      <c r="EP3" s="1"/>
      <c r="EQ3" s="19" t="s">
        <v>55</v>
      </c>
      <c r="ER3" s="10"/>
      <c r="ES3" s="10"/>
      <c r="ET3" s="10"/>
      <c r="EU3" s="10"/>
      <c r="EV3" s="10"/>
      <c r="EW3" s="1"/>
      <c r="EX3" s="1"/>
      <c r="EY3" s="1"/>
      <c r="EZ3" s="1"/>
      <c r="FA3" s="19" t="s">
        <v>41</v>
      </c>
      <c r="FB3" s="10"/>
      <c r="FC3" s="10"/>
      <c r="FD3" s="10"/>
      <c r="FE3" s="10"/>
      <c r="FF3" s="10"/>
      <c r="FG3" s="1"/>
      <c r="FH3" s="1"/>
      <c r="FI3" s="1"/>
      <c r="FJ3" s="1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</row>
    <row r="4" spans="1:183" ht="15.75">
      <c r="A4" s="22"/>
      <c r="B4" s="22" t="s">
        <v>0</v>
      </c>
      <c r="C4" s="22" t="s">
        <v>1</v>
      </c>
      <c r="D4" s="22" t="s">
        <v>0</v>
      </c>
      <c r="E4" s="22" t="s">
        <v>2</v>
      </c>
      <c r="F4" s="23"/>
      <c r="G4" s="20" t="s">
        <v>3</v>
      </c>
      <c r="H4" s="20"/>
      <c r="I4" s="20"/>
      <c r="J4" s="20"/>
      <c r="K4" s="20"/>
      <c r="L4" s="20"/>
      <c r="M4" s="20"/>
      <c r="N4" s="4"/>
      <c r="O4" s="4"/>
      <c r="P4" s="16" t="s">
        <v>0</v>
      </c>
      <c r="Q4" s="15" t="s">
        <v>0</v>
      </c>
      <c r="R4" s="4"/>
      <c r="S4" s="4"/>
      <c r="T4" s="4"/>
      <c r="U4" s="4"/>
      <c r="V4" s="4"/>
      <c r="W4" s="4"/>
      <c r="X4" s="4"/>
      <c r="Y4" s="4"/>
      <c r="Z4" s="4"/>
      <c r="AA4" s="7"/>
      <c r="AB4" s="8"/>
      <c r="AC4" s="7"/>
      <c r="AD4" s="7"/>
      <c r="AE4" s="7"/>
      <c r="AF4" s="7"/>
      <c r="AG4" s="7"/>
      <c r="AH4" s="7"/>
      <c r="AI4" s="7"/>
      <c r="AJ4" t="s">
        <v>77</v>
      </c>
      <c r="AT4" t="s">
        <v>77</v>
      </c>
      <c r="BE4" t="s">
        <v>77</v>
      </c>
      <c r="BO4" t="s">
        <v>77</v>
      </c>
      <c r="BY4" t="s">
        <v>77</v>
      </c>
      <c r="CI4" t="s">
        <v>77</v>
      </c>
      <c r="CS4" t="s">
        <v>77</v>
      </c>
      <c r="DC4" t="s">
        <v>77</v>
      </c>
      <c r="DM4" t="s">
        <v>77</v>
      </c>
      <c r="DW4" t="s">
        <v>77</v>
      </c>
      <c r="EG4" t="s">
        <v>77</v>
      </c>
      <c r="EQ4" t="s">
        <v>77</v>
      </c>
      <c r="FA4" t="s">
        <v>77</v>
      </c>
      <c r="FY4" s="14"/>
      <c r="FZ4" s="14"/>
      <c r="GA4" s="14"/>
    </row>
    <row r="5" spans="1:183" ht="15.75">
      <c r="A5" s="22" t="s">
        <v>4</v>
      </c>
      <c r="B5" s="22" t="s">
        <v>5</v>
      </c>
      <c r="C5" s="22" t="s">
        <v>6</v>
      </c>
      <c r="D5" s="22" t="s">
        <v>6</v>
      </c>
      <c r="E5" s="22" t="s">
        <v>7</v>
      </c>
      <c r="F5" s="24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2" t="s">
        <v>15</v>
      </c>
      <c r="N5" s="4"/>
      <c r="O5" s="4" t="s">
        <v>18</v>
      </c>
      <c r="P5" s="16" t="s">
        <v>5</v>
      </c>
      <c r="Q5" s="15" t="s">
        <v>6</v>
      </c>
      <c r="R5" s="15" t="s">
        <v>8</v>
      </c>
      <c r="S5" s="15" t="s">
        <v>9</v>
      </c>
      <c r="T5" s="15" t="s">
        <v>10</v>
      </c>
      <c r="U5" s="15" t="s">
        <v>11</v>
      </c>
      <c r="V5" s="15" t="s">
        <v>12</v>
      </c>
      <c r="W5" s="15" t="s">
        <v>13</v>
      </c>
      <c r="X5" s="15" t="s">
        <v>14</v>
      </c>
      <c r="Y5" s="15" t="s">
        <v>15</v>
      </c>
      <c r="Z5" s="4"/>
      <c r="AA5" s="4" t="s">
        <v>21</v>
      </c>
      <c r="AB5" s="40">
        <f aca="true" t="shared" si="0" ref="AB5:AI5">AVERAGE(F22:F37)</f>
        <v>4.953643977475084</v>
      </c>
      <c r="AC5" s="38">
        <f t="shared" si="0"/>
        <v>0.3394563557991709</v>
      </c>
      <c r="AD5" s="38">
        <f t="shared" si="0"/>
        <v>2.6936625535973198</v>
      </c>
      <c r="AE5" s="38">
        <f t="shared" si="0"/>
        <v>43.85239827408996</v>
      </c>
      <c r="AF5" s="38">
        <f t="shared" si="0"/>
        <v>6.218879089896532</v>
      </c>
      <c r="AG5" s="38">
        <f t="shared" si="0"/>
        <v>1.5886385962291094</v>
      </c>
      <c r="AH5" s="38">
        <f t="shared" si="0"/>
        <v>3.0444179023712317</v>
      </c>
      <c r="AI5" s="38">
        <f t="shared" si="0"/>
        <v>272.75183403288213</v>
      </c>
      <c r="FY5" s="14"/>
      <c r="FZ5" s="14"/>
      <c r="GA5" s="14"/>
    </row>
    <row r="6" spans="1:183" ht="15.75">
      <c r="A6" s="26"/>
      <c r="B6" s="26"/>
      <c r="C6" s="26"/>
      <c r="D6" s="26"/>
      <c r="E6" s="26"/>
      <c r="F6" s="27"/>
      <c r="G6" s="26"/>
      <c r="H6" s="26"/>
      <c r="I6" s="26"/>
      <c r="J6" s="26"/>
      <c r="K6" s="26"/>
      <c r="L6" s="26"/>
      <c r="M6" s="26"/>
      <c r="N6" s="4"/>
      <c r="O6" s="7"/>
      <c r="P6" s="8"/>
      <c r="Q6" s="7"/>
      <c r="R6" s="7"/>
      <c r="S6" s="7"/>
      <c r="T6" s="7"/>
      <c r="U6" s="7"/>
      <c r="V6" s="7"/>
      <c r="W6" s="7"/>
      <c r="X6" s="7"/>
      <c r="Y6" s="7"/>
      <c r="Z6" s="4"/>
      <c r="AA6" s="4" t="s">
        <v>22</v>
      </c>
      <c r="AB6" s="40">
        <f aca="true" t="shared" si="1" ref="AB6:AI6">STDEV(F22:F37)</f>
        <v>1.0873457780688116</v>
      </c>
      <c r="AC6" s="38">
        <f t="shared" si="1"/>
        <v>0.07417880916091345</v>
      </c>
      <c r="AD6" s="38">
        <f t="shared" si="1"/>
        <v>0.4117116465131419</v>
      </c>
      <c r="AE6" s="38">
        <f t="shared" si="1"/>
        <v>9.193124719305116</v>
      </c>
      <c r="AF6" s="38">
        <f t="shared" si="1"/>
        <v>1.3068620895581977</v>
      </c>
      <c r="AG6" s="38">
        <f t="shared" si="1"/>
        <v>0.19345134393563002</v>
      </c>
      <c r="AH6" s="38">
        <f t="shared" si="1"/>
        <v>0.6074921564534377</v>
      </c>
      <c r="AI6" s="38">
        <f t="shared" si="1"/>
        <v>74.45489391693452</v>
      </c>
      <c r="AJ6" s="47" t="s">
        <v>78</v>
      </c>
      <c r="AK6" s="47"/>
      <c r="AT6" s="47" t="s">
        <v>78</v>
      </c>
      <c r="AU6" s="47"/>
      <c r="BE6" s="47" t="s">
        <v>78</v>
      </c>
      <c r="BF6" s="47"/>
      <c r="BO6" s="47" t="s">
        <v>78</v>
      </c>
      <c r="BP6" s="47"/>
      <c r="BY6" s="47" t="s">
        <v>78</v>
      </c>
      <c r="BZ6" s="47"/>
      <c r="CI6" s="47" t="s">
        <v>78</v>
      </c>
      <c r="CJ6" s="47"/>
      <c r="CS6" s="47" t="s">
        <v>78</v>
      </c>
      <c r="CT6" s="47"/>
      <c r="DC6" s="47" t="s">
        <v>78</v>
      </c>
      <c r="DD6" s="47"/>
      <c r="DM6" s="47" t="s">
        <v>78</v>
      </c>
      <c r="DN6" s="47"/>
      <c r="DW6" s="47" t="s">
        <v>78</v>
      </c>
      <c r="DX6" s="47"/>
      <c r="EG6" s="47" t="s">
        <v>78</v>
      </c>
      <c r="EH6" s="47"/>
      <c r="EQ6" s="47" t="s">
        <v>78</v>
      </c>
      <c r="ER6" s="47"/>
      <c r="FA6" s="47" t="s">
        <v>78</v>
      </c>
      <c r="FB6" s="47"/>
      <c r="FY6" s="14"/>
      <c r="FZ6" s="14"/>
      <c r="GA6" s="14"/>
    </row>
    <row r="7" spans="1:183" ht="15.75">
      <c r="A7" s="20" t="s">
        <v>69</v>
      </c>
      <c r="B7" s="28">
        <v>13.228000000000003</v>
      </c>
      <c r="C7" s="50">
        <v>0.3081</v>
      </c>
      <c r="D7" s="50">
        <v>0.015404999999999999</v>
      </c>
      <c r="E7" s="48">
        <v>10</v>
      </c>
      <c r="F7" s="51">
        <v>0.10796</v>
      </c>
      <c r="G7" s="51">
        <v>0.00935</v>
      </c>
      <c r="H7" s="51">
        <v>0.08357</v>
      </c>
      <c r="I7" s="51">
        <v>1.09579</v>
      </c>
      <c r="J7" s="51">
        <v>0.17641</v>
      </c>
      <c r="K7" s="51">
        <v>0.04841</v>
      </c>
      <c r="L7" s="51">
        <v>0.08881</v>
      </c>
      <c r="M7" s="51">
        <v>7.15192</v>
      </c>
      <c r="N7" s="4"/>
      <c r="O7" s="4" t="str">
        <f aca="true" t="shared" si="2" ref="O7:O12">A7</f>
        <v>Mb1</v>
      </c>
      <c r="P7" s="17">
        <f aca="true" t="shared" si="3" ref="P7:P12">LOG10(B7)</f>
        <v>1.1214941862416654</v>
      </c>
      <c r="Q7" s="18">
        <f aca="true" t="shared" si="4" ref="Q7:Q12">LOG10(D7)</f>
        <v>-1.8123382973470405</v>
      </c>
      <c r="R7" s="18">
        <f aca="true" t="shared" si="5" ref="R7:Y14">LOG10(F40)</f>
        <v>-1.2677671197795022</v>
      </c>
      <c r="S7" s="18">
        <f t="shared" si="5"/>
        <v>-2.3302183847914635</v>
      </c>
      <c r="T7" s="18">
        <f t="shared" si="5"/>
        <v>-1.3789795934968074</v>
      </c>
      <c r="U7" s="18">
        <f t="shared" si="5"/>
        <v>-0.2613026628474909</v>
      </c>
      <c r="V7" s="18">
        <f t="shared" si="5"/>
        <v>-1.0545067956974075</v>
      </c>
      <c r="W7" s="18">
        <f t="shared" si="5"/>
        <v>-1.6160949130230915</v>
      </c>
      <c r="X7" s="18">
        <f t="shared" si="5"/>
        <v>-1.3525681256026976</v>
      </c>
      <c r="Y7" s="18">
        <f t="shared" si="5"/>
        <v>0.5533926522165997</v>
      </c>
      <c r="Z7" s="4"/>
      <c r="AA7" s="4" t="s">
        <v>23</v>
      </c>
      <c r="AB7" s="40">
        <f aca="true" t="shared" si="6" ref="AB7:AI7">STDEV(F22:F37)/SQRT(COUNTA(F22:F37))</f>
        <v>0.3844347865835097</v>
      </c>
      <c r="AC7" s="38">
        <f t="shared" si="6"/>
        <v>0.026226169489012345</v>
      </c>
      <c r="AD7" s="38">
        <f t="shared" si="6"/>
        <v>0.1455620485714607</v>
      </c>
      <c r="AE7" s="38">
        <f t="shared" si="6"/>
        <v>3.250260414657162</v>
      </c>
      <c r="AF7" s="38">
        <f t="shared" si="6"/>
        <v>0.4620455228011114</v>
      </c>
      <c r="AG7" s="38">
        <f t="shared" si="6"/>
        <v>0.06839537856326754</v>
      </c>
      <c r="AH7" s="38">
        <f t="shared" si="6"/>
        <v>0.21478091167293242</v>
      </c>
      <c r="AI7" s="38">
        <f t="shared" si="6"/>
        <v>26.32378019059471</v>
      </c>
      <c r="AJ7" s="47" t="s">
        <v>79</v>
      </c>
      <c r="AK7" s="47">
        <v>0.7423800945577991</v>
      </c>
      <c r="AT7" s="47" t="s">
        <v>79</v>
      </c>
      <c r="AU7" s="47">
        <v>0.6570342279141337</v>
      </c>
      <c r="BE7" s="47" t="s">
        <v>79</v>
      </c>
      <c r="BF7" s="47">
        <v>0.47902950547100204</v>
      </c>
      <c r="BO7" s="47" t="s">
        <v>79</v>
      </c>
      <c r="BP7" s="47">
        <v>0.33082078831138445</v>
      </c>
      <c r="BY7" s="47" t="s">
        <v>79</v>
      </c>
      <c r="BZ7" s="47">
        <v>0.7566875462144226</v>
      </c>
      <c r="CI7" s="47" t="s">
        <v>79</v>
      </c>
      <c r="CJ7" s="47">
        <v>0.6501968701619664</v>
      </c>
      <c r="CS7" s="47" t="s">
        <v>79</v>
      </c>
      <c r="CT7" s="47">
        <v>0.48452300380588387</v>
      </c>
      <c r="DC7" s="47" t="s">
        <v>79</v>
      </c>
      <c r="DD7" s="47">
        <v>0.33102569284521866</v>
      </c>
      <c r="DM7" s="47" t="s">
        <v>79</v>
      </c>
      <c r="DN7" s="47">
        <v>0.9926505531746231</v>
      </c>
      <c r="DW7" s="47" t="s">
        <v>79</v>
      </c>
      <c r="DX7" s="47">
        <v>0.9912549994700773</v>
      </c>
      <c r="EG7" s="47" t="s">
        <v>79</v>
      </c>
      <c r="EH7" s="47">
        <v>0.988411073206148</v>
      </c>
      <c r="EQ7" s="47" t="s">
        <v>79</v>
      </c>
      <c r="ER7" s="47">
        <v>0.9943802595370557</v>
      </c>
      <c r="FA7" s="47" t="s">
        <v>79</v>
      </c>
      <c r="FB7" s="47">
        <v>0.9946387594514532</v>
      </c>
      <c r="FY7" s="14"/>
      <c r="FZ7" s="14"/>
      <c r="GA7" s="14"/>
    </row>
    <row r="8" spans="1:183" ht="15.75">
      <c r="A8" s="20" t="s">
        <v>70</v>
      </c>
      <c r="B8" s="28">
        <v>15.308181818181817</v>
      </c>
      <c r="C8" s="50">
        <v>0.2522</v>
      </c>
      <c r="D8" s="50">
        <v>0.022927272727272727</v>
      </c>
      <c r="E8" s="49">
        <v>10</v>
      </c>
      <c r="F8" s="51">
        <v>0.12823</v>
      </c>
      <c r="G8" s="51">
        <v>0.00752</v>
      </c>
      <c r="H8" s="51">
        <v>0.05905</v>
      </c>
      <c r="I8" s="51">
        <v>1.00704</v>
      </c>
      <c r="J8" s="51">
        <v>0.14367</v>
      </c>
      <c r="K8" s="51">
        <v>0.03601</v>
      </c>
      <c r="L8" s="51">
        <v>0.06638</v>
      </c>
      <c r="M8" s="51">
        <v>6.02645</v>
      </c>
      <c r="N8" s="4"/>
      <c r="O8" s="4" t="str">
        <f t="shared" si="2"/>
        <v>Mb2</v>
      </c>
      <c r="P8" s="17">
        <f t="shared" si="3"/>
        <v>1.1849236117811097</v>
      </c>
      <c r="Q8" s="18">
        <f t="shared" si="4"/>
        <v>-1.6396476029211622</v>
      </c>
      <c r="R8" s="18">
        <f t="shared" si="5"/>
        <v>-0.9334030428907129</v>
      </c>
      <c r="S8" s="18">
        <f t="shared" si="5"/>
        <v>-2.165174844566583</v>
      </c>
      <c r="T8" s="18">
        <f t="shared" si="5"/>
        <v>-1.2701727832086913</v>
      </c>
      <c r="U8" s="18">
        <f t="shared" si="5"/>
        <v>-0.0383459639250988</v>
      </c>
      <c r="V8" s="18">
        <f t="shared" si="5"/>
        <v>-0.8840265933959549</v>
      </c>
      <c r="W8" s="18">
        <f t="shared" si="5"/>
        <v>-1.4849695637869398</v>
      </c>
      <c r="X8" s="18">
        <f t="shared" si="5"/>
        <v>-1.2193554370856399</v>
      </c>
      <c r="Y8" s="18">
        <f t="shared" si="5"/>
        <v>0.7386688725176664</v>
      </c>
      <c r="Z8" s="4"/>
      <c r="AA8" s="4" t="s">
        <v>24</v>
      </c>
      <c r="AB8" s="40">
        <f aca="true" t="shared" si="7" ref="AB8:AI8">(STDEV(F22:F37)*100)/AB5</f>
        <v>21.950422416571033</v>
      </c>
      <c r="AC8" s="38">
        <f t="shared" si="7"/>
        <v>21.85223752440184</v>
      </c>
      <c r="AD8" s="38">
        <f t="shared" si="7"/>
        <v>15.284455210000644</v>
      </c>
      <c r="AE8" s="38">
        <f t="shared" si="7"/>
        <v>20.963790080180956</v>
      </c>
      <c r="AF8" s="38">
        <f t="shared" si="7"/>
        <v>21.01443155055682</v>
      </c>
      <c r="AG8" s="38">
        <f t="shared" si="7"/>
        <v>12.177177640957362</v>
      </c>
      <c r="AH8" s="38">
        <f t="shared" si="7"/>
        <v>19.954295892829794</v>
      </c>
      <c r="AI8" s="38">
        <f t="shared" si="7"/>
        <v>27.297669392741266</v>
      </c>
      <c r="AJ8" s="47" t="s">
        <v>80</v>
      </c>
      <c r="AK8" s="47">
        <v>0.5511282047956467</v>
      </c>
      <c r="AT8" s="47" t="s">
        <v>80</v>
      </c>
      <c r="AU8" s="47">
        <v>0.43169397665072173</v>
      </c>
      <c r="BE8" s="47" t="s">
        <v>80</v>
      </c>
      <c r="BF8" s="47">
        <v>0.22946926711179275</v>
      </c>
      <c r="BO8" s="47" t="s">
        <v>80</v>
      </c>
      <c r="BP8" s="47">
        <v>0.10944239397896584</v>
      </c>
      <c r="BY8" s="47" t="s">
        <v>80</v>
      </c>
      <c r="BZ8" s="47">
        <v>0.5725760425960039</v>
      </c>
      <c r="CI8" s="47" t="s">
        <v>80</v>
      </c>
      <c r="CJ8" s="47">
        <v>0.42275596996841697</v>
      </c>
      <c r="CS8" s="47" t="s">
        <v>80</v>
      </c>
      <c r="CT8" s="47">
        <v>0.23476254121707657</v>
      </c>
      <c r="DC8" s="47" t="s">
        <v>80</v>
      </c>
      <c r="DD8" s="47">
        <v>0.10957800932365705</v>
      </c>
      <c r="DM8" s="47" t="s">
        <v>80</v>
      </c>
      <c r="DN8" s="47">
        <v>0.9853551207178853</v>
      </c>
      <c r="DW8" s="47" t="s">
        <v>80</v>
      </c>
      <c r="DX8" s="47">
        <v>0.9825864739744231</v>
      </c>
      <c r="EG8" s="47" t="s">
        <v>80</v>
      </c>
      <c r="EH8" s="47">
        <v>0.9769564496365293</v>
      </c>
      <c r="EQ8" s="47" t="s">
        <v>80</v>
      </c>
      <c r="ER8" s="47">
        <v>0.9887921005569821</v>
      </c>
      <c r="FA8" s="47" t="s">
        <v>80</v>
      </c>
      <c r="FB8" s="47">
        <v>0.9893062618031258</v>
      </c>
      <c r="FY8" s="14"/>
      <c r="FZ8" s="14"/>
      <c r="GA8" s="14"/>
    </row>
    <row r="9" spans="1:183" ht="15.75">
      <c r="A9" s="20" t="s">
        <v>71</v>
      </c>
      <c r="B9" s="28">
        <v>16.2425</v>
      </c>
      <c r="C9" s="50">
        <v>0.2081</v>
      </c>
      <c r="D9" s="50">
        <v>0.0260125</v>
      </c>
      <c r="E9" s="49">
        <v>10</v>
      </c>
      <c r="F9" s="51">
        <v>0.11382</v>
      </c>
      <c r="G9" s="51">
        <v>0.00802</v>
      </c>
      <c r="H9" s="51">
        <v>0.05789</v>
      </c>
      <c r="I9" s="51">
        <v>1.22717</v>
      </c>
      <c r="J9" s="51">
        <v>0.14888</v>
      </c>
      <c r="K9" s="51">
        <v>0.03813</v>
      </c>
      <c r="L9" s="51">
        <v>0.06222</v>
      </c>
      <c r="M9" s="51">
        <v>6.38756</v>
      </c>
      <c r="N9" s="4"/>
      <c r="O9" s="4" t="str">
        <f t="shared" si="2"/>
        <v>Mb3</v>
      </c>
      <c r="P9" s="17">
        <f t="shared" si="3"/>
        <v>1.2106528754374062</v>
      </c>
      <c r="Q9" s="18">
        <f t="shared" si="4"/>
        <v>-1.5848179067803165</v>
      </c>
      <c r="R9" s="18">
        <f t="shared" si="5"/>
        <v>-0.8468714057196374</v>
      </c>
      <c r="S9" s="18">
        <f t="shared" si="5"/>
        <v>-1.9989156187077801</v>
      </c>
      <c r="T9" s="18">
        <f t="shared" si="5"/>
        <v>-1.14048643742514</v>
      </c>
      <c r="U9" s="18">
        <f t="shared" si="5"/>
        <v>0.18581474276671836</v>
      </c>
      <c r="V9" s="18">
        <f t="shared" si="5"/>
        <v>-0.730253626869233</v>
      </c>
      <c r="W9" s="18">
        <f t="shared" si="5"/>
        <v>-1.321823181718273</v>
      </c>
      <c r="X9" s="18">
        <f t="shared" si="5"/>
        <v>-1.109159980219259</v>
      </c>
      <c r="Y9" s="18">
        <f t="shared" si="5"/>
        <v>0.902245005610165</v>
      </c>
      <c r="Z9" s="4"/>
      <c r="AA9" s="4" t="s">
        <v>66</v>
      </c>
      <c r="AB9" s="6">
        <f aca="true" t="shared" si="8" ref="AB9:AI9">COUNT(F22:F37)</f>
        <v>8</v>
      </c>
      <c r="AC9" s="13">
        <f t="shared" si="8"/>
        <v>8</v>
      </c>
      <c r="AD9" s="13">
        <f t="shared" si="8"/>
        <v>8</v>
      </c>
      <c r="AE9" s="13">
        <f t="shared" si="8"/>
        <v>8</v>
      </c>
      <c r="AF9" s="13">
        <f t="shared" si="8"/>
        <v>8</v>
      </c>
      <c r="AG9" s="13">
        <f t="shared" si="8"/>
        <v>8</v>
      </c>
      <c r="AH9" s="13">
        <f t="shared" si="8"/>
        <v>8</v>
      </c>
      <c r="AI9" s="13">
        <f t="shared" si="8"/>
        <v>8</v>
      </c>
      <c r="AJ9" s="47" t="s">
        <v>81</v>
      </c>
      <c r="AK9" s="47">
        <v>0.47631623892825453</v>
      </c>
      <c r="AT9" s="47" t="s">
        <v>81</v>
      </c>
      <c r="AU9" s="47">
        <v>0.33697630609250867</v>
      </c>
      <c r="BE9" s="47" t="s">
        <v>81</v>
      </c>
      <c r="BF9" s="47">
        <v>0.10104747829709153</v>
      </c>
      <c r="BO9" s="47" t="s">
        <v>81</v>
      </c>
      <c r="BP9" s="47">
        <v>-0.03898387369120652</v>
      </c>
      <c r="BY9" s="47" t="s">
        <v>81</v>
      </c>
      <c r="BZ9" s="47">
        <v>0.5013387163620046</v>
      </c>
      <c r="CI9" s="47" t="s">
        <v>81</v>
      </c>
      <c r="CJ9" s="47">
        <v>0.3265486316298198</v>
      </c>
      <c r="CS9" s="47" t="s">
        <v>81</v>
      </c>
      <c r="CT9" s="47">
        <v>0.10722296475325599</v>
      </c>
      <c r="DC9" s="47" t="s">
        <v>81</v>
      </c>
      <c r="DD9" s="47">
        <v>-0.03882565578906677</v>
      </c>
      <c r="DM9" s="47" t="s">
        <v>81</v>
      </c>
      <c r="DN9" s="47">
        <v>0.9829143075041995</v>
      </c>
      <c r="DW9" s="47" t="s">
        <v>81</v>
      </c>
      <c r="DX9" s="47">
        <v>0.9796842196368271</v>
      </c>
      <c r="EG9" s="47" t="s">
        <v>81</v>
      </c>
      <c r="EH9" s="47">
        <v>0.9731158579092841</v>
      </c>
      <c r="EQ9" s="47" t="s">
        <v>81</v>
      </c>
      <c r="ER9" s="47">
        <v>0.986924117316479</v>
      </c>
      <c r="FA9" s="47" t="s">
        <v>81</v>
      </c>
      <c r="FB9" s="47">
        <v>0.9875239721036467</v>
      </c>
      <c r="FY9" s="14"/>
      <c r="FZ9" s="14"/>
      <c r="GA9" s="14"/>
    </row>
    <row r="10" spans="1:183" ht="15.75">
      <c r="A10" s="20" t="s">
        <v>72</v>
      </c>
      <c r="B10" s="28">
        <v>17.46</v>
      </c>
      <c r="C10" s="50">
        <v>0.2088</v>
      </c>
      <c r="D10" s="50">
        <v>0.034800000000000005</v>
      </c>
      <c r="E10" s="48">
        <v>10</v>
      </c>
      <c r="F10" s="51">
        <v>0.09645</v>
      </c>
      <c r="G10" s="51">
        <v>0.00651</v>
      </c>
      <c r="H10" s="51">
        <v>0.04805</v>
      </c>
      <c r="I10" s="51">
        <v>0.659</v>
      </c>
      <c r="J10" s="51">
        <v>0.13276</v>
      </c>
      <c r="K10" s="51">
        <v>0.03259</v>
      </c>
      <c r="L10" s="51">
        <v>0.05407</v>
      </c>
      <c r="M10" s="51">
        <v>4.59542</v>
      </c>
      <c r="N10" s="4"/>
      <c r="O10" s="4" t="str">
        <f t="shared" si="2"/>
        <v>Mb4</v>
      </c>
      <c r="P10" s="17">
        <f t="shared" si="3"/>
        <v>1.242044239369551</v>
      </c>
      <c r="Q10" s="18">
        <f t="shared" si="4"/>
        <v>-1.458420756053419</v>
      </c>
      <c r="R10" s="18">
        <f t="shared" si="5"/>
        <v>-0.7938490184037403</v>
      </c>
      <c r="S10" s="18">
        <f t="shared" si="5"/>
        <v>-1.9645702618154517</v>
      </c>
      <c r="T10" s="18">
        <f t="shared" si="5"/>
        <v>-1.0964578583790794</v>
      </c>
      <c r="U10" s="18">
        <f t="shared" si="5"/>
        <v>0.04073416421036625</v>
      </c>
      <c r="V10" s="18">
        <f t="shared" si="5"/>
        <v>-0.6550840066470773</v>
      </c>
      <c r="W10" s="18">
        <f t="shared" si="5"/>
        <v>-1.2650668899184994</v>
      </c>
      <c r="X10" s="18">
        <f t="shared" si="5"/>
        <v>-1.045194880808019</v>
      </c>
      <c r="Y10" s="18">
        <f t="shared" si="5"/>
        <v>0.8841739596468046</v>
      </c>
      <c r="Z10" s="4"/>
      <c r="AA10" s="4" t="s">
        <v>25</v>
      </c>
      <c r="AB10" s="40">
        <f>AK7</f>
        <v>0.7423800945577991</v>
      </c>
      <c r="AC10" s="9">
        <f>AU7</f>
        <v>0.6570342279141337</v>
      </c>
      <c r="AD10" s="9">
        <f>AK30</f>
        <v>0.703058247300292</v>
      </c>
      <c r="AE10" s="9">
        <f>AU30</f>
        <v>0.3884611916583402</v>
      </c>
      <c r="AF10" s="9">
        <f>BF7</f>
        <v>0.47902950547100204</v>
      </c>
      <c r="AG10" s="9">
        <f>BP7</f>
        <v>0.33082078831138445</v>
      </c>
      <c r="AH10" s="9">
        <f>BF30</f>
        <v>0.7965971569460829</v>
      </c>
      <c r="AI10" s="9">
        <f>BP30</f>
        <v>0.6961299654049704</v>
      </c>
      <c r="AJ10" s="47" t="s">
        <v>82</v>
      </c>
      <c r="AK10" s="47">
        <v>0.7868686198168113</v>
      </c>
      <c r="AT10" s="47" t="s">
        <v>82</v>
      </c>
      <c r="AU10" s="47">
        <v>0.06040103512060827</v>
      </c>
      <c r="BE10" s="47" t="s">
        <v>82</v>
      </c>
      <c r="BF10" s="47">
        <v>1.239076548423165</v>
      </c>
      <c r="BO10" s="47" t="s">
        <v>82</v>
      </c>
      <c r="BP10" s="47">
        <v>0.19718603511705457</v>
      </c>
      <c r="BY10" s="47" t="s">
        <v>82</v>
      </c>
      <c r="BZ10" s="47">
        <v>0.7678395849960689</v>
      </c>
      <c r="CI10" s="47" t="s">
        <v>82</v>
      </c>
      <c r="CJ10" s="47">
        <v>0.060874159360359247</v>
      </c>
      <c r="CS10" s="47" t="s">
        <v>82</v>
      </c>
      <c r="CT10" s="47">
        <v>1.2348132046675808</v>
      </c>
      <c r="DC10" s="47" t="s">
        <v>82</v>
      </c>
      <c r="DD10" s="47">
        <v>0.1971710206642703</v>
      </c>
      <c r="DM10" s="47" t="s">
        <v>82</v>
      </c>
      <c r="DN10" s="47">
        <v>0.049533421706325007</v>
      </c>
      <c r="DW10" s="47" t="s">
        <v>82</v>
      </c>
      <c r="DX10" s="47">
        <v>0.0513925599224369</v>
      </c>
      <c r="EG10" s="47" t="s">
        <v>82</v>
      </c>
      <c r="EH10" s="47">
        <v>0.05642956004974739</v>
      </c>
      <c r="EQ10" s="47" t="s">
        <v>82</v>
      </c>
      <c r="ER10" s="47">
        <v>0.037184800619798196</v>
      </c>
      <c r="FA10" s="47" t="s">
        <v>82</v>
      </c>
      <c r="FB10" s="47">
        <v>0.03491979948610566</v>
      </c>
      <c r="FY10" s="14"/>
      <c r="FZ10" s="14"/>
      <c r="GA10" s="14"/>
    </row>
    <row r="11" spans="1:183" ht="15.75">
      <c r="A11" s="20" t="s">
        <v>73</v>
      </c>
      <c r="B11" s="28">
        <v>18.62857142857143</v>
      </c>
      <c r="C11" s="50">
        <v>0.3103</v>
      </c>
      <c r="D11" s="50">
        <v>0.04432857142857143</v>
      </c>
      <c r="E11" s="49">
        <v>10</v>
      </c>
      <c r="F11" s="51">
        <v>0.13225</v>
      </c>
      <c r="G11" s="51">
        <v>0.00988</v>
      </c>
      <c r="H11" s="51">
        <v>0.08686</v>
      </c>
      <c r="I11" s="51">
        <v>1.23448</v>
      </c>
      <c r="J11" s="51">
        <v>0.17205</v>
      </c>
      <c r="K11" s="51">
        <v>0.04879</v>
      </c>
      <c r="L11" s="51">
        <v>0.09548</v>
      </c>
      <c r="M11" s="51">
        <v>9.16903</v>
      </c>
      <c r="N11" s="4"/>
      <c r="O11" s="4" t="str">
        <f t="shared" si="2"/>
        <v>Mb5</v>
      </c>
      <c r="P11" s="17">
        <f t="shared" si="3"/>
        <v>1.2701795513816445</v>
      </c>
      <c r="Q11" s="18">
        <f t="shared" si="4"/>
        <v>-1.3533162644300911</v>
      </c>
      <c r="R11" s="18">
        <f t="shared" si="5"/>
        <v>-0.7237023593070334</v>
      </c>
      <c r="S11" s="18">
        <f t="shared" si="5"/>
        <v>-1.8503410954266288</v>
      </c>
      <c r="T11" s="18">
        <f t="shared" si="5"/>
        <v>-0.9062782149880465</v>
      </c>
      <c r="U11" s="18">
        <f t="shared" si="5"/>
        <v>0.24638601823911474</v>
      </c>
      <c r="V11" s="18">
        <f t="shared" si="5"/>
        <v>-0.6094433630573078</v>
      </c>
      <c r="W11" s="18">
        <f t="shared" si="5"/>
        <v>-1.1567672219019907</v>
      </c>
      <c r="X11" s="18">
        <f t="shared" si="5"/>
        <v>-0.8651856296795399</v>
      </c>
      <c r="Y11" s="18">
        <f t="shared" si="5"/>
        <v>1.117225353678698</v>
      </c>
      <c r="Z11" s="4"/>
      <c r="AA11" s="4" t="s">
        <v>60</v>
      </c>
      <c r="AB11" s="40">
        <f>AK20+(AK21*0.1)</f>
        <v>5.913304444089611</v>
      </c>
      <c r="AC11" s="9">
        <f>AU20+(AU21*0.1)</f>
        <v>0.3973980866933132</v>
      </c>
      <c r="AD11" s="9">
        <f>AK43+(AK44*0.1)</f>
        <v>3.0377810945319395</v>
      </c>
      <c r="AE11" s="9">
        <f>AU43+(AU44*0.1)</f>
        <v>48.09795260825615</v>
      </c>
      <c r="AF11" s="9">
        <f>BF20+(BF21*0.1)</f>
        <v>6.963123595698371</v>
      </c>
      <c r="AG11" s="9">
        <f>BP20+(BP21*0.1)</f>
        <v>1.6647216886873784</v>
      </c>
      <c r="AH11" s="9">
        <f>BF43+(BF44*0.1)</f>
        <v>3.619729382402132</v>
      </c>
      <c r="AI11" s="9">
        <f>BP43+(BP44*0.1)</f>
        <v>334.36977631139854</v>
      </c>
      <c r="AJ11" s="47" t="s">
        <v>83</v>
      </c>
      <c r="AK11" s="47">
        <v>8</v>
      </c>
      <c r="AT11" s="47" t="s">
        <v>83</v>
      </c>
      <c r="AU11" s="47">
        <v>8</v>
      </c>
      <c r="BE11" s="47" t="s">
        <v>83</v>
      </c>
      <c r="BF11" s="47">
        <v>8</v>
      </c>
      <c r="BO11" s="47" t="s">
        <v>83</v>
      </c>
      <c r="BP11" s="47">
        <v>8</v>
      </c>
      <c r="BY11" s="47" t="s">
        <v>83</v>
      </c>
      <c r="BZ11" s="47">
        <v>8</v>
      </c>
      <c r="CI11" s="47" t="s">
        <v>83</v>
      </c>
      <c r="CJ11" s="47">
        <v>8</v>
      </c>
      <c r="CS11" s="47" t="s">
        <v>83</v>
      </c>
      <c r="CT11" s="47">
        <v>8</v>
      </c>
      <c r="DC11" s="47" t="s">
        <v>83</v>
      </c>
      <c r="DD11" s="47">
        <v>8</v>
      </c>
      <c r="DM11" s="47" t="s">
        <v>83</v>
      </c>
      <c r="DN11" s="47">
        <v>8</v>
      </c>
      <c r="DW11" s="47" t="s">
        <v>83</v>
      </c>
      <c r="DX11" s="47">
        <v>8</v>
      </c>
      <c r="EG11" s="47" t="s">
        <v>83</v>
      </c>
      <c r="EH11" s="47">
        <v>8</v>
      </c>
      <c r="EQ11" s="47" t="s">
        <v>83</v>
      </c>
      <c r="ER11" s="47">
        <v>8</v>
      </c>
      <c r="FA11" s="47" t="s">
        <v>83</v>
      </c>
      <c r="FB11" s="47">
        <v>8</v>
      </c>
      <c r="FY11" s="14"/>
      <c r="FZ11" s="14"/>
      <c r="GA11" s="14"/>
    </row>
    <row r="12" spans="1:183" ht="15.75">
      <c r="A12" s="20" t="s">
        <v>74</v>
      </c>
      <c r="B12" s="28">
        <v>20.423333333333332</v>
      </c>
      <c r="C12" s="50">
        <v>0.3177</v>
      </c>
      <c r="D12" s="50">
        <v>0.05295</v>
      </c>
      <c r="E12" s="49">
        <v>10</v>
      </c>
      <c r="F12" s="51">
        <v>0.14204</v>
      </c>
      <c r="G12" s="51">
        <v>0.00909</v>
      </c>
      <c r="H12" s="51">
        <v>0.07551</v>
      </c>
      <c r="I12" s="51">
        <v>1.38187</v>
      </c>
      <c r="J12" s="51">
        <v>0.16917</v>
      </c>
      <c r="K12" s="51">
        <v>0.04501</v>
      </c>
      <c r="L12" s="51">
        <v>0.08775</v>
      </c>
      <c r="M12" s="51">
        <v>5.88397</v>
      </c>
      <c r="N12" s="4"/>
      <c r="O12" s="4" t="str">
        <f t="shared" si="2"/>
        <v>Mb6</v>
      </c>
      <c r="P12" s="17">
        <f t="shared" si="3"/>
        <v>1.3101266256122914</v>
      </c>
      <c r="Q12" s="18">
        <f t="shared" si="4"/>
        <v>-1.2761340355564963</v>
      </c>
      <c r="R12" s="18">
        <f t="shared" si="5"/>
        <v>-0.6257405867540659</v>
      </c>
      <c r="S12" s="18">
        <f t="shared" si="5"/>
        <v>-1.819587367161676</v>
      </c>
      <c r="T12" s="18">
        <f t="shared" si="5"/>
        <v>-0.9001467801156187</v>
      </c>
      <c r="U12" s="18">
        <f t="shared" si="5"/>
        <v>0.3623159381406195</v>
      </c>
      <c r="V12" s="18">
        <f t="shared" si="5"/>
        <v>-0.5498279010756281</v>
      </c>
      <c r="W12" s="18">
        <f t="shared" si="5"/>
        <v>-1.1248422374451648</v>
      </c>
      <c r="X12" s="18">
        <f t="shared" si="5"/>
        <v>-0.834904125245782</v>
      </c>
      <c r="Y12" s="18">
        <f t="shared" si="5"/>
        <v>0.9915191993843452</v>
      </c>
      <c r="Z12" s="4"/>
      <c r="AA12" s="4" t="s">
        <v>26</v>
      </c>
      <c r="AB12" s="40">
        <f>BZ7</f>
        <v>0.7566875462144226</v>
      </c>
      <c r="AC12" s="9">
        <f>CJ7</f>
        <v>0.6501968701619664</v>
      </c>
      <c r="AD12" s="9">
        <f>BZ30</f>
        <v>0.6644226956103007</v>
      </c>
      <c r="AE12" s="9">
        <f>CJ30</f>
        <v>0.39172474158144804</v>
      </c>
      <c r="AF12" s="9">
        <f>CT7</f>
        <v>0.48452300380588387</v>
      </c>
      <c r="AG12" s="9">
        <f>DD7</f>
        <v>0.33102569284521866</v>
      </c>
      <c r="AH12" s="9">
        <f>CT30</f>
        <v>0.7753561777922627</v>
      </c>
      <c r="AI12" s="9">
        <f>DD30</f>
        <v>0.6682519334107683</v>
      </c>
      <c r="FY12" s="14"/>
      <c r="FZ12" s="14"/>
      <c r="GA12" s="14"/>
    </row>
    <row r="13" spans="1:183" ht="15.75">
      <c r="A13" s="20" t="s">
        <v>75</v>
      </c>
      <c r="B13" s="28">
        <v>23.8775</v>
      </c>
      <c r="C13" s="50">
        <v>0.3767</v>
      </c>
      <c r="D13" s="50">
        <v>0.094175</v>
      </c>
      <c r="E13" s="48">
        <v>10</v>
      </c>
      <c r="F13" s="51">
        <v>0.18891</v>
      </c>
      <c r="G13" s="51">
        <v>0.01149</v>
      </c>
      <c r="H13" s="51">
        <v>0.10003</v>
      </c>
      <c r="I13" s="51">
        <v>2.01828</v>
      </c>
      <c r="J13" s="51">
        <v>0.18663</v>
      </c>
      <c r="K13" s="51">
        <v>0.05291</v>
      </c>
      <c r="L13" s="51">
        <v>0.11053</v>
      </c>
      <c r="M13" s="51">
        <v>10.39407</v>
      </c>
      <c r="N13" s="4"/>
      <c r="O13" s="4" t="str">
        <f>A13</f>
        <v>Mb7</v>
      </c>
      <c r="P13" s="17">
        <f>LOG10(B13)</f>
        <v>1.3779888537369944</v>
      </c>
      <c r="Q13" s="18">
        <f>LOG10(D13)</f>
        <v>-1.0260643711246948</v>
      </c>
      <c r="R13" s="18">
        <f t="shared" si="5"/>
        <v>-0.32580504330623705</v>
      </c>
      <c r="S13" s="18">
        <f t="shared" si="5"/>
        <v>-1.5417399626396773</v>
      </c>
      <c r="T13" s="18">
        <f t="shared" si="5"/>
        <v>-0.6019297225227354</v>
      </c>
      <c r="U13" s="18">
        <f t="shared" si="5"/>
        <v>0.7029214252902076</v>
      </c>
      <c r="V13" s="18">
        <f t="shared" si="5"/>
        <v>-0.33107853526563036</v>
      </c>
      <c r="W13" s="18">
        <f t="shared" si="5"/>
        <v>-0.8785222297959056</v>
      </c>
      <c r="X13" s="18">
        <f t="shared" si="5"/>
        <v>-0.5585798213054114</v>
      </c>
      <c r="Y13" s="18">
        <f t="shared" si="5"/>
        <v>1.4147256459723634</v>
      </c>
      <c r="Z13" s="4"/>
      <c r="AA13" s="61" t="s">
        <v>102</v>
      </c>
      <c r="AB13" s="9">
        <f>BZ20+(BZ21*15)</f>
        <v>4.2660092323908145</v>
      </c>
      <c r="AC13" s="9">
        <f>CJ20+(CJ21*15)</f>
        <v>0.2991477027899904</v>
      </c>
      <c r="AD13" s="9">
        <f>BZ43+(BZ44*15)</f>
        <v>2.465044161857058</v>
      </c>
      <c r="AE13" s="9">
        <f>CJ43+(CJ44*15)</f>
        <v>40.84273638615286</v>
      </c>
      <c r="AF13" s="9">
        <f>CT20+(CT21*15)</f>
        <v>5.689681674124655</v>
      </c>
      <c r="AG13" s="9">
        <f>DD20+(DD21*15)</f>
        <v>1.535119717206486</v>
      </c>
      <c r="AH13" s="9">
        <f>CT43+(CT44*15)</f>
        <v>2.6507631665972022</v>
      </c>
      <c r="AI13" s="9">
        <f>DD43+(DD44*15)</f>
        <v>231.16967576347758</v>
      </c>
      <c r="AJ13" t="s">
        <v>84</v>
      </c>
      <c r="AT13" t="s">
        <v>84</v>
      </c>
      <c r="BE13" t="s">
        <v>84</v>
      </c>
      <c r="BO13" t="s">
        <v>84</v>
      </c>
      <c r="BY13" t="s">
        <v>84</v>
      </c>
      <c r="CI13" t="s">
        <v>84</v>
      </c>
      <c r="CS13" t="s">
        <v>84</v>
      </c>
      <c r="DC13" t="s">
        <v>84</v>
      </c>
      <c r="DM13" t="s">
        <v>84</v>
      </c>
      <c r="DW13" t="s">
        <v>84</v>
      </c>
      <c r="EG13" t="s">
        <v>84</v>
      </c>
      <c r="EQ13" t="s">
        <v>84</v>
      </c>
      <c r="FA13" t="s">
        <v>84</v>
      </c>
      <c r="FY13" s="14"/>
      <c r="FZ13" s="14"/>
      <c r="GA13" s="14"/>
    </row>
    <row r="14" spans="1:183" ht="15.75">
      <c r="A14" s="20" t="s">
        <v>76</v>
      </c>
      <c r="B14" s="28">
        <v>29.06</v>
      </c>
      <c r="C14" s="50">
        <v>0.1303</v>
      </c>
      <c r="D14" s="50">
        <v>0.1303</v>
      </c>
      <c r="E14" s="49">
        <v>10</v>
      </c>
      <c r="F14" s="51">
        <v>0.09387</v>
      </c>
      <c r="G14" s="51">
        <v>0.00661</v>
      </c>
      <c r="H14" s="51">
        <v>0.04666</v>
      </c>
      <c r="I14" s="51">
        <v>0.62458</v>
      </c>
      <c r="J14" s="51">
        <v>0.11717</v>
      </c>
      <c r="K14" s="51">
        <v>0.02506</v>
      </c>
      <c r="L14" s="51">
        <v>0.05848</v>
      </c>
      <c r="M14" s="51">
        <v>5.56742</v>
      </c>
      <c r="N14" s="4"/>
      <c r="O14" s="4" t="str">
        <f>A14</f>
        <v>Mb8</v>
      </c>
      <c r="P14" s="17">
        <f>LOG10(B14)</f>
        <v>1.4632956099620027</v>
      </c>
      <c r="Q14" s="18">
        <f>LOG10(D14)</f>
        <v>-0.8850555842874153</v>
      </c>
      <c r="R14" s="18">
        <f t="shared" si="5"/>
        <v>-0.027473182134144267</v>
      </c>
      <c r="S14" s="18">
        <f t="shared" si="5"/>
        <v>-1.1797985405143596</v>
      </c>
      <c r="T14" s="18">
        <f t="shared" si="5"/>
        <v>-0.33105526554226616</v>
      </c>
      <c r="U14" s="18">
        <f t="shared" si="5"/>
        <v>0.7955880733480635</v>
      </c>
      <c r="V14" s="18">
        <f t="shared" si="5"/>
        <v>0.06881642992221984</v>
      </c>
      <c r="W14" s="18">
        <f t="shared" si="5"/>
        <v>-0.6010189333418688</v>
      </c>
      <c r="X14" s="18">
        <f t="shared" si="5"/>
        <v>-0.23299263605019596</v>
      </c>
      <c r="Y14" s="18">
        <f t="shared" si="5"/>
        <v>1.745653985237612</v>
      </c>
      <c r="Z14" s="4"/>
      <c r="AA14" s="4" t="s">
        <v>27</v>
      </c>
      <c r="AB14" s="40">
        <f>BZ20+(BZ21*20)</f>
        <v>5.069600450936258</v>
      </c>
      <c r="AC14" s="9">
        <f>CJ20+(CJ21*20)</f>
        <v>0.34625364067508557</v>
      </c>
      <c r="AD14" s="9">
        <f>BZ43+(BZ44*20)</f>
        <v>2.7322146812553223</v>
      </c>
      <c r="AE14" s="9">
        <f>CJ43+(CJ44*20)</f>
        <v>44.359920299890035</v>
      </c>
      <c r="AF14" s="9">
        <f>CT20+(CT21*20)</f>
        <v>6.308118132188024</v>
      </c>
      <c r="AG14" s="9">
        <f>DD20+(DD21*20)</f>
        <v>1.5976635335514637</v>
      </c>
      <c r="AH14" s="9">
        <f>CT43+(CT44*20)</f>
        <v>3.1108002590627244</v>
      </c>
      <c r="AI14" s="9">
        <f>DD43+(DD44*20)</f>
        <v>279.76387126092203</v>
      </c>
      <c r="AJ14" s="47"/>
      <c r="AK14" s="47" t="s">
        <v>88</v>
      </c>
      <c r="AL14" s="47" t="s">
        <v>89</v>
      </c>
      <c r="AM14" s="47" t="s">
        <v>90</v>
      </c>
      <c r="AN14" s="47" t="s">
        <v>91</v>
      </c>
      <c r="AO14" s="47" t="s">
        <v>92</v>
      </c>
      <c r="AT14" s="47"/>
      <c r="AU14" s="47" t="s">
        <v>88</v>
      </c>
      <c r="AV14" s="47" t="s">
        <v>89</v>
      </c>
      <c r="AW14" s="47" t="s">
        <v>90</v>
      </c>
      <c r="AX14" s="47" t="s">
        <v>91</v>
      </c>
      <c r="AY14" s="47" t="s">
        <v>92</v>
      </c>
      <c r="BE14" s="47"/>
      <c r="BF14" s="47" t="s">
        <v>88</v>
      </c>
      <c r="BG14" s="47" t="s">
        <v>89</v>
      </c>
      <c r="BH14" s="47" t="s">
        <v>90</v>
      </c>
      <c r="BI14" s="47" t="s">
        <v>91</v>
      </c>
      <c r="BJ14" s="47" t="s">
        <v>92</v>
      </c>
      <c r="BO14" s="47"/>
      <c r="BP14" s="47" t="s">
        <v>88</v>
      </c>
      <c r="BQ14" s="47" t="s">
        <v>89</v>
      </c>
      <c r="BR14" s="47" t="s">
        <v>90</v>
      </c>
      <c r="BS14" s="47" t="s">
        <v>91</v>
      </c>
      <c r="BT14" s="47" t="s">
        <v>92</v>
      </c>
      <c r="BY14" s="47"/>
      <c r="BZ14" s="47" t="s">
        <v>88</v>
      </c>
      <c r="CA14" s="47" t="s">
        <v>89</v>
      </c>
      <c r="CB14" s="47" t="s">
        <v>90</v>
      </c>
      <c r="CC14" s="47" t="s">
        <v>91</v>
      </c>
      <c r="CD14" s="47" t="s">
        <v>92</v>
      </c>
      <c r="CI14" s="47"/>
      <c r="CJ14" s="47" t="s">
        <v>88</v>
      </c>
      <c r="CK14" s="47" t="s">
        <v>89</v>
      </c>
      <c r="CL14" s="47" t="s">
        <v>90</v>
      </c>
      <c r="CM14" s="47" t="s">
        <v>91</v>
      </c>
      <c r="CN14" s="47" t="s">
        <v>92</v>
      </c>
      <c r="CS14" s="47"/>
      <c r="CT14" s="47" t="s">
        <v>88</v>
      </c>
      <c r="CU14" s="47" t="s">
        <v>89</v>
      </c>
      <c r="CV14" s="47" t="s">
        <v>90</v>
      </c>
      <c r="CW14" s="47" t="s">
        <v>91</v>
      </c>
      <c r="CX14" s="47" t="s">
        <v>92</v>
      </c>
      <c r="DC14" s="47"/>
      <c r="DD14" s="47" t="s">
        <v>88</v>
      </c>
      <c r="DE14" s="47" t="s">
        <v>89</v>
      </c>
      <c r="DF14" s="47" t="s">
        <v>90</v>
      </c>
      <c r="DG14" s="47" t="s">
        <v>91</v>
      </c>
      <c r="DH14" s="47" t="s">
        <v>92</v>
      </c>
      <c r="DM14" s="47"/>
      <c r="DN14" s="47" t="s">
        <v>88</v>
      </c>
      <c r="DO14" s="47" t="s">
        <v>89</v>
      </c>
      <c r="DP14" s="47" t="s">
        <v>90</v>
      </c>
      <c r="DQ14" s="47" t="s">
        <v>91</v>
      </c>
      <c r="DR14" s="47" t="s">
        <v>92</v>
      </c>
      <c r="DW14" s="47"/>
      <c r="DX14" s="47" t="s">
        <v>88</v>
      </c>
      <c r="DY14" s="47" t="s">
        <v>89</v>
      </c>
      <c r="DZ14" s="47" t="s">
        <v>90</v>
      </c>
      <c r="EA14" s="47" t="s">
        <v>91</v>
      </c>
      <c r="EB14" s="47" t="s">
        <v>92</v>
      </c>
      <c r="EG14" s="47"/>
      <c r="EH14" s="47" t="s">
        <v>88</v>
      </c>
      <c r="EI14" s="47" t="s">
        <v>89</v>
      </c>
      <c r="EJ14" s="47" t="s">
        <v>90</v>
      </c>
      <c r="EK14" s="47" t="s">
        <v>91</v>
      </c>
      <c r="EL14" s="47" t="s">
        <v>92</v>
      </c>
      <c r="EQ14" s="47"/>
      <c r="ER14" s="47" t="s">
        <v>88</v>
      </c>
      <c r="ES14" s="47" t="s">
        <v>89</v>
      </c>
      <c r="ET14" s="47" t="s">
        <v>90</v>
      </c>
      <c r="EU14" s="47" t="s">
        <v>91</v>
      </c>
      <c r="EV14" s="47" t="s">
        <v>92</v>
      </c>
      <c r="FA14" s="47"/>
      <c r="FB14" s="47" t="s">
        <v>88</v>
      </c>
      <c r="FC14" s="47" t="s">
        <v>89</v>
      </c>
      <c r="FD14" s="47" t="s">
        <v>90</v>
      </c>
      <c r="FE14" s="47" t="s">
        <v>91</v>
      </c>
      <c r="FF14" s="47" t="s">
        <v>92</v>
      </c>
      <c r="FY14" s="14"/>
      <c r="FZ14" s="14"/>
      <c r="GA14" s="14"/>
    </row>
    <row r="15" spans="1:183" ht="15.75">
      <c r="A15" s="20"/>
      <c r="B15" s="28"/>
      <c r="C15" s="33"/>
      <c r="D15" s="33"/>
      <c r="E15" s="34"/>
      <c r="F15" s="52"/>
      <c r="G15" s="53"/>
      <c r="H15" s="53"/>
      <c r="I15" s="53"/>
      <c r="J15" s="53"/>
      <c r="K15" s="53"/>
      <c r="L15" s="53"/>
      <c r="M15" s="53"/>
      <c r="N15" s="4"/>
      <c r="O15" s="4"/>
      <c r="P15" s="17"/>
      <c r="Q15" s="18"/>
      <c r="R15" s="18"/>
      <c r="S15" s="18"/>
      <c r="T15" s="18"/>
      <c r="U15" s="18"/>
      <c r="V15" s="18"/>
      <c r="W15" s="18"/>
      <c r="X15" s="18"/>
      <c r="Y15" s="18"/>
      <c r="Z15" s="4"/>
      <c r="AA15" s="4" t="s">
        <v>61</v>
      </c>
      <c r="AB15" s="40">
        <f>BZ20+(BZ21*25)</f>
        <v>5.873191669481704</v>
      </c>
      <c r="AC15" s="9">
        <f>CJ20+(CJ21*25)</f>
        <v>0.3933595785601808</v>
      </c>
      <c r="AD15" s="9">
        <f>BZ43+(BZ44*25)</f>
        <v>2.9993852006535855</v>
      </c>
      <c r="AE15" s="9">
        <f>CJ43+(CJ44*25)</f>
        <v>47.87710421362722</v>
      </c>
      <c r="AF15" s="9">
        <f>CT20+(CT21*25)</f>
        <v>6.926554590251395</v>
      </c>
      <c r="AG15" s="9">
        <f>DD20+(DD21*25)</f>
        <v>1.6602073498964414</v>
      </c>
      <c r="AH15" s="9">
        <f>CT43+(CT44*25)</f>
        <v>3.5708373515282466</v>
      </c>
      <c r="AI15" s="9">
        <f>DD43+(DD44*25)</f>
        <v>328.3580667583665</v>
      </c>
      <c r="AJ15" s="47" t="s">
        <v>85</v>
      </c>
      <c r="AK15" s="47">
        <v>1</v>
      </c>
      <c r="AL15" s="47">
        <v>4.561272538473986</v>
      </c>
      <c r="AM15" s="47">
        <v>4.561272538473986</v>
      </c>
      <c r="AN15" s="47">
        <v>7.3668456430158225</v>
      </c>
      <c r="AO15" s="47">
        <v>0.03491099514271644</v>
      </c>
      <c r="AT15" s="47" t="s">
        <v>85</v>
      </c>
      <c r="AU15" s="47">
        <v>1</v>
      </c>
      <c r="AV15" s="47">
        <v>0.01662775983787273</v>
      </c>
      <c r="AW15" s="47">
        <v>0.01662775983787273</v>
      </c>
      <c r="AX15" s="47">
        <v>4.557692076954159</v>
      </c>
      <c r="AY15" s="47">
        <v>0.07669121030853769</v>
      </c>
      <c r="BE15" s="47" t="s">
        <v>85</v>
      </c>
      <c r="BF15" s="47">
        <v>1</v>
      </c>
      <c r="BG15" s="47">
        <v>2.7433554907574766</v>
      </c>
      <c r="BH15" s="47">
        <v>2.7433554907574766</v>
      </c>
      <c r="BI15" s="47">
        <v>1.7868406072655798</v>
      </c>
      <c r="BJ15" s="47">
        <v>0.22976392165299764</v>
      </c>
      <c r="BO15" s="47" t="s">
        <v>85</v>
      </c>
      <c r="BP15" s="47">
        <v>1</v>
      </c>
      <c r="BQ15" s="47">
        <v>0.028669962622405426</v>
      </c>
      <c r="BR15" s="47">
        <v>0.028669962622405426</v>
      </c>
      <c r="BS15" s="47">
        <v>0.7373519235972764</v>
      </c>
      <c r="BT15" s="47">
        <v>0.42348237645772113</v>
      </c>
      <c r="BY15" s="47" t="s">
        <v>85</v>
      </c>
      <c r="BZ15" s="47">
        <v>1</v>
      </c>
      <c r="CA15" s="47">
        <v>4.738780117866857</v>
      </c>
      <c r="CB15" s="47">
        <v>4.738780117866857</v>
      </c>
      <c r="CC15" s="47">
        <v>8.03758468861134</v>
      </c>
      <c r="CD15" s="47">
        <v>0.02975919139232731</v>
      </c>
      <c r="CI15" s="47" t="s">
        <v>85</v>
      </c>
      <c r="CJ15" s="47">
        <v>1</v>
      </c>
      <c r="CK15" s="47">
        <v>0.01628349043273597</v>
      </c>
      <c r="CL15" s="47">
        <v>0.01628349043273597</v>
      </c>
      <c r="CM15" s="47">
        <v>4.3942175022091075</v>
      </c>
      <c r="CN15" s="47">
        <v>0.08089729822748201</v>
      </c>
      <c r="CS15" s="47" t="s">
        <v>85</v>
      </c>
      <c r="CT15" s="47">
        <v>1</v>
      </c>
      <c r="CU15" s="47">
        <v>2.806637745342533</v>
      </c>
      <c r="CV15" s="47">
        <v>2.806637745342533</v>
      </c>
      <c r="CW15" s="47">
        <v>1.8407034720212685</v>
      </c>
      <c r="CX15" s="47">
        <v>0.22369028197269913</v>
      </c>
      <c r="DC15" s="47" t="s">
        <v>85</v>
      </c>
      <c r="DD15" s="47">
        <v>1</v>
      </c>
      <c r="DE15" s="47">
        <v>0.02870548895477046</v>
      </c>
      <c r="DF15" s="47">
        <v>0.02870548895477046</v>
      </c>
      <c r="DG15" s="47">
        <v>0.7383780531324765</v>
      </c>
      <c r="DH15" s="47">
        <v>0.4231777197500056</v>
      </c>
      <c r="DM15" s="47" t="s">
        <v>85</v>
      </c>
      <c r="DN15" s="47">
        <v>1</v>
      </c>
      <c r="DO15" s="47">
        <v>0.9905009381024191</v>
      </c>
      <c r="DP15" s="47">
        <v>0.9905009381024191</v>
      </c>
      <c r="DQ15" s="47">
        <v>403.69951915736215</v>
      </c>
      <c r="DR15" s="47">
        <v>9.86976956080668E-07</v>
      </c>
      <c r="DW15" s="47" t="s">
        <v>85</v>
      </c>
      <c r="DX15" s="47">
        <v>1</v>
      </c>
      <c r="DY15" s="47">
        <v>0.8942023654305675</v>
      </c>
      <c r="DZ15" s="47">
        <v>0.8942023654305675</v>
      </c>
      <c r="EA15" s="47">
        <v>338.5597400082696</v>
      </c>
      <c r="EB15" s="47">
        <v>1.6609889092003101E-06</v>
      </c>
      <c r="EG15" s="47" t="s">
        <v>85</v>
      </c>
      <c r="EH15" s="47">
        <v>1</v>
      </c>
      <c r="EI15" s="47">
        <v>0.8100100194023268</v>
      </c>
      <c r="EJ15" s="47">
        <v>0.8100100194023268</v>
      </c>
      <c r="EK15" s="47">
        <v>254.3765437773582</v>
      </c>
      <c r="EL15" s="47">
        <v>3.8573339292656855E-06</v>
      </c>
      <c r="EQ15" s="47" t="s">
        <v>85</v>
      </c>
      <c r="ER15" s="47">
        <v>1</v>
      </c>
      <c r="ES15" s="47">
        <v>0.7319188414581246</v>
      </c>
      <c r="ET15" s="47">
        <v>0.7319188414581246</v>
      </c>
      <c r="EU15" s="47">
        <v>529.3367087655058</v>
      </c>
      <c r="EV15" s="47">
        <v>4.4183133842741056E-07</v>
      </c>
      <c r="FA15" s="47" t="s">
        <v>85</v>
      </c>
      <c r="FB15" s="47">
        <v>1</v>
      </c>
      <c r="FC15" s="47">
        <v>0.6768554704988482</v>
      </c>
      <c r="FD15" s="47">
        <v>0.6768554704988482</v>
      </c>
      <c r="FE15" s="47">
        <v>555.0760137884967</v>
      </c>
      <c r="FF15" s="47">
        <v>3.8369662693485016E-07</v>
      </c>
      <c r="FY15" s="14"/>
      <c r="FZ15" s="14"/>
      <c r="GA15" s="14"/>
    </row>
    <row r="16" spans="1:183" ht="15.75">
      <c r="A16" s="20"/>
      <c r="B16" s="28"/>
      <c r="C16" s="33"/>
      <c r="D16" s="33"/>
      <c r="E16" s="45"/>
      <c r="F16" s="52"/>
      <c r="G16" s="53"/>
      <c r="H16" s="53"/>
      <c r="I16" s="53"/>
      <c r="J16" s="53"/>
      <c r="K16" s="53"/>
      <c r="L16" s="53"/>
      <c r="M16" s="53"/>
      <c r="N16" s="4"/>
      <c r="O16" s="4"/>
      <c r="P16" s="17"/>
      <c r="Q16" s="18"/>
      <c r="R16" s="18"/>
      <c r="S16" s="18"/>
      <c r="T16" s="18"/>
      <c r="U16" s="18"/>
      <c r="V16" s="18"/>
      <c r="W16" s="18"/>
      <c r="X16" s="18"/>
      <c r="Y16" s="18"/>
      <c r="Z16" s="4"/>
      <c r="AA16" s="4"/>
      <c r="AB16" s="9"/>
      <c r="AC16" s="9"/>
      <c r="AD16" s="9"/>
      <c r="AE16" s="9"/>
      <c r="AF16" s="9"/>
      <c r="AG16" s="9"/>
      <c r="AH16" s="9"/>
      <c r="AI16" s="9"/>
      <c r="AJ16" s="47" t="s">
        <v>86</v>
      </c>
      <c r="AK16" s="47">
        <v>6</v>
      </c>
      <c r="AL16" s="47">
        <v>3.7149733491144814</v>
      </c>
      <c r="AM16" s="47">
        <v>0.6191622248524136</v>
      </c>
      <c r="AN16" s="47"/>
      <c r="AO16" s="47"/>
      <c r="AT16" s="47" t="s">
        <v>86</v>
      </c>
      <c r="AU16" s="47">
        <v>6</v>
      </c>
      <c r="AV16" s="47">
        <v>0.02188971026184572</v>
      </c>
      <c r="AW16" s="47">
        <v>0.003648285043640953</v>
      </c>
      <c r="AX16" s="47"/>
      <c r="AY16" s="47"/>
      <c r="BE16" s="47" t="s">
        <v>86</v>
      </c>
      <c r="BF16" s="47">
        <v>6</v>
      </c>
      <c r="BG16" s="47">
        <v>9.211864157113581</v>
      </c>
      <c r="BH16" s="47">
        <v>1.5353106928522635</v>
      </c>
      <c r="BI16" s="47"/>
      <c r="BJ16" s="47"/>
      <c r="BO16" s="47" t="s">
        <v>86</v>
      </c>
      <c r="BP16" s="47">
        <v>6</v>
      </c>
      <c r="BQ16" s="47">
        <v>0.2332939946711057</v>
      </c>
      <c r="BR16" s="47">
        <v>0.038882332445184284</v>
      </c>
      <c r="BS16" s="47"/>
      <c r="BT16" s="47"/>
      <c r="BY16" s="47" t="s">
        <v>86</v>
      </c>
      <c r="BZ16" s="47">
        <v>6</v>
      </c>
      <c r="CA16" s="47">
        <v>3.537465769721611</v>
      </c>
      <c r="CB16" s="47">
        <v>0.5895776282869352</v>
      </c>
      <c r="CC16" s="47"/>
      <c r="CD16" s="47"/>
      <c r="CI16" s="47" t="s">
        <v>86</v>
      </c>
      <c r="CJ16" s="47">
        <v>6</v>
      </c>
      <c r="CK16" s="47">
        <v>0.022233979666982477</v>
      </c>
      <c r="CL16" s="47">
        <v>0.003705663277830413</v>
      </c>
      <c r="CM16" s="47"/>
      <c r="CN16" s="47"/>
      <c r="CS16" s="47" t="s">
        <v>86</v>
      </c>
      <c r="CT16" s="47">
        <v>6</v>
      </c>
      <c r="CU16" s="47">
        <v>9.148581902528525</v>
      </c>
      <c r="CV16" s="47">
        <v>1.5247636504214208</v>
      </c>
      <c r="CW16" s="47"/>
      <c r="CX16" s="47"/>
      <c r="DC16" s="47" t="s">
        <v>86</v>
      </c>
      <c r="DD16" s="47">
        <v>6</v>
      </c>
      <c r="DE16" s="47">
        <v>0.23325846833874067</v>
      </c>
      <c r="DF16" s="47">
        <v>0.03887641138979011</v>
      </c>
      <c r="DG16" s="47"/>
      <c r="DH16" s="47"/>
      <c r="DM16" s="47" t="s">
        <v>86</v>
      </c>
      <c r="DN16" s="47">
        <v>6</v>
      </c>
      <c r="DO16" s="47">
        <v>0.014721359195619775</v>
      </c>
      <c r="DP16" s="47">
        <v>0.0024535598659366294</v>
      </c>
      <c r="DQ16" s="47"/>
      <c r="DR16" s="47"/>
      <c r="DW16" s="47" t="s">
        <v>86</v>
      </c>
      <c r="DX16" s="47">
        <v>6</v>
      </c>
      <c r="DY16" s="47">
        <v>0.015847171292287604</v>
      </c>
      <c r="DZ16" s="47">
        <v>0.0026411952153812673</v>
      </c>
      <c r="EA16" s="47"/>
      <c r="EB16" s="47"/>
      <c r="EG16" s="47" t="s">
        <v>86</v>
      </c>
      <c r="EH16" s="47">
        <v>6</v>
      </c>
      <c r="EI16" s="47">
        <v>0.01910577148444828</v>
      </c>
      <c r="EJ16" s="47">
        <v>0.003184295247408047</v>
      </c>
      <c r="EK16" s="47"/>
      <c r="EL16" s="47"/>
      <c r="EQ16" s="47" t="s">
        <v>86</v>
      </c>
      <c r="ER16" s="47">
        <v>6</v>
      </c>
      <c r="ES16" s="47">
        <v>0.008296256382804864</v>
      </c>
      <c r="ET16" s="47">
        <v>0.0013827093971341441</v>
      </c>
      <c r="EU16" s="47"/>
      <c r="EV16" s="47"/>
      <c r="FA16" s="47" t="s">
        <v>86</v>
      </c>
      <c r="FB16" s="47">
        <v>6</v>
      </c>
      <c r="FC16" s="47">
        <v>0.00731635437689895</v>
      </c>
      <c r="FD16" s="47">
        <v>0.001219392396149825</v>
      </c>
      <c r="FE16" s="47"/>
      <c r="FF16" s="47"/>
      <c r="FY16" s="14"/>
      <c r="FZ16" s="14"/>
      <c r="GA16" s="14"/>
    </row>
    <row r="17" spans="1:183" ht="15.75">
      <c r="A17" s="20"/>
      <c r="B17" s="22"/>
      <c r="C17" s="35"/>
      <c r="D17" s="35"/>
      <c r="E17" s="20" t="s">
        <v>16</v>
      </c>
      <c r="F17" s="54">
        <v>0.0009533809511662428</v>
      </c>
      <c r="G17" s="31">
        <v>0.0002397056274847714</v>
      </c>
      <c r="H17" s="31">
        <v>0.00086</v>
      </c>
      <c r="I17" s="31">
        <v>0.00039319805153394637</v>
      </c>
      <c r="J17" s="31">
        <v>0.0008141525958289967</v>
      </c>
      <c r="K17" s="31">
        <v>0.002275624458405133</v>
      </c>
      <c r="L17" s="31">
        <v>0.0011382337649086286</v>
      </c>
      <c r="M17" s="31">
        <v>0.0002753300858899105</v>
      </c>
      <c r="N17" s="4"/>
      <c r="O17" s="4"/>
      <c r="P17" s="17"/>
      <c r="Q17" s="18"/>
      <c r="R17" s="18"/>
      <c r="S17" s="18"/>
      <c r="T17" s="18"/>
      <c r="U17" s="18"/>
      <c r="V17" s="18"/>
      <c r="W17" s="18"/>
      <c r="X17" s="18"/>
      <c r="Y17" s="18"/>
      <c r="Z17" s="4"/>
      <c r="AA17" s="4"/>
      <c r="AB17" s="9"/>
      <c r="AC17" s="9"/>
      <c r="AD17" s="9"/>
      <c r="AE17" s="9"/>
      <c r="AF17" s="9"/>
      <c r="AG17" s="9"/>
      <c r="AH17" s="9"/>
      <c r="AI17" s="9"/>
      <c r="AJ17" s="47" t="s">
        <v>1</v>
      </c>
      <c r="AK17" s="47">
        <v>7</v>
      </c>
      <c r="AL17" s="47">
        <v>8.276245887588468</v>
      </c>
      <c r="AM17" s="47"/>
      <c r="AN17" s="47"/>
      <c r="AO17" s="47"/>
      <c r="AT17" s="47" t="s">
        <v>1</v>
      </c>
      <c r="AU17" s="47">
        <v>7</v>
      </c>
      <c r="AV17" s="47">
        <v>0.03851747009971845</v>
      </c>
      <c r="AW17" s="47"/>
      <c r="AX17" s="47"/>
      <c r="AY17" s="47"/>
      <c r="BE17" s="47" t="s">
        <v>1</v>
      </c>
      <c r="BF17" s="47">
        <v>7</v>
      </c>
      <c r="BG17" s="47">
        <v>11.955219647871058</v>
      </c>
      <c r="BH17" s="47"/>
      <c r="BI17" s="47"/>
      <c r="BJ17" s="47"/>
      <c r="BO17" s="47" t="s">
        <v>1</v>
      </c>
      <c r="BP17" s="47">
        <v>7</v>
      </c>
      <c r="BQ17" s="47">
        <v>0.26196395729351113</v>
      </c>
      <c r="BR17" s="47"/>
      <c r="BS17" s="47"/>
      <c r="BT17" s="47"/>
      <c r="BY17" s="47" t="s">
        <v>1</v>
      </c>
      <c r="BZ17" s="47">
        <v>7</v>
      </c>
      <c r="CA17" s="47">
        <v>8.276245887588468</v>
      </c>
      <c r="CB17" s="47"/>
      <c r="CC17" s="47"/>
      <c r="CD17" s="47"/>
      <c r="CI17" s="47" t="s">
        <v>1</v>
      </c>
      <c r="CJ17" s="47">
        <v>7</v>
      </c>
      <c r="CK17" s="47">
        <v>0.03851747009971845</v>
      </c>
      <c r="CL17" s="47"/>
      <c r="CM17" s="47"/>
      <c r="CN17" s="47"/>
      <c r="CS17" s="47" t="s">
        <v>1</v>
      </c>
      <c r="CT17" s="47">
        <v>7</v>
      </c>
      <c r="CU17" s="47">
        <v>11.955219647871058</v>
      </c>
      <c r="CV17" s="47"/>
      <c r="CW17" s="47"/>
      <c r="CX17" s="47"/>
      <c r="DC17" s="47" t="s">
        <v>1</v>
      </c>
      <c r="DD17" s="47">
        <v>7</v>
      </c>
      <c r="DE17" s="47">
        <v>0.26196395729351113</v>
      </c>
      <c r="DF17" s="47"/>
      <c r="DG17" s="47"/>
      <c r="DH17" s="47"/>
      <c r="DM17" s="47" t="s">
        <v>1</v>
      </c>
      <c r="DN17" s="47">
        <v>7</v>
      </c>
      <c r="DO17" s="47">
        <v>1.005222297298039</v>
      </c>
      <c r="DP17" s="47"/>
      <c r="DQ17" s="47"/>
      <c r="DR17" s="47"/>
      <c r="DW17" s="47" t="s">
        <v>1</v>
      </c>
      <c r="DX17" s="47">
        <v>7</v>
      </c>
      <c r="DY17" s="47">
        <v>0.9100495367228552</v>
      </c>
      <c r="DZ17" s="47"/>
      <c r="EA17" s="47"/>
      <c r="EB17" s="47"/>
      <c r="EG17" s="47" t="s">
        <v>1</v>
      </c>
      <c r="EH17" s="47">
        <v>7</v>
      </c>
      <c r="EI17" s="47">
        <v>0.829115790886775</v>
      </c>
      <c r="EJ17" s="47"/>
      <c r="EK17" s="47"/>
      <c r="EL17" s="47"/>
      <c r="EQ17" s="47" t="s">
        <v>1</v>
      </c>
      <c r="ER17" s="47">
        <v>7</v>
      </c>
      <c r="ES17" s="47">
        <v>0.7402150978409294</v>
      </c>
      <c r="ET17" s="47"/>
      <c r="EU17" s="47"/>
      <c r="EV17" s="47"/>
      <c r="FA17" s="47" t="s">
        <v>1</v>
      </c>
      <c r="FB17" s="47">
        <v>7</v>
      </c>
      <c r="FC17" s="47">
        <v>0.6841718248757471</v>
      </c>
      <c r="FD17" s="47"/>
      <c r="FE17" s="47"/>
      <c r="FF17" s="47"/>
      <c r="FY17" s="14"/>
      <c r="FZ17" s="14"/>
      <c r="GA17" s="14"/>
    </row>
    <row r="18" spans="1:183" ht="15.75">
      <c r="A18" s="20"/>
      <c r="B18" s="22"/>
      <c r="C18" s="20"/>
      <c r="D18" s="20"/>
      <c r="E18" s="20" t="s">
        <v>17</v>
      </c>
      <c r="F18" s="54">
        <v>0.003131269837220809</v>
      </c>
      <c r="G18" s="31">
        <v>0.0006356854249492379</v>
      </c>
      <c r="H18" s="31">
        <v>0.00086</v>
      </c>
      <c r="I18" s="31">
        <v>0.0011356601717798212</v>
      </c>
      <c r="J18" s="31">
        <v>0.003635508652763322</v>
      </c>
      <c r="K18" s="31">
        <v>0.00311708152801711</v>
      </c>
      <c r="L18" s="31">
        <v>0.0035141125496954283</v>
      </c>
      <c r="M18" s="31">
        <v>0.0015127669529663686</v>
      </c>
      <c r="N18" s="4"/>
      <c r="O18" s="4"/>
      <c r="P18" s="17"/>
      <c r="Q18" s="18"/>
      <c r="R18" s="18"/>
      <c r="S18" s="18"/>
      <c r="T18" s="18"/>
      <c r="U18" s="18"/>
      <c r="V18" s="18"/>
      <c r="W18" s="18"/>
      <c r="X18" s="18"/>
      <c r="Y18" s="18"/>
      <c r="Z18" s="4"/>
      <c r="AA18" s="4" t="s">
        <v>104</v>
      </c>
      <c r="AB18" s="9"/>
      <c r="AC18" s="9"/>
      <c r="AD18" s="9"/>
      <c r="AE18" s="9"/>
      <c r="AF18" s="9"/>
      <c r="AG18" s="9"/>
      <c r="AH18" s="9"/>
      <c r="AI18" s="9"/>
      <c r="FY18" s="14"/>
      <c r="FZ18" s="14"/>
      <c r="GA18" s="14"/>
    </row>
    <row r="19" spans="1:183" ht="15.75">
      <c r="A19" s="20"/>
      <c r="B19" s="22"/>
      <c r="C19" s="20"/>
      <c r="D19" s="20"/>
      <c r="E19" s="20"/>
      <c r="F19" s="55"/>
      <c r="G19" s="31"/>
      <c r="H19" s="31"/>
      <c r="I19" s="31"/>
      <c r="J19" s="31"/>
      <c r="K19" s="31"/>
      <c r="L19" s="31"/>
      <c r="M19" s="31"/>
      <c r="N19" s="4"/>
      <c r="O19" s="4"/>
      <c r="P19" s="17"/>
      <c r="Q19" s="18"/>
      <c r="R19" s="18"/>
      <c r="S19" s="18"/>
      <c r="T19" s="18"/>
      <c r="U19" s="18"/>
      <c r="V19" s="18"/>
      <c r="W19" s="18"/>
      <c r="X19" s="18"/>
      <c r="Y19" s="18"/>
      <c r="Z19" s="4"/>
      <c r="AA19" s="7"/>
      <c r="AB19" s="62"/>
      <c r="AC19" s="62"/>
      <c r="AD19" s="62"/>
      <c r="AE19" s="62"/>
      <c r="AF19" s="62"/>
      <c r="AG19" s="9"/>
      <c r="AH19" s="9"/>
      <c r="AI19" s="9"/>
      <c r="AJ19" s="47"/>
      <c r="AK19" s="47" t="s">
        <v>93</v>
      </c>
      <c r="AL19" s="47" t="s">
        <v>82</v>
      </c>
      <c r="AM19" s="47" t="s">
        <v>94</v>
      </c>
      <c r="AN19" s="47" t="s">
        <v>95</v>
      </c>
      <c r="AO19" s="47" t="s">
        <v>96</v>
      </c>
      <c r="AP19" s="47" t="s">
        <v>97</v>
      </c>
      <c r="AQ19" s="47" t="s">
        <v>98</v>
      </c>
      <c r="AR19" s="47" t="s">
        <v>99</v>
      </c>
      <c r="AT19" s="47"/>
      <c r="AU19" s="47" t="s">
        <v>93</v>
      </c>
      <c r="AV19" s="47" t="s">
        <v>82</v>
      </c>
      <c r="AW19" s="47" t="s">
        <v>94</v>
      </c>
      <c r="AX19" s="47" t="s">
        <v>95</v>
      </c>
      <c r="AY19" s="47" t="s">
        <v>96</v>
      </c>
      <c r="AZ19" s="47" t="s">
        <v>97</v>
      </c>
      <c r="BA19" s="47" t="s">
        <v>98</v>
      </c>
      <c r="BB19" s="47" t="s">
        <v>99</v>
      </c>
      <c r="BE19" s="47"/>
      <c r="BF19" s="47" t="s">
        <v>93</v>
      </c>
      <c r="BG19" s="47" t="s">
        <v>82</v>
      </c>
      <c r="BH19" s="47" t="s">
        <v>94</v>
      </c>
      <c r="BI19" s="47" t="s">
        <v>95</v>
      </c>
      <c r="BJ19" s="47" t="s">
        <v>96</v>
      </c>
      <c r="BK19" s="47" t="s">
        <v>97</v>
      </c>
      <c r="BL19" s="47" t="s">
        <v>98</v>
      </c>
      <c r="BM19" s="47" t="s">
        <v>99</v>
      </c>
      <c r="BO19" s="47"/>
      <c r="BP19" s="47" t="s">
        <v>93</v>
      </c>
      <c r="BQ19" s="47" t="s">
        <v>82</v>
      </c>
      <c r="BR19" s="47" t="s">
        <v>94</v>
      </c>
      <c r="BS19" s="47" t="s">
        <v>95</v>
      </c>
      <c r="BT19" s="47" t="s">
        <v>96</v>
      </c>
      <c r="BU19" s="47" t="s">
        <v>97</v>
      </c>
      <c r="BV19" s="47" t="s">
        <v>98</v>
      </c>
      <c r="BW19" s="47" t="s">
        <v>99</v>
      </c>
      <c r="BY19" s="47"/>
      <c r="BZ19" s="47" t="s">
        <v>93</v>
      </c>
      <c r="CA19" s="47" t="s">
        <v>82</v>
      </c>
      <c r="CB19" s="47" t="s">
        <v>94</v>
      </c>
      <c r="CC19" s="47" t="s">
        <v>95</v>
      </c>
      <c r="CD19" s="47" t="s">
        <v>96</v>
      </c>
      <c r="CE19" s="47" t="s">
        <v>97</v>
      </c>
      <c r="CF19" s="47" t="s">
        <v>98</v>
      </c>
      <c r="CG19" s="47" t="s">
        <v>99</v>
      </c>
      <c r="CI19" s="47"/>
      <c r="CJ19" s="47" t="s">
        <v>93</v>
      </c>
      <c r="CK19" s="47" t="s">
        <v>82</v>
      </c>
      <c r="CL19" s="47" t="s">
        <v>94</v>
      </c>
      <c r="CM19" s="47" t="s">
        <v>95</v>
      </c>
      <c r="CN19" s="47" t="s">
        <v>96</v>
      </c>
      <c r="CO19" s="47" t="s">
        <v>97</v>
      </c>
      <c r="CP19" s="47" t="s">
        <v>98</v>
      </c>
      <c r="CQ19" s="47" t="s">
        <v>99</v>
      </c>
      <c r="CS19" s="47"/>
      <c r="CT19" s="47" t="s">
        <v>93</v>
      </c>
      <c r="CU19" s="47" t="s">
        <v>82</v>
      </c>
      <c r="CV19" s="47" t="s">
        <v>94</v>
      </c>
      <c r="CW19" s="47" t="s">
        <v>95</v>
      </c>
      <c r="CX19" s="47" t="s">
        <v>96</v>
      </c>
      <c r="CY19" s="47" t="s">
        <v>97</v>
      </c>
      <c r="CZ19" s="47" t="s">
        <v>98</v>
      </c>
      <c r="DA19" s="47" t="s">
        <v>99</v>
      </c>
      <c r="DC19" s="47"/>
      <c r="DD19" s="47" t="s">
        <v>93</v>
      </c>
      <c r="DE19" s="47" t="s">
        <v>82</v>
      </c>
      <c r="DF19" s="47" t="s">
        <v>94</v>
      </c>
      <c r="DG19" s="47" t="s">
        <v>95</v>
      </c>
      <c r="DH19" s="47" t="s">
        <v>96</v>
      </c>
      <c r="DI19" s="47" t="s">
        <v>97</v>
      </c>
      <c r="DJ19" s="47" t="s">
        <v>98</v>
      </c>
      <c r="DK19" s="47" t="s">
        <v>99</v>
      </c>
      <c r="DM19" s="47"/>
      <c r="DN19" s="47" t="s">
        <v>93</v>
      </c>
      <c r="DO19" s="47" t="s">
        <v>82</v>
      </c>
      <c r="DP19" s="47" t="s">
        <v>94</v>
      </c>
      <c r="DQ19" s="47" t="s">
        <v>95</v>
      </c>
      <c r="DR19" s="47" t="s">
        <v>96</v>
      </c>
      <c r="DS19" s="47" t="s">
        <v>97</v>
      </c>
      <c r="DT19" s="47" t="s">
        <v>98</v>
      </c>
      <c r="DU19" s="47" t="s">
        <v>99</v>
      </c>
      <c r="DW19" s="47"/>
      <c r="DX19" s="47" t="s">
        <v>93</v>
      </c>
      <c r="DY19" s="47" t="s">
        <v>82</v>
      </c>
      <c r="DZ19" s="47" t="s">
        <v>94</v>
      </c>
      <c r="EA19" s="47" t="s">
        <v>95</v>
      </c>
      <c r="EB19" s="47" t="s">
        <v>96</v>
      </c>
      <c r="EC19" s="47" t="s">
        <v>97</v>
      </c>
      <c r="ED19" s="47" t="s">
        <v>98</v>
      </c>
      <c r="EE19" s="47" t="s">
        <v>99</v>
      </c>
      <c r="EG19" s="47"/>
      <c r="EH19" s="47" t="s">
        <v>93</v>
      </c>
      <c r="EI19" s="47" t="s">
        <v>82</v>
      </c>
      <c r="EJ19" s="47" t="s">
        <v>94</v>
      </c>
      <c r="EK19" s="47" t="s">
        <v>95</v>
      </c>
      <c r="EL19" s="47" t="s">
        <v>96</v>
      </c>
      <c r="EM19" s="47" t="s">
        <v>97</v>
      </c>
      <c r="EN19" s="47" t="s">
        <v>98</v>
      </c>
      <c r="EO19" s="47" t="s">
        <v>99</v>
      </c>
      <c r="EQ19" s="47"/>
      <c r="ER19" s="47" t="s">
        <v>93</v>
      </c>
      <c r="ES19" s="47" t="s">
        <v>82</v>
      </c>
      <c r="ET19" s="47" t="s">
        <v>94</v>
      </c>
      <c r="EU19" s="47" t="s">
        <v>95</v>
      </c>
      <c r="EV19" s="47" t="s">
        <v>96</v>
      </c>
      <c r="EW19" s="47" t="s">
        <v>97</v>
      </c>
      <c r="EX19" s="47" t="s">
        <v>98</v>
      </c>
      <c r="EY19" s="47" t="s">
        <v>99</v>
      </c>
      <c r="FA19" s="47"/>
      <c r="FB19" s="47" t="s">
        <v>93</v>
      </c>
      <c r="FC19" s="47" t="s">
        <v>82</v>
      </c>
      <c r="FD19" s="47" t="s">
        <v>94</v>
      </c>
      <c r="FE19" s="47" t="s">
        <v>95</v>
      </c>
      <c r="FF19" s="47" t="s">
        <v>96</v>
      </c>
      <c r="FG19" s="47" t="s">
        <v>97</v>
      </c>
      <c r="FH19" s="47" t="s">
        <v>98</v>
      </c>
      <c r="FI19" s="47" t="s">
        <v>99</v>
      </c>
      <c r="FY19" s="14"/>
      <c r="FZ19" s="14"/>
      <c r="GA19" s="14"/>
    </row>
    <row r="20" spans="1:183" ht="15.75">
      <c r="A20" s="20"/>
      <c r="B20" s="22"/>
      <c r="C20" s="20"/>
      <c r="D20" s="20"/>
      <c r="E20" s="37" t="s">
        <v>18</v>
      </c>
      <c r="F20" s="56"/>
      <c r="G20" s="57"/>
      <c r="H20" s="57"/>
      <c r="I20" s="57"/>
      <c r="J20" s="57"/>
      <c r="K20" s="57"/>
      <c r="L20" s="57"/>
      <c r="M20" s="57"/>
      <c r="N20" s="4"/>
      <c r="O20" s="4"/>
      <c r="P20" s="17"/>
      <c r="Q20" s="18"/>
      <c r="R20" s="18"/>
      <c r="S20" s="18"/>
      <c r="T20" s="18"/>
      <c r="U20" s="18"/>
      <c r="V20" s="18"/>
      <c r="W20" s="18"/>
      <c r="X20" s="18"/>
      <c r="Y20" s="18"/>
      <c r="Z20" s="4"/>
      <c r="AA20" s="4"/>
      <c r="AB20" s="63" t="s">
        <v>8</v>
      </c>
      <c r="AC20" s="63" t="s">
        <v>9</v>
      </c>
      <c r="AD20" s="63" t="s">
        <v>10</v>
      </c>
      <c r="AE20" s="63" t="s">
        <v>11</v>
      </c>
      <c r="AF20" s="63" t="s">
        <v>12</v>
      </c>
      <c r="AG20" s="63" t="s">
        <v>13</v>
      </c>
      <c r="AH20" s="63" t="s">
        <v>14</v>
      </c>
      <c r="AI20" s="63" t="s">
        <v>15</v>
      </c>
      <c r="AJ20" s="47" t="s">
        <v>87</v>
      </c>
      <c r="AK20" s="47">
        <v>3.888179094578539</v>
      </c>
      <c r="AL20" s="47">
        <v>0.48113737591842753</v>
      </c>
      <c r="AM20" s="47">
        <v>8.081224384525354</v>
      </c>
      <c r="AN20" s="47">
        <v>0.0001923650029778599</v>
      </c>
      <c r="AO20" s="47">
        <v>2.7108774864427385</v>
      </c>
      <c r="AP20" s="47">
        <v>5.065480702714339</v>
      </c>
      <c r="AQ20" s="47">
        <v>2.7108774864427385</v>
      </c>
      <c r="AR20" s="47">
        <v>5.065480702714339</v>
      </c>
      <c r="AT20" s="47" t="s">
        <v>87</v>
      </c>
      <c r="AU20" s="47">
        <v>0.27512643738569537</v>
      </c>
      <c r="AV20" s="47">
        <v>0.03693271635035072</v>
      </c>
      <c r="AW20" s="47">
        <v>7.449396214884225</v>
      </c>
      <c r="AX20" s="47">
        <v>0.0003015676455396156</v>
      </c>
      <c r="AY20" s="47">
        <v>0.18475526996372588</v>
      </c>
      <c r="AZ20" s="47">
        <v>0.36549760480766486</v>
      </c>
      <c r="BA20" s="47">
        <v>0.18475526996372588</v>
      </c>
      <c r="BB20" s="47">
        <v>0.36549760480766486</v>
      </c>
      <c r="BE20" s="47" t="s">
        <v>87</v>
      </c>
      <c r="BF20" s="47">
        <v>5.392580192727239</v>
      </c>
      <c r="BG20" s="47">
        <v>0.7576436828922924</v>
      </c>
      <c r="BH20" s="47">
        <v>7.117567683190008</v>
      </c>
      <c r="BI20" s="47">
        <v>0.0003868374647044372</v>
      </c>
      <c r="BJ20" s="47">
        <v>3.538691530346014</v>
      </c>
      <c r="BK20" s="47">
        <v>7.246468855108464</v>
      </c>
      <c r="BL20" s="47">
        <v>3.538691530346014</v>
      </c>
      <c r="BM20" s="47">
        <v>7.246468855108464</v>
      </c>
      <c r="BO20" s="47" t="s">
        <v>87</v>
      </c>
      <c r="BP20" s="47">
        <v>1.5041671961698446</v>
      </c>
      <c r="BQ20" s="47">
        <v>0.12057104466316854</v>
      </c>
      <c r="BR20" s="47">
        <v>12.47536006984047</v>
      </c>
      <c r="BS20" s="47">
        <v>1.6212157526823644E-05</v>
      </c>
      <c r="BT20" s="47">
        <v>1.209140262322519</v>
      </c>
      <c r="BU20" s="47">
        <v>1.7991941300171703</v>
      </c>
      <c r="BV20" s="47">
        <v>1.209140262322519</v>
      </c>
      <c r="BW20" s="47">
        <v>1.7991941300171703</v>
      </c>
      <c r="BY20" s="47" t="s">
        <v>87</v>
      </c>
      <c r="BZ20" s="47">
        <v>1.8552355767544806</v>
      </c>
      <c r="CA20" s="47">
        <v>1.126100622203413</v>
      </c>
      <c r="CB20" s="47">
        <v>1.6474865035811699</v>
      </c>
      <c r="CC20" s="47">
        <v>0.15055602562119427</v>
      </c>
      <c r="CD20" s="47">
        <v>-0.9002353963997112</v>
      </c>
      <c r="CE20" s="47">
        <v>4.610706549908672</v>
      </c>
      <c r="CF20" s="47">
        <v>-0.9002353963997112</v>
      </c>
      <c r="CG20" s="47">
        <v>4.610706549908672</v>
      </c>
      <c r="CI20" s="47" t="s">
        <v>87</v>
      </c>
      <c r="CJ20" s="47">
        <v>0.15782988913470494</v>
      </c>
      <c r="CK20" s="47">
        <v>0.08927701836596666</v>
      </c>
      <c r="CL20" s="47">
        <v>1.7678669384737355</v>
      </c>
      <c r="CM20" s="47">
        <v>0.12749979578878837</v>
      </c>
      <c r="CN20" s="47">
        <v>-0.06062326489679917</v>
      </c>
      <c r="CO20" s="47">
        <v>0.3762830431662091</v>
      </c>
      <c r="CP20" s="47">
        <v>-0.06062326489679917</v>
      </c>
      <c r="CQ20" s="47">
        <v>0.3762830431662091</v>
      </c>
      <c r="CS20" s="47" t="s">
        <v>87</v>
      </c>
      <c r="CT20" s="47">
        <v>3.834372299934545</v>
      </c>
      <c r="CU20" s="47">
        <v>1.8109562794789642</v>
      </c>
      <c r="CV20" s="47">
        <v>2.1173190890272315</v>
      </c>
      <c r="CW20" s="47">
        <v>0.07857397859584632</v>
      </c>
      <c r="CX20" s="47">
        <v>-0.5968813228471515</v>
      </c>
      <c r="CY20" s="47">
        <v>8.265625922716241</v>
      </c>
      <c r="CZ20" s="47">
        <v>-0.5968813228471515</v>
      </c>
      <c r="DA20" s="47">
        <v>8.265625922716241</v>
      </c>
      <c r="DC20" s="47" t="s">
        <v>87</v>
      </c>
      <c r="DD20" s="47">
        <v>1.3474882681715536</v>
      </c>
      <c r="DE20" s="47">
        <v>0.28916770298011335</v>
      </c>
      <c r="DF20" s="47">
        <v>4.659885091884632</v>
      </c>
      <c r="DG20" s="47">
        <v>0.003467770484809873</v>
      </c>
      <c r="DH20" s="47">
        <v>0.6399198713294403</v>
      </c>
      <c r="DI20" s="47">
        <v>2.055056665013667</v>
      </c>
      <c r="DJ20" s="47">
        <v>0.6399198713294403</v>
      </c>
      <c r="DK20" s="47">
        <v>2.055056665013667</v>
      </c>
      <c r="DM20" s="47" t="s">
        <v>87</v>
      </c>
      <c r="DN20" s="47">
        <v>-5.0584232335884955</v>
      </c>
      <c r="DO20" s="47">
        <v>0.2179695969252819</v>
      </c>
      <c r="DP20" s="47">
        <v>-23.207012835475766</v>
      </c>
      <c r="DQ20" s="47">
        <v>4.1971658499877154E-07</v>
      </c>
      <c r="DR20" s="47">
        <v>-5.591776013540377</v>
      </c>
      <c r="DS20" s="47">
        <v>-4.525070453636614</v>
      </c>
      <c r="DT20" s="47">
        <v>-5.591776013540377</v>
      </c>
      <c r="DU20" s="47">
        <v>-4.525070453636614</v>
      </c>
      <c r="DW20" s="47" t="s">
        <v>87</v>
      </c>
      <c r="DX20" s="47">
        <v>-6.004011145228434</v>
      </c>
      <c r="DY20" s="47">
        <v>0.22615065112333163</v>
      </c>
      <c r="DZ20" s="47">
        <v>-26.54872367338061</v>
      </c>
      <c r="EA20" s="47">
        <v>1.8852864185678518E-07</v>
      </c>
      <c r="EB20" s="47">
        <v>-6.557382258291986</v>
      </c>
      <c r="EC20" s="47">
        <v>-5.450640032164882</v>
      </c>
      <c r="ED20" s="47">
        <v>-6.557382258291986</v>
      </c>
      <c r="EE20" s="47">
        <v>-5.450640032164882</v>
      </c>
      <c r="EG20" s="47" t="s">
        <v>87</v>
      </c>
      <c r="EH20" s="47">
        <v>-4.54080606680725</v>
      </c>
      <c r="EI20" s="47">
        <v>0.24831574389588013</v>
      </c>
      <c r="EJ20" s="47">
        <v>-18.28642032746514</v>
      </c>
      <c r="EK20" s="47">
        <v>1.7228721190377296E-06</v>
      </c>
      <c r="EL20" s="47">
        <v>-5.148413247721047</v>
      </c>
      <c r="EM20" s="47">
        <v>-3.9331988858934537</v>
      </c>
      <c r="EN20" s="47">
        <v>-5.148413247721047</v>
      </c>
      <c r="EO20" s="47">
        <v>-3.9331988858934537</v>
      </c>
      <c r="EQ20" s="47" t="s">
        <v>87</v>
      </c>
      <c r="ER20" s="47">
        <v>-4.933655988103421</v>
      </c>
      <c r="ES20" s="47">
        <v>0.16363004459692765</v>
      </c>
      <c r="ET20" s="47">
        <v>-30.1512842599082</v>
      </c>
      <c r="EU20" s="47">
        <v>8.830166817472916E-08</v>
      </c>
      <c r="EV20" s="47">
        <v>-5.3340445762391235</v>
      </c>
      <c r="EW20" s="47">
        <v>-4.533267399967719</v>
      </c>
      <c r="EX20" s="47">
        <v>-5.3340445762391235</v>
      </c>
      <c r="EY20" s="47">
        <v>-4.533267399967719</v>
      </c>
      <c r="FA20" s="47" t="s">
        <v>87</v>
      </c>
      <c r="FB20" s="47">
        <v>-4.98807874885062</v>
      </c>
      <c r="FC20" s="47">
        <v>0.1536630088634922</v>
      </c>
      <c r="FD20" s="47">
        <v>-32.46115500238461</v>
      </c>
      <c r="FE20" s="47">
        <v>5.683901399475988E-08</v>
      </c>
      <c r="FF20" s="47">
        <v>-5.364078861293862</v>
      </c>
      <c r="FG20" s="47">
        <v>-4.612078636407379</v>
      </c>
      <c r="FH20" s="47">
        <v>-5.364078861293862</v>
      </c>
      <c r="FI20" s="47">
        <v>-4.612078636407379</v>
      </c>
      <c r="FY20" s="14"/>
      <c r="FZ20" s="14"/>
      <c r="GA20" s="14"/>
    </row>
    <row r="21" spans="1:183" ht="15.75">
      <c r="A21" s="20"/>
      <c r="B21" s="22"/>
      <c r="C21" s="20"/>
      <c r="D21" s="20"/>
      <c r="E21" s="35"/>
      <c r="F21" s="58"/>
      <c r="G21" s="58"/>
      <c r="H21" s="58"/>
      <c r="I21" s="58"/>
      <c r="J21" s="58"/>
      <c r="K21" s="58"/>
      <c r="L21" s="58"/>
      <c r="M21" s="58"/>
      <c r="N21" s="4"/>
      <c r="O21" s="4"/>
      <c r="P21" s="17"/>
      <c r="Q21" s="18"/>
      <c r="R21" s="18"/>
      <c r="S21" s="18"/>
      <c r="T21" s="18"/>
      <c r="U21" s="18"/>
      <c r="V21" s="18"/>
      <c r="W21" s="18"/>
      <c r="X21" s="18"/>
      <c r="Y21" s="18"/>
      <c r="Z21" s="4"/>
      <c r="AA21" s="4" t="s">
        <v>103</v>
      </c>
      <c r="AB21" s="62">
        <f>10^(DN20+(DN21*LOG10(15)))</f>
        <v>0.094604336219523</v>
      </c>
      <c r="AC21" s="62">
        <f>10^(DX20+(DX21*LOG10(15)))</f>
        <v>0.006748332377450527</v>
      </c>
      <c r="AD21" s="62">
        <f>10^(DN43+(DN44*LOG10(15)))</f>
        <v>0.055244197220480705</v>
      </c>
      <c r="AE21" s="62">
        <f>10^(DX43+(DX44*LOG10(15)))</f>
        <v>0.8830723884966877</v>
      </c>
      <c r="AF21" s="62">
        <f>10^(EH20+(EH21*LOG10(15)))</f>
        <v>0.12808145765302784</v>
      </c>
      <c r="AG21" s="62">
        <f>10^(ER20+(ER21*LOG10(15)))</f>
        <v>0.03422303589965475</v>
      </c>
      <c r="AH21" s="62">
        <f>10^(EH43+(EH44*LOG10(15)))</f>
        <v>0.059918760573717575</v>
      </c>
      <c r="AI21" s="62">
        <f>10^(ER43+(ER44*LOG10(15)))</f>
        <v>5.204757519046522</v>
      </c>
      <c r="AJ21" s="47" t="s">
        <v>100</v>
      </c>
      <c r="AK21" s="47">
        <v>20.251253495110728</v>
      </c>
      <c r="AL21" s="47">
        <v>7.4612419764217</v>
      </c>
      <c r="AM21" s="47">
        <v>2.7141933687590876</v>
      </c>
      <c r="AN21" s="47">
        <v>0.034910995142716596</v>
      </c>
      <c r="AO21" s="47">
        <v>1.9942387272102664</v>
      </c>
      <c r="AP21" s="47">
        <v>38.50826826301119</v>
      </c>
      <c r="AQ21" s="47">
        <v>1.9942387272102664</v>
      </c>
      <c r="AR21" s="47">
        <v>38.50826826301119</v>
      </c>
      <c r="AT21" s="47" t="s">
        <v>100</v>
      </c>
      <c r="AU21" s="47">
        <v>1.2227164930761787</v>
      </c>
      <c r="AV21" s="47">
        <v>0.5727344150108848</v>
      </c>
      <c r="AW21" s="47">
        <v>2.1348751900179437</v>
      </c>
      <c r="AX21" s="47">
        <v>0.07669121030853786</v>
      </c>
      <c r="AY21" s="47">
        <v>-0.17871515945324368</v>
      </c>
      <c r="AZ21" s="47">
        <v>2.6241481456056013</v>
      </c>
      <c r="BA21" s="47">
        <v>-0.17871515945324368</v>
      </c>
      <c r="BB21" s="47">
        <v>2.6241481456056013</v>
      </c>
      <c r="BE21" s="47" t="s">
        <v>100</v>
      </c>
      <c r="BF21" s="47">
        <v>15.705434029711318</v>
      </c>
      <c r="BG21" s="47">
        <v>11.749165899190322</v>
      </c>
      <c r="BH21" s="47">
        <v>1.3367275740649502</v>
      </c>
      <c r="BI21" s="47">
        <v>0.2297639216529992</v>
      </c>
      <c r="BJ21" s="47">
        <v>-13.043760274653467</v>
      </c>
      <c r="BK21" s="47">
        <v>44.454628334076105</v>
      </c>
      <c r="BL21" s="47">
        <v>-13.043760274653467</v>
      </c>
      <c r="BM21" s="47">
        <v>44.454628334076105</v>
      </c>
      <c r="BO21" s="47" t="s">
        <v>100</v>
      </c>
      <c r="BP21" s="47">
        <v>1.605544925175337</v>
      </c>
      <c r="BQ21" s="47">
        <v>1.8697565074104103</v>
      </c>
      <c r="BR21" s="47">
        <v>0.8586919841231075</v>
      </c>
      <c r="BS21" s="47">
        <v>0.42348237645772024</v>
      </c>
      <c r="BT21" s="47">
        <v>-2.9695877774020216</v>
      </c>
      <c r="BU21" s="47">
        <v>6.180677627752696</v>
      </c>
      <c r="BV21" s="47">
        <v>-2.9695877774020216</v>
      </c>
      <c r="BW21" s="47">
        <v>6.180677627752696</v>
      </c>
      <c r="BY21" s="47" t="s">
        <v>100</v>
      </c>
      <c r="BZ21" s="47">
        <v>0.1607182437090889</v>
      </c>
      <c r="CA21" s="47">
        <v>0.0566894700286421</v>
      </c>
      <c r="CB21" s="47">
        <v>2.8350634364351395</v>
      </c>
      <c r="CC21" s="47">
        <v>0.02975919139232672</v>
      </c>
      <c r="CD21" s="47">
        <v>0.02200400621779519</v>
      </c>
      <c r="CE21" s="47">
        <v>0.2994324812003826</v>
      </c>
      <c r="CF21" s="47">
        <v>0.02200400621779519</v>
      </c>
      <c r="CG21" s="47">
        <v>0.2994324812003826</v>
      </c>
      <c r="CI21" s="47" t="s">
        <v>100</v>
      </c>
      <c r="CJ21" s="47">
        <v>0.009421187577019033</v>
      </c>
      <c r="CK21" s="47">
        <v>0.004494329154175526</v>
      </c>
      <c r="CL21" s="47">
        <v>2.0962388943555976</v>
      </c>
      <c r="CM21" s="47">
        <v>0.08089729822748014</v>
      </c>
      <c r="CN21" s="47">
        <v>-0.0015760477356654059</v>
      </c>
      <c r="CO21" s="47">
        <v>0.02041842288970347</v>
      </c>
      <c r="CP21" s="47">
        <v>-0.0015760477356654059</v>
      </c>
      <c r="CQ21" s="47">
        <v>0.02041842288970347</v>
      </c>
      <c r="CS21" s="47" t="s">
        <v>100</v>
      </c>
      <c r="CT21" s="47">
        <v>0.123687291612674</v>
      </c>
      <c r="CU21" s="47">
        <v>0.09116605541681302</v>
      </c>
      <c r="CV21" s="47">
        <v>1.3567252750727585</v>
      </c>
      <c r="CW21" s="47">
        <v>0.22369028197270124</v>
      </c>
      <c r="CX21" s="47">
        <v>-0.09938817294613905</v>
      </c>
      <c r="CY21" s="47">
        <v>0.34676275617148705</v>
      </c>
      <c r="CZ21" s="47">
        <v>-0.09938817294613905</v>
      </c>
      <c r="DA21" s="47">
        <v>0.34676275617148705</v>
      </c>
      <c r="DC21" s="47" t="s">
        <v>100</v>
      </c>
      <c r="DD21" s="47">
        <v>0.012508763268995504</v>
      </c>
      <c r="DE21" s="47">
        <v>0.014557103964002</v>
      </c>
      <c r="DF21" s="47">
        <v>0.8592892720920452</v>
      </c>
      <c r="DG21" s="47">
        <v>0.4231777197500055</v>
      </c>
      <c r="DH21" s="47">
        <v>-0.023111212988108247</v>
      </c>
      <c r="DI21" s="47">
        <v>0.04812873952609926</v>
      </c>
      <c r="DJ21" s="47">
        <v>-0.023111212988108247</v>
      </c>
      <c r="DK21" s="47">
        <v>0.04812873952609926</v>
      </c>
      <c r="DM21" s="47" t="s">
        <v>100</v>
      </c>
      <c r="DN21" s="47">
        <v>3.43029016278043</v>
      </c>
      <c r="DO21" s="47">
        <v>0.17072681633809256</v>
      </c>
      <c r="DP21" s="47">
        <v>20.09227511152894</v>
      </c>
      <c r="DQ21" s="47">
        <v>9.869769560806436E-07</v>
      </c>
      <c r="DR21" s="47">
        <v>3.012536387067069</v>
      </c>
      <c r="DS21" s="47">
        <v>3.848043938493791</v>
      </c>
      <c r="DT21" s="47">
        <v>3.012536387067069</v>
      </c>
      <c r="DU21" s="47">
        <v>3.848043938493791</v>
      </c>
      <c r="DW21" s="47" t="s">
        <v>100</v>
      </c>
      <c r="DX21" s="47">
        <v>3.2592773567370785</v>
      </c>
      <c r="DY21" s="47">
        <v>0.1771347069669916</v>
      </c>
      <c r="DZ21" s="47">
        <v>18.399992935006424</v>
      </c>
      <c r="EA21" s="47">
        <v>1.6609889092000645E-06</v>
      </c>
      <c r="EB21" s="47">
        <v>2.8258440260364113</v>
      </c>
      <c r="EC21" s="47">
        <v>3.6927106874377458</v>
      </c>
      <c r="ED21" s="47">
        <v>2.8258440260364113</v>
      </c>
      <c r="EE21" s="47">
        <v>3.6927106874377458</v>
      </c>
      <c r="EG21" s="47" t="s">
        <v>100</v>
      </c>
      <c r="EH21" s="47">
        <v>3.1020486720043188</v>
      </c>
      <c r="EI21" s="47">
        <v>0.19449573243235893</v>
      </c>
      <c r="EJ21" s="47">
        <v>15.949186304553693</v>
      </c>
      <c r="EK21" s="47">
        <v>3.857333929265466E-06</v>
      </c>
      <c r="EL21" s="47">
        <v>2.626134411277694</v>
      </c>
      <c r="EM21" s="47">
        <v>3.5779629327309435</v>
      </c>
      <c r="EN21" s="47">
        <v>2.626134411277694</v>
      </c>
      <c r="EO21" s="47">
        <v>3.5779629327309435</v>
      </c>
      <c r="EQ21" s="47" t="s">
        <v>100</v>
      </c>
      <c r="ER21" s="47">
        <v>2.9487291009519714</v>
      </c>
      <c r="ES21" s="47">
        <v>0.1281648310836203</v>
      </c>
      <c r="ET21" s="47">
        <v>23.00731859138559</v>
      </c>
      <c r="EU21" s="47">
        <v>4.418313384273833E-07</v>
      </c>
      <c r="EV21" s="47">
        <v>2.6351208275286626</v>
      </c>
      <c r="EW21" s="47">
        <v>3.26233737437528</v>
      </c>
      <c r="EX21" s="47">
        <v>2.6351208275286626</v>
      </c>
      <c r="EY21" s="47">
        <v>3.26233737437528</v>
      </c>
      <c r="FA21" s="47" t="s">
        <v>100</v>
      </c>
      <c r="FB21" s="47">
        <v>2.8356418934358936</v>
      </c>
      <c r="FC21" s="47">
        <v>0.1203580529682268</v>
      </c>
      <c r="FD21" s="47">
        <v>23.560051226356013</v>
      </c>
      <c r="FE21" s="47">
        <v>3.8369662693480315E-07</v>
      </c>
      <c r="FF21" s="47">
        <v>2.5411361318722547</v>
      </c>
      <c r="FG21" s="47">
        <v>3.1301476549995324</v>
      </c>
      <c r="FH21" s="47">
        <v>2.5411361318722547</v>
      </c>
      <c r="FI21" s="47">
        <v>3.1301476549995324</v>
      </c>
      <c r="FY21" s="14"/>
      <c r="FZ21" s="14"/>
      <c r="GA21" s="14"/>
    </row>
    <row r="22" spans="1:183" ht="15.75">
      <c r="A22" s="20"/>
      <c r="B22" s="22"/>
      <c r="C22" s="37" t="s">
        <v>19</v>
      </c>
      <c r="D22" s="37"/>
      <c r="E22" s="20" t="str">
        <f aca="true" t="shared" si="9" ref="E22:E29">A7</f>
        <v>Mb1</v>
      </c>
      <c r="F22" s="54">
        <f>F7*E8/C7</f>
        <v>3.5040571243102896</v>
      </c>
      <c r="G22" s="31">
        <f>G7*E8/C7</f>
        <v>0.3034728984096073</v>
      </c>
      <c r="H22" s="31">
        <f>H7*E8/C7</f>
        <v>2.7124310288867255</v>
      </c>
      <c r="I22" s="31">
        <f>I7*E8/C7</f>
        <v>35.56604998377151</v>
      </c>
      <c r="J22" s="31">
        <f>J7*E8/C7</f>
        <v>5.725738396624473</v>
      </c>
      <c r="K22" s="58">
        <f>K7*E8/C7</f>
        <v>1.5712431028886726</v>
      </c>
      <c r="L22" s="31">
        <f>L7*E8/C7</f>
        <v>2.8825056799740345</v>
      </c>
      <c r="M22" s="31">
        <f>M7*E8/C7</f>
        <v>232.12982797792924</v>
      </c>
      <c r="N22" s="13"/>
      <c r="O22" s="4"/>
      <c r="P22" s="17"/>
      <c r="Q22" s="18"/>
      <c r="R22" s="18"/>
      <c r="S22" s="18"/>
      <c r="T22" s="18"/>
      <c r="U22" s="18"/>
      <c r="V22" s="18"/>
      <c r="W22" s="18"/>
      <c r="X22" s="18"/>
      <c r="Y22" s="18"/>
      <c r="Z22" s="4"/>
      <c r="AA22" s="4" t="s">
        <v>28</v>
      </c>
      <c r="AB22" s="9">
        <f>10^(DN20+(DN21*LOG10(20)))</f>
        <v>0.2537973960970183</v>
      </c>
      <c r="AC22" s="9">
        <f>10^(DX20+(DX21*LOG10(20)))</f>
        <v>0.01723480841475767</v>
      </c>
      <c r="AD22" s="9">
        <f>10^(DN43+(DN44*LOG10(20)))</f>
        <v>0.1369519742318238</v>
      </c>
      <c r="AE22" s="9">
        <f>10^(DX43+(DX44*LOG10(20)))</f>
        <v>2.2137252524256685</v>
      </c>
      <c r="AF22" s="9">
        <f>10^(EH20+(EH21*LOG10(20)))</f>
        <v>0.3126455873578749</v>
      </c>
      <c r="AG22" s="9">
        <f>10^(ER20+(ER21*LOG10(20)))</f>
        <v>0.07993353529145002</v>
      </c>
      <c r="AH22" s="9">
        <f>10^(EH43+(EH44*LOG10(20)))</f>
        <v>0.1556440614240554</v>
      </c>
      <c r="AI22" s="9">
        <f>10^(ER43+(ER44*LOG10(20)))</f>
        <v>13.798959021657273</v>
      </c>
      <c r="FY22" s="14"/>
      <c r="FZ22" s="14"/>
      <c r="GA22" s="14"/>
    </row>
    <row r="23" spans="1:183" ht="15.75">
      <c r="A23" s="20"/>
      <c r="B23" s="20"/>
      <c r="C23" s="20"/>
      <c r="D23" s="20"/>
      <c r="E23" s="20" t="str">
        <f t="shared" si="9"/>
        <v>Mb2</v>
      </c>
      <c r="F23" s="54">
        <f>F8*E9/C8</f>
        <v>5.0844567803330705</v>
      </c>
      <c r="G23" s="31">
        <f>G8*E9/C8</f>
        <v>0.2981760507533704</v>
      </c>
      <c r="H23" s="31">
        <f>H8*E9/C8</f>
        <v>2.3413957176843776</v>
      </c>
      <c r="I23" s="31">
        <f>I8*E9/C8</f>
        <v>39.930214115781126</v>
      </c>
      <c r="J23" s="31">
        <f>J8*E9/C8</f>
        <v>5.696669310071372</v>
      </c>
      <c r="K23" s="58">
        <f>K8*E9/C8</f>
        <v>1.4278350515463918</v>
      </c>
      <c r="L23" s="31">
        <f>L8*E9/C8</f>
        <v>2.6320380650277557</v>
      </c>
      <c r="M23" s="31">
        <f>M8*E9/C8</f>
        <v>238.95519429024586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4"/>
      <c r="AA23" s="4" t="s">
        <v>62</v>
      </c>
      <c r="AB23" s="9">
        <f>10^(DN20+(DN21*LOG10(25)))</f>
        <v>0.5456530992814657</v>
      </c>
      <c r="AC23" s="9">
        <f>10^(DX20+(DX21*LOG10(25)))</f>
        <v>0.035666711683612164</v>
      </c>
      <c r="AD23" s="9">
        <f>10^(DN43+(DN44*LOG10(25)))</f>
        <v>0.2769471429782706</v>
      </c>
      <c r="AE23" s="9">
        <f>10^(DX43+(DX44*LOG10(25)))</f>
        <v>4.515553506914432</v>
      </c>
      <c r="AF23" s="9">
        <f>10^(EH20+(EH21*LOG10(25)))</f>
        <v>0.6247005389629823</v>
      </c>
      <c r="AG23" s="9">
        <f>10^(ER20+(ER21*LOG10(25)))</f>
        <v>0.1543442294253286</v>
      </c>
      <c r="AH23" s="9">
        <f>10^(EH43+(EH44*LOG10(25)))</f>
        <v>0.3263606748432241</v>
      </c>
      <c r="AI23" s="9">
        <f>10^(ER43+(ER44*LOG10(25)))</f>
        <v>29.396553968065653</v>
      </c>
      <c r="FY23" s="14"/>
      <c r="FZ23" s="14"/>
      <c r="GA23" s="14"/>
    </row>
    <row r="24" spans="1:183" ht="15.75">
      <c r="A24" s="20"/>
      <c r="B24" s="20"/>
      <c r="C24" s="20"/>
      <c r="D24" s="20"/>
      <c r="E24" s="20" t="str">
        <f t="shared" si="9"/>
        <v>Mb3</v>
      </c>
      <c r="F24" s="54">
        <f>F9*E10/C9</f>
        <v>5.469485824123018</v>
      </c>
      <c r="G24" s="31">
        <f>G9*E10/C9</f>
        <v>0.3853916386352715</v>
      </c>
      <c r="H24" s="31">
        <f>H9*E10/C9</f>
        <v>2.7818356559346467</v>
      </c>
      <c r="I24" s="31">
        <f>I9*E10/C9</f>
        <v>58.9702066314272</v>
      </c>
      <c r="J24" s="31">
        <f>J9*E10/C9</f>
        <v>7.154252763094666</v>
      </c>
      <c r="K24" s="58">
        <f>K9*E10/C9</f>
        <v>1.8322921672272943</v>
      </c>
      <c r="L24" s="31">
        <f>L9*E10/C9</f>
        <v>2.98990869774147</v>
      </c>
      <c r="M24" s="31">
        <f>M9*E10/C9</f>
        <v>306.9466602594906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4"/>
      <c r="AA24" s="4"/>
      <c r="AB24" s="9"/>
      <c r="AC24" s="9"/>
      <c r="AD24" s="9"/>
      <c r="AE24" s="9"/>
      <c r="AF24" s="9"/>
      <c r="AG24" s="9"/>
      <c r="AH24" s="9"/>
      <c r="AI24" s="9"/>
      <c r="AS24" s="14"/>
      <c r="BC24" s="14"/>
      <c r="BD24" s="14"/>
      <c r="BN24" s="14"/>
      <c r="BX24" s="14"/>
      <c r="CH24" s="14"/>
      <c r="CR24" s="14"/>
      <c r="DB24" s="14"/>
      <c r="DL24" s="14"/>
      <c r="DV24" s="14"/>
      <c r="EF24" s="14"/>
      <c r="EP24" s="14"/>
      <c r="EZ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</row>
    <row r="25" spans="1:183" ht="15.75">
      <c r="A25" s="20"/>
      <c r="B25" s="20"/>
      <c r="C25" s="20"/>
      <c r="D25" s="20"/>
      <c r="E25" s="20" t="str">
        <f t="shared" si="9"/>
        <v>Mb4</v>
      </c>
      <c r="F25" s="54">
        <f>F10*E10/C10</f>
        <v>4.619252873563218</v>
      </c>
      <c r="G25" s="31">
        <f>G10*E10/C10</f>
        <v>0.3117816091954023</v>
      </c>
      <c r="H25" s="31">
        <f>H10*E10/C10</f>
        <v>2.3012452107279695</v>
      </c>
      <c r="I25" s="31">
        <f>I10*E10/C10</f>
        <v>31.561302681992334</v>
      </c>
      <c r="J25" s="31">
        <f>J10*E10/C10</f>
        <v>6.3582375478927196</v>
      </c>
      <c r="K25" s="58">
        <f>K10*E10/C10</f>
        <v>1.560823754789272</v>
      </c>
      <c r="L25" s="31">
        <f>L10*E10/C10</f>
        <v>2.5895593869731797</v>
      </c>
      <c r="M25" s="31">
        <f>M10*E10/C10</f>
        <v>220.08716475095784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4"/>
      <c r="AA25" s="4"/>
      <c r="AB25" s="9"/>
      <c r="AC25" s="9"/>
      <c r="AD25" s="9"/>
      <c r="AE25" s="9"/>
      <c r="AF25" s="9"/>
      <c r="AG25" s="9"/>
      <c r="AH25" s="9"/>
      <c r="AI25" s="9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</row>
    <row r="26" spans="1:183" ht="15.75">
      <c r="A26" s="20"/>
      <c r="B26" s="20"/>
      <c r="C26" s="20"/>
      <c r="D26" s="20"/>
      <c r="E26" s="20" t="str">
        <f t="shared" si="9"/>
        <v>Mb5</v>
      </c>
      <c r="F26" s="54">
        <f>F11*E11/C11</f>
        <v>4.26200451176281</v>
      </c>
      <c r="G26" s="31">
        <f>G11*E11/C11</f>
        <v>0.3184015468901063</v>
      </c>
      <c r="H26" s="31">
        <f>H11*E11/C11</f>
        <v>2.7992265549468254</v>
      </c>
      <c r="I26" s="31">
        <f>I11*E11/C11</f>
        <v>39.783435385111176</v>
      </c>
      <c r="J26" s="31">
        <f>J11*E11/C11</f>
        <v>5.544634224943603</v>
      </c>
      <c r="K26" s="58">
        <f>K11*E11/C11</f>
        <v>1.5723493393490169</v>
      </c>
      <c r="L26" s="31">
        <f>L11*E11/C11</f>
        <v>3.0770222365452784</v>
      </c>
      <c r="M26" s="31">
        <f>M11*E11/C11</f>
        <v>295.48920399613274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4"/>
      <c r="AA26" s="4"/>
      <c r="AB26" s="9"/>
      <c r="AC26" s="9"/>
      <c r="AD26" s="9"/>
      <c r="AE26" s="9"/>
      <c r="AF26" s="9"/>
      <c r="AG26" s="9"/>
      <c r="AH26" s="9"/>
      <c r="AI26" s="9"/>
      <c r="AJ26" s="19" t="s">
        <v>35</v>
      </c>
      <c r="AK26" s="10"/>
      <c r="AL26" s="10"/>
      <c r="AM26" s="10"/>
      <c r="AN26" s="10"/>
      <c r="AO26" s="10"/>
      <c r="AP26" s="14"/>
      <c r="AQ26" s="14"/>
      <c r="AR26" s="14"/>
      <c r="AS26" s="14"/>
      <c r="AT26" s="19" t="s">
        <v>36</v>
      </c>
      <c r="AU26" s="10"/>
      <c r="AV26" s="10"/>
      <c r="AW26" s="10"/>
      <c r="AX26" s="10"/>
      <c r="AY26" s="10"/>
      <c r="AZ26" s="14"/>
      <c r="BA26" s="14"/>
      <c r="BB26" s="14"/>
      <c r="BC26" s="14"/>
      <c r="BD26" s="14"/>
      <c r="BE26" s="19" t="s">
        <v>39</v>
      </c>
      <c r="BF26" s="10"/>
      <c r="BG26" s="10"/>
      <c r="BH26" s="10"/>
      <c r="BI26" s="10"/>
      <c r="BJ26" s="10"/>
      <c r="BK26" s="11"/>
      <c r="BL26" s="11"/>
      <c r="BM26" s="11"/>
      <c r="BN26" s="14"/>
      <c r="BO26" s="19" t="s">
        <v>40</v>
      </c>
      <c r="BP26" s="10"/>
      <c r="BQ26" s="10"/>
      <c r="BR26" s="10"/>
      <c r="BS26" s="10"/>
      <c r="BT26" s="10"/>
      <c r="BU26" s="14"/>
      <c r="BV26" s="14"/>
      <c r="BW26" s="14"/>
      <c r="BX26" s="14"/>
      <c r="BY26" s="19" t="s">
        <v>44</v>
      </c>
      <c r="BZ26" s="10"/>
      <c r="CA26" s="10"/>
      <c r="CB26" s="10"/>
      <c r="CC26" s="10"/>
      <c r="CD26" s="10"/>
      <c r="CE26" s="14"/>
      <c r="CF26" s="14"/>
      <c r="CG26" s="14"/>
      <c r="CH26" s="14"/>
      <c r="CI26" s="19" t="s">
        <v>45</v>
      </c>
      <c r="CJ26" s="10"/>
      <c r="CK26" s="10"/>
      <c r="CL26" s="10"/>
      <c r="CM26" s="10"/>
      <c r="CN26" s="10"/>
      <c r="CO26" s="14"/>
      <c r="CP26" s="14"/>
      <c r="CQ26" s="14"/>
      <c r="CR26" s="14"/>
      <c r="CS26" s="19" t="s">
        <v>48</v>
      </c>
      <c r="CT26" s="10"/>
      <c r="CU26" s="10"/>
      <c r="CV26" s="10"/>
      <c r="CW26" s="10"/>
      <c r="CX26" s="10"/>
      <c r="CY26" s="14"/>
      <c r="CZ26" s="14"/>
      <c r="DA26" s="14"/>
      <c r="DB26" s="14"/>
      <c r="DC26" s="19" t="s">
        <v>49</v>
      </c>
      <c r="DD26" s="10"/>
      <c r="DE26" s="10"/>
      <c r="DF26" s="10"/>
      <c r="DG26" s="10"/>
      <c r="DH26" s="10"/>
      <c r="DI26" s="14"/>
      <c r="DJ26" s="14"/>
      <c r="DK26" s="14"/>
      <c r="DL26" s="14"/>
      <c r="DM26" s="19" t="s">
        <v>52</v>
      </c>
      <c r="DN26" s="10"/>
      <c r="DO26" s="10"/>
      <c r="DP26" s="10"/>
      <c r="DQ26" s="10"/>
      <c r="DR26" s="10"/>
      <c r="DS26" s="14"/>
      <c r="DT26" s="14"/>
      <c r="DU26" s="14"/>
      <c r="DV26" s="14"/>
      <c r="DW26" s="19" t="s">
        <v>53</v>
      </c>
      <c r="DX26" s="10"/>
      <c r="DY26" s="10"/>
      <c r="DZ26" s="10"/>
      <c r="EA26" s="10"/>
      <c r="EB26" s="10"/>
      <c r="EC26" s="14"/>
      <c r="ED26" s="14"/>
      <c r="EE26" s="14"/>
      <c r="EF26" s="14"/>
      <c r="EG26" s="19" t="s">
        <v>56</v>
      </c>
      <c r="EH26" s="10"/>
      <c r="EI26" s="10"/>
      <c r="EJ26" s="10"/>
      <c r="EK26" s="10"/>
      <c r="EL26" s="10"/>
      <c r="EM26" s="14"/>
      <c r="EN26" s="14"/>
      <c r="EO26" s="14"/>
      <c r="EP26" s="14"/>
      <c r="EQ26" s="19" t="s">
        <v>57</v>
      </c>
      <c r="ER26" s="10"/>
      <c r="ES26" s="10"/>
      <c r="ET26" s="10"/>
      <c r="EU26" s="10"/>
      <c r="EV26" s="10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</row>
    <row r="27" spans="1:183" ht="15.75">
      <c r="A27" s="20"/>
      <c r="B27" s="20"/>
      <c r="C27" s="20"/>
      <c r="D27" s="20"/>
      <c r="E27" s="20" t="str">
        <f t="shared" si="9"/>
        <v>Mb6</v>
      </c>
      <c r="F27" s="54">
        <f>F12*E12/C12</f>
        <v>4.470884482215927</v>
      </c>
      <c r="G27" s="31">
        <f>G12*E12/C12</f>
        <v>0.2861189801699717</v>
      </c>
      <c r="H27" s="31">
        <f>H12*E12/C12</f>
        <v>2.3767705382436257</v>
      </c>
      <c r="I27" s="31">
        <f>I12*E12/C12</f>
        <v>43.49606547056972</v>
      </c>
      <c r="J27" s="31">
        <f>J12*E12/C12</f>
        <v>5.324834749763928</v>
      </c>
      <c r="K27" s="58">
        <f>K12*E12/C12</f>
        <v>1.4167453572552724</v>
      </c>
      <c r="L27" s="31">
        <f>L12*E12/C12</f>
        <v>2.762039660056657</v>
      </c>
      <c r="M27" s="31">
        <f>M12*E12/C12</f>
        <v>185.2052250550834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4"/>
      <c r="AA27" s="4" t="s">
        <v>29</v>
      </c>
      <c r="AB27" s="9"/>
      <c r="AC27" s="9"/>
      <c r="AD27" s="9"/>
      <c r="AE27" s="9" t="s">
        <v>30</v>
      </c>
      <c r="AF27" s="9"/>
      <c r="AG27" s="9"/>
      <c r="AH27" s="9"/>
      <c r="AI27" s="9"/>
      <c r="AJ27" t="s">
        <v>77</v>
      </c>
      <c r="AT27" t="s">
        <v>77</v>
      </c>
      <c r="BE27" t="s">
        <v>77</v>
      </c>
      <c r="BO27" t="s">
        <v>77</v>
      </c>
      <c r="BY27" t="s">
        <v>77</v>
      </c>
      <c r="CI27" t="s">
        <v>77</v>
      </c>
      <c r="CS27" t="s">
        <v>77</v>
      </c>
      <c r="DC27" t="s">
        <v>77</v>
      </c>
      <c r="DM27" t="s">
        <v>77</v>
      </c>
      <c r="DW27" t="s">
        <v>77</v>
      </c>
      <c r="EG27" t="s">
        <v>77</v>
      </c>
      <c r="EQ27" t="s">
        <v>77</v>
      </c>
      <c r="FR27" s="14"/>
      <c r="FS27" s="14"/>
      <c r="FT27" s="14"/>
      <c r="FU27" s="14"/>
      <c r="FV27" s="14"/>
      <c r="FW27" s="14"/>
      <c r="FX27" s="14"/>
      <c r="FY27" s="14"/>
      <c r="FZ27" s="14"/>
      <c r="GA27" s="14"/>
    </row>
    <row r="28" spans="1:183" ht="15.75">
      <c r="A28" s="39"/>
      <c r="B28" s="20"/>
      <c r="C28" s="20"/>
      <c r="D28" s="20"/>
      <c r="E28" s="20" t="str">
        <f t="shared" si="9"/>
        <v>Mb7</v>
      </c>
      <c r="F28" s="54">
        <f>F13*E13/C13</f>
        <v>5.014865941067162</v>
      </c>
      <c r="G28" s="31">
        <f>G13*E13/C13</f>
        <v>0.30501725511016725</v>
      </c>
      <c r="H28" s="31">
        <f>H13*E13/C13</f>
        <v>2.655428723121848</v>
      </c>
      <c r="I28" s="31">
        <f>I13*E13/C13</f>
        <v>53.57791345898593</v>
      </c>
      <c r="J28" s="31">
        <f>J13*E13/C13</f>
        <v>4.954340323865145</v>
      </c>
      <c r="K28" s="58">
        <f>K13*E13/C13</f>
        <v>1.4045659676134856</v>
      </c>
      <c r="L28" s="31">
        <f>L13*E13/C13</f>
        <v>2.934165118131139</v>
      </c>
      <c r="M28" s="31">
        <f>M13*E13/C13</f>
        <v>275.92434297849746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4"/>
      <c r="AA28" s="7"/>
      <c r="AB28" s="62"/>
      <c r="AC28" s="62"/>
      <c r="AD28" s="62"/>
      <c r="AE28" s="62"/>
      <c r="AF28" s="62"/>
      <c r="AG28" s="62"/>
      <c r="AH28" s="62"/>
      <c r="AI28" s="9"/>
      <c r="FR28" s="14"/>
      <c r="FS28" s="14"/>
      <c r="FT28" s="14"/>
      <c r="FU28" s="14"/>
      <c r="FV28" s="14"/>
      <c r="FW28" s="14"/>
      <c r="FX28" s="14"/>
      <c r="FY28" s="14"/>
      <c r="FZ28" s="14"/>
      <c r="GA28" s="14"/>
    </row>
    <row r="29" spans="1:183" ht="15.75">
      <c r="A29" s="39"/>
      <c r="B29" s="20"/>
      <c r="C29" s="20"/>
      <c r="D29" s="20"/>
      <c r="E29" s="20" t="str">
        <f t="shared" si="9"/>
        <v>Mb8</v>
      </c>
      <c r="F29" s="54">
        <f>F14*E14/C14</f>
        <v>7.2041442824251725</v>
      </c>
      <c r="G29" s="31">
        <f>G14*E14/C14</f>
        <v>0.5072908672294705</v>
      </c>
      <c r="H29" s="31">
        <f>H14*E14/C14</f>
        <v>3.5809669992325404</v>
      </c>
      <c r="I29" s="31">
        <f>I14*E14/C14</f>
        <v>47.933998465080585</v>
      </c>
      <c r="J29" s="31">
        <f>J14*E14/C14</f>
        <v>8.992325402916347</v>
      </c>
      <c r="K29" s="58">
        <f>K14*E14/C14</f>
        <v>1.9232540291634688</v>
      </c>
      <c r="L29" s="31">
        <f>L14*E14/C14</f>
        <v>4.488104374520337</v>
      </c>
      <c r="M29" s="31">
        <f>M14*E14/C14</f>
        <v>427.27705295471986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4"/>
      <c r="AA29" s="4"/>
      <c r="AB29" s="9">
        <f>10^(FB20+(FB21*LOG10(15)))</f>
        <v>0.022227718896565957</v>
      </c>
      <c r="AC29" s="9" t="s">
        <v>31</v>
      </c>
      <c r="AD29" s="9"/>
      <c r="AE29" s="9"/>
      <c r="AF29" s="9">
        <f>10^(FB20+(FB21*LOG10(20)))</f>
        <v>0.05025466837484507</v>
      </c>
      <c r="AG29" s="9" t="s">
        <v>31</v>
      </c>
      <c r="AH29" s="9"/>
      <c r="AI29" s="9"/>
      <c r="AJ29" s="47" t="s">
        <v>78</v>
      </c>
      <c r="AK29" s="47"/>
      <c r="AT29" s="47" t="s">
        <v>78</v>
      </c>
      <c r="AU29" s="47"/>
      <c r="BE29" s="47" t="s">
        <v>78</v>
      </c>
      <c r="BF29" s="47"/>
      <c r="BO29" s="47" t="s">
        <v>78</v>
      </c>
      <c r="BP29" s="47"/>
      <c r="BY29" s="47" t="s">
        <v>78</v>
      </c>
      <c r="BZ29" s="47"/>
      <c r="CI29" s="47" t="s">
        <v>78</v>
      </c>
      <c r="CJ29" s="47"/>
      <c r="CS29" s="47" t="s">
        <v>78</v>
      </c>
      <c r="CT29" s="47"/>
      <c r="DC29" s="47" t="s">
        <v>78</v>
      </c>
      <c r="DD29" s="47"/>
      <c r="DM29" s="47" t="s">
        <v>78</v>
      </c>
      <c r="DN29" s="47"/>
      <c r="DW29" s="47" t="s">
        <v>78</v>
      </c>
      <c r="DX29" s="47"/>
      <c r="EG29" s="47" t="s">
        <v>78</v>
      </c>
      <c r="EH29" s="47"/>
      <c r="EQ29" s="47" t="s">
        <v>78</v>
      </c>
      <c r="ER29" s="47"/>
      <c r="FR29" s="14"/>
      <c r="FS29" s="14"/>
      <c r="FT29" s="14"/>
      <c r="FU29" s="14"/>
      <c r="FV29" s="14"/>
      <c r="FW29" s="14"/>
      <c r="FX29" s="14"/>
      <c r="FY29" s="14"/>
      <c r="FZ29" s="14"/>
      <c r="GA29" s="14"/>
    </row>
    <row r="30" spans="1:183" ht="15.75">
      <c r="A30" s="39"/>
      <c r="B30" s="20"/>
      <c r="C30" s="20"/>
      <c r="D30" s="20"/>
      <c r="E30" s="20"/>
      <c r="F30" s="54"/>
      <c r="G30" s="31"/>
      <c r="H30" s="31"/>
      <c r="I30" s="31"/>
      <c r="J30" s="31"/>
      <c r="K30" s="58"/>
      <c r="L30" s="31"/>
      <c r="M30" s="3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4"/>
      <c r="AA30" s="4"/>
      <c r="AB30" s="9">
        <f>AB29*1000</f>
        <v>22.227718896565957</v>
      </c>
      <c r="AC30" s="9" t="s">
        <v>32</v>
      </c>
      <c r="AD30" s="9"/>
      <c r="AE30" s="9"/>
      <c r="AF30" s="9">
        <f>AF29*1000</f>
        <v>50.25466837484507</v>
      </c>
      <c r="AG30" s="9" t="s">
        <v>32</v>
      </c>
      <c r="AH30" s="9"/>
      <c r="AI30" s="9"/>
      <c r="AJ30" s="47" t="s">
        <v>79</v>
      </c>
      <c r="AK30" s="47">
        <v>0.703058247300292</v>
      </c>
      <c r="AT30" s="47" t="s">
        <v>79</v>
      </c>
      <c r="AU30" s="47">
        <v>0.3884611916583402</v>
      </c>
      <c r="BE30" s="47" t="s">
        <v>79</v>
      </c>
      <c r="BF30" s="47">
        <v>0.7965971569460829</v>
      </c>
      <c r="BO30" s="47" t="s">
        <v>79</v>
      </c>
      <c r="BP30" s="47">
        <v>0.6961299654049704</v>
      </c>
      <c r="BY30" s="47" t="s">
        <v>79</v>
      </c>
      <c r="BZ30" s="47">
        <v>0.6644226956103007</v>
      </c>
      <c r="CI30" s="47" t="s">
        <v>79</v>
      </c>
      <c r="CJ30" s="47">
        <v>0.39172474158144804</v>
      </c>
      <c r="CS30" s="47" t="s">
        <v>79</v>
      </c>
      <c r="CT30" s="47">
        <v>0.7753561777922627</v>
      </c>
      <c r="DC30" s="47" t="s">
        <v>79</v>
      </c>
      <c r="DD30" s="47">
        <v>0.6682519334107683</v>
      </c>
      <c r="DM30" s="47" t="s">
        <v>79</v>
      </c>
      <c r="DN30" s="47">
        <v>0.9914589420577039</v>
      </c>
      <c r="DW30" s="47" t="s">
        <v>79</v>
      </c>
      <c r="DX30" s="47">
        <v>0.9727977359736222</v>
      </c>
      <c r="EG30" s="47" t="s">
        <v>79</v>
      </c>
      <c r="EH30" s="47">
        <v>0.9937505093278698</v>
      </c>
      <c r="EQ30" s="47" t="s">
        <v>79</v>
      </c>
      <c r="ER30" s="47">
        <v>0.9748657828904252</v>
      </c>
      <c r="FR30" s="14"/>
      <c r="FS30" s="14"/>
      <c r="FT30" s="14"/>
      <c r="FU30" s="14"/>
      <c r="FV30" s="14"/>
      <c r="FW30" s="14"/>
      <c r="FX30" s="14"/>
      <c r="FY30" s="14"/>
      <c r="FZ30" s="14"/>
      <c r="GA30" s="14"/>
    </row>
    <row r="31" spans="1:183" ht="15.75">
      <c r="A31" s="39"/>
      <c r="B31" s="20"/>
      <c r="C31" s="20"/>
      <c r="D31" s="20"/>
      <c r="E31" s="20"/>
      <c r="F31" s="54"/>
      <c r="G31" s="31"/>
      <c r="H31" s="31"/>
      <c r="I31" s="31"/>
      <c r="J31" s="31"/>
      <c r="K31" s="58"/>
      <c r="L31" s="31"/>
      <c r="M31" s="3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4"/>
      <c r="AA31" s="4"/>
      <c r="AB31" s="9"/>
      <c r="AC31" s="9"/>
      <c r="AD31" s="9"/>
      <c r="AE31" s="9"/>
      <c r="AF31" s="9"/>
      <c r="AG31" s="9"/>
      <c r="AH31" s="9"/>
      <c r="AI31" s="9"/>
      <c r="AJ31" s="47" t="s">
        <v>80</v>
      </c>
      <c r="AK31" s="47">
        <v>0.4942908990969585</v>
      </c>
      <c r="AT31" s="47" t="s">
        <v>80</v>
      </c>
      <c r="AU31" s="47">
        <v>0.15090209742461771</v>
      </c>
      <c r="BE31" s="47" t="s">
        <v>80</v>
      </c>
      <c r="BF31" s="47">
        <v>0.6345670304545823</v>
      </c>
      <c r="BO31" s="47" t="s">
        <v>80</v>
      </c>
      <c r="BP31" s="47">
        <v>0.48459692873472526</v>
      </c>
      <c r="BY31" s="47" t="s">
        <v>80</v>
      </c>
      <c r="BZ31" s="47">
        <v>0.4414575184420582</v>
      </c>
      <c r="CI31" s="47" t="s">
        <v>80</v>
      </c>
      <c r="CJ31" s="47">
        <v>0.15344827316705223</v>
      </c>
      <c r="CS31" s="47" t="s">
        <v>80</v>
      </c>
      <c r="CT31" s="47">
        <v>0.601177202440627</v>
      </c>
      <c r="DC31" s="47" t="s">
        <v>80</v>
      </c>
      <c r="DD31" s="47">
        <v>0.4465606465072298</v>
      </c>
      <c r="DM31" s="47" t="s">
        <v>80</v>
      </c>
      <c r="DN31" s="47">
        <v>0.9829908337861815</v>
      </c>
      <c r="DW31" s="47" t="s">
        <v>80</v>
      </c>
      <c r="DX31" s="47">
        <v>0.9463354351154051</v>
      </c>
      <c r="EG31" s="47" t="s">
        <v>80</v>
      </c>
      <c r="EH31" s="47">
        <v>0.9875400747894006</v>
      </c>
      <c r="EQ31" s="47" t="s">
        <v>80</v>
      </c>
      <c r="ER31" s="47">
        <v>0.9503632946505618</v>
      </c>
      <c r="FR31" s="14"/>
      <c r="FS31" s="14"/>
      <c r="FT31" s="14"/>
      <c r="FU31" s="14"/>
      <c r="FV31" s="14"/>
      <c r="FW31" s="14"/>
      <c r="FX31" s="14"/>
      <c r="FY31" s="14"/>
      <c r="FZ31" s="14"/>
      <c r="GA31" s="14"/>
    </row>
    <row r="32" spans="1:183" ht="15.75">
      <c r="A32" s="39"/>
      <c r="B32" s="20"/>
      <c r="C32" s="36"/>
      <c r="D32" s="36"/>
      <c r="E32" s="20"/>
      <c r="F32" s="54"/>
      <c r="G32" s="31"/>
      <c r="H32" s="31"/>
      <c r="I32" s="31"/>
      <c r="J32" s="31"/>
      <c r="K32" s="58"/>
      <c r="L32" s="31"/>
      <c r="M32" s="3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4"/>
      <c r="AA32" s="4"/>
      <c r="AB32" s="9"/>
      <c r="AC32" s="9"/>
      <c r="AD32" s="9"/>
      <c r="AE32" s="9"/>
      <c r="AF32" s="9"/>
      <c r="AG32" s="9"/>
      <c r="AH32" s="9"/>
      <c r="AI32" s="9"/>
      <c r="AJ32" s="47" t="s">
        <v>81</v>
      </c>
      <c r="AK32" s="47">
        <v>0.4100060489464516</v>
      </c>
      <c r="AT32" s="47" t="s">
        <v>81</v>
      </c>
      <c r="AU32" s="47">
        <v>0.009385780328720653</v>
      </c>
      <c r="BE32" s="47" t="s">
        <v>81</v>
      </c>
      <c r="BF32" s="47">
        <v>0.5736615355303459</v>
      </c>
      <c r="BO32" s="47" t="s">
        <v>81</v>
      </c>
      <c r="BP32" s="47">
        <v>0.39869641685717944</v>
      </c>
      <c r="BY32" s="47" t="s">
        <v>81</v>
      </c>
      <c r="BZ32" s="47">
        <v>0.3483671048490679</v>
      </c>
      <c r="CI32" s="47" t="s">
        <v>81</v>
      </c>
      <c r="CJ32" s="47">
        <v>0.012356318694894286</v>
      </c>
      <c r="CS32" s="47" t="s">
        <v>81</v>
      </c>
      <c r="CT32" s="47">
        <v>0.5347067361807315</v>
      </c>
      <c r="DC32" s="47" t="s">
        <v>81</v>
      </c>
      <c r="DD32" s="47">
        <v>0.3543207542584348</v>
      </c>
      <c r="DM32" s="47" t="s">
        <v>81</v>
      </c>
      <c r="DN32" s="47">
        <v>0.980155972750545</v>
      </c>
      <c r="DW32" s="47" t="s">
        <v>81</v>
      </c>
      <c r="DX32" s="47">
        <v>0.9373913409679725</v>
      </c>
      <c r="EG32" s="47" t="s">
        <v>81</v>
      </c>
      <c r="EH32" s="47">
        <v>0.9854634205876341</v>
      </c>
      <c r="EQ32" s="47" t="s">
        <v>81</v>
      </c>
      <c r="ER32" s="47">
        <v>0.9420905104256554</v>
      </c>
      <c r="FR32" s="14"/>
      <c r="FS32" s="14"/>
      <c r="FT32" s="14"/>
      <c r="FU32" s="14"/>
      <c r="FV32" s="14"/>
      <c r="FW32" s="14"/>
      <c r="FX32" s="14"/>
      <c r="FY32" s="14"/>
      <c r="FZ32" s="14"/>
      <c r="GA32" s="14"/>
    </row>
    <row r="33" spans="1:183" ht="15.75">
      <c r="A33" s="39"/>
      <c r="B33" s="20"/>
      <c r="C33" s="35"/>
      <c r="D33" s="35"/>
      <c r="E33" s="20"/>
      <c r="F33" s="54"/>
      <c r="G33" s="31"/>
      <c r="H33" s="31"/>
      <c r="I33" s="31"/>
      <c r="J33" s="31"/>
      <c r="K33" s="58"/>
      <c r="L33" s="31"/>
      <c r="M33" s="3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4"/>
      <c r="AA33" s="4" t="s">
        <v>63</v>
      </c>
      <c r="AB33" s="9"/>
      <c r="AC33" s="9"/>
      <c r="AD33" s="9"/>
      <c r="AE33" s="9"/>
      <c r="AF33" s="9"/>
      <c r="AG33" s="9"/>
      <c r="AH33" s="9"/>
      <c r="AI33" s="9"/>
      <c r="AJ33" s="47" t="s">
        <v>82</v>
      </c>
      <c r="AK33" s="47">
        <v>0.3162400951656375</v>
      </c>
      <c r="AT33" s="47" t="s">
        <v>82</v>
      </c>
      <c r="AU33" s="47">
        <v>9.149880685763224</v>
      </c>
      <c r="BE33" s="47" t="s">
        <v>82</v>
      </c>
      <c r="BF33" s="47">
        <v>0.3966595668673041</v>
      </c>
      <c r="BO33" s="47" t="s">
        <v>82</v>
      </c>
      <c r="BP33" s="47">
        <v>57.735129607284506</v>
      </c>
      <c r="BY33" s="47" t="s">
        <v>82</v>
      </c>
      <c r="BZ33" s="47">
        <v>0.3323492112635501</v>
      </c>
      <c r="CI33" s="47" t="s">
        <v>82</v>
      </c>
      <c r="CJ33" s="47">
        <v>9.136151588301262</v>
      </c>
      <c r="CS33" s="47" t="s">
        <v>82</v>
      </c>
      <c r="CT33" s="47">
        <v>0.4143850297990135</v>
      </c>
      <c r="DC33" s="47" t="s">
        <v>82</v>
      </c>
      <c r="DD33" s="47">
        <v>59.8276112021644</v>
      </c>
      <c r="DM33" s="47" t="s">
        <v>82</v>
      </c>
      <c r="DN33" s="47">
        <v>0.049169656523477254</v>
      </c>
      <c r="DW33" s="47" t="s">
        <v>82</v>
      </c>
      <c r="DX33" s="47">
        <v>0.09010661298005174</v>
      </c>
      <c r="EG33" s="47" t="s">
        <v>82</v>
      </c>
      <c r="EH33" s="47">
        <v>0.04414706118604311</v>
      </c>
      <c r="EQ33" s="47" t="s">
        <v>82</v>
      </c>
      <c r="ER33" s="47">
        <v>0.09174414398987293</v>
      </c>
      <c r="FR33" s="14"/>
      <c r="FS33" s="14"/>
      <c r="FT33" s="14"/>
      <c r="FU33" s="14"/>
      <c r="FV33" s="14"/>
      <c r="FW33" s="14"/>
      <c r="FX33" s="14"/>
      <c r="FY33" s="14"/>
      <c r="FZ33" s="14"/>
      <c r="GA33" s="14"/>
    </row>
    <row r="34" spans="1:183" ht="15.75">
      <c r="A34" s="39"/>
      <c r="B34" s="20"/>
      <c r="C34" s="20"/>
      <c r="D34" s="20"/>
      <c r="E34" s="20"/>
      <c r="F34" s="54"/>
      <c r="G34" s="31"/>
      <c r="H34" s="31"/>
      <c r="I34" s="31"/>
      <c r="J34" s="31"/>
      <c r="K34" s="58"/>
      <c r="L34" s="31"/>
      <c r="M34" s="3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4"/>
      <c r="AA34" s="7"/>
      <c r="AB34" s="62"/>
      <c r="AC34" s="62"/>
      <c r="AD34" s="62"/>
      <c r="AE34" s="9"/>
      <c r="AF34" s="9"/>
      <c r="AG34" s="9"/>
      <c r="AH34" s="9"/>
      <c r="AI34" s="9"/>
      <c r="AJ34" s="47" t="s">
        <v>83</v>
      </c>
      <c r="AK34" s="47">
        <v>8</v>
      </c>
      <c r="AT34" s="47" t="s">
        <v>83</v>
      </c>
      <c r="AU34" s="47">
        <v>8</v>
      </c>
      <c r="BE34" s="47" t="s">
        <v>83</v>
      </c>
      <c r="BF34" s="47">
        <v>8</v>
      </c>
      <c r="BO34" s="47" t="s">
        <v>83</v>
      </c>
      <c r="BP34" s="47">
        <v>8</v>
      </c>
      <c r="BY34" s="47" t="s">
        <v>83</v>
      </c>
      <c r="BZ34" s="47">
        <v>8</v>
      </c>
      <c r="CI34" s="47" t="s">
        <v>83</v>
      </c>
      <c r="CJ34" s="47">
        <v>8</v>
      </c>
      <c r="CS34" s="47" t="s">
        <v>83</v>
      </c>
      <c r="CT34" s="47">
        <v>8</v>
      </c>
      <c r="DC34" s="47" t="s">
        <v>83</v>
      </c>
      <c r="DD34" s="47">
        <v>8</v>
      </c>
      <c r="DM34" s="47" t="s">
        <v>83</v>
      </c>
      <c r="DN34" s="47">
        <v>8</v>
      </c>
      <c r="DW34" s="47" t="s">
        <v>83</v>
      </c>
      <c r="DX34" s="47">
        <v>8</v>
      </c>
      <c r="EG34" s="47" t="s">
        <v>83</v>
      </c>
      <c r="EH34" s="47">
        <v>8</v>
      </c>
      <c r="EQ34" s="47" t="s">
        <v>83</v>
      </c>
      <c r="ER34" s="47">
        <v>8</v>
      </c>
      <c r="FR34" s="14"/>
      <c r="FS34" s="14"/>
      <c r="FT34" s="14"/>
      <c r="FU34" s="14"/>
      <c r="FV34" s="14"/>
      <c r="FW34" s="14"/>
      <c r="FX34" s="14"/>
      <c r="FY34" s="14"/>
      <c r="FZ34" s="14"/>
      <c r="GA34" s="14"/>
    </row>
    <row r="35" spans="1:183" ht="15.75">
      <c r="A35" s="39"/>
      <c r="B35" s="20"/>
      <c r="C35" s="20"/>
      <c r="D35" s="20"/>
      <c r="E35" s="20"/>
      <c r="F35" s="54"/>
      <c r="G35" s="31"/>
      <c r="H35" s="31"/>
      <c r="I35" s="31"/>
      <c r="J35" s="31"/>
      <c r="K35" s="58"/>
      <c r="L35" s="31"/>
      <c r="M35" s="3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4"/>
      <c r="AA35" s="4"/>
      <c r="AB35" s="9">
        <f>10^(FB20+(FB21*LOG10(25)))</f>
        <v>0.09461903277655653</v>
      </c>
      <c r="AC35" s="9" t="s">
        <v>31</v>
      </c>
      <c r="AD35" s="9"/>
      <c r="AE35" s="9"/>
      <c r="AF35" s="9"/>
      <c r="AG35" s="9"/>
      <c r="AH35" s="9"/>
      <c r="AI35" s="9"/>
      <c r="FR35" s="14"/>
      <c r="FS35" s="14"/>
      <c r="FT35" s="14"/>
      <c r="FU35" s="14"/>
      <c r="FV35" s="14"/>
      <c r="FW35" s="14"/>
      <c r="FX35" s="14"/>
      <c r="FY35" s="14"/>
      <c r="FZ35" s="14"/>
      <c r="GA35" s="14"/>
    </row>
    <row r="36" spans="1:183" ht="15.75">
      <c r="A36" s="39"/>
      <c r="B36" s="20"/>
      <c r="C36" s="20"/>
      <c r="D36" s="20"/>
      <c r="E36" s="20"/>
      <c r="F36" s="54"/>
      <c r="G36" s="31"/>
      <c r="H36" s="31"/>
      <c r="I36" s="31"/>
      <c r="J36" s="31"/>
      <c r="K36" s="58"/>
      <c r="L36" s="31"/>
      <c r="M36" s="3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4"/>
      <c r="AA36" s="4"/>
      <c r="AB36" s="9">
        <f>AB35*1000</f>
        <v>94.61903277655654</v>
      </c>
      <c r="AC36" s="9" t="s">
        <v>32</v>
      </c>
      <c r="AD36" s="9"/>
      <c r="AE36" s="9"/>
      <c r="AF36" s="9"/>
      <c r="AG36" s="9"/>
      <c r="AH36" s="9"/>
      <c r="AI36" s="9"/>
      <c r="AJ36" t="s">
        <v>84</v>
      </c>
      <c r="AT36" t="s">
        <v>84</v>
      </c>
      <c r="BE36" t="s">
        <v>84</v>
      </c>
      <c r="BO36" t="s">
        <v>84</v>
      </c>
      <c r="BY36" t="s">
        <v>84</v>
      </c>
      <c r="CI36" t="s">
        <v>84</v>
      </c>
      <c r="CS36" t="s">
        <v>84</v>
      </c>
      <c r="DC36" t="s">
        <v>84</v>
      </c>
      <c r="DM36" t="s">
        <v>84</v>
      </c>
      <c r="DW36" t="s">
        <v>84</v>
      </c>
      <c r="EG36" t="s">
        <v>84</v>
      </c>
      <c r="EQ36" t="s">
        <v>84</v>
      </c>
      <c r="FR36" s="14"/>
      <c r="FS36" s="14"/>
      <c r="FT36" s="14"/>
      <c r="FU36" s="14"/>
      <c r="FV36" s="14"/>
      <c r="FW36" s="14"/>
      <c r="FX36" s="14"/>
      <c r="FY36" s="14"/>
      <c r="FZ36" s="14"/>
      <c r="GA36" s="14"/>
    </row>
    <row r="37" spans="1:183" ht="15.75">
      <c r="A37" s="39"/>
      <c r="B37" s="20"/>
      <c r="C37" s="20"/>
      <c r="D37" s="20"/>
      <c r="E37" s="20"/>
      <c r="F37" s="54"/>
      <c r="G37" s="31"/>
      <c r="H37" s="31"/>
      <c r="I37" s="31"/>
      <c r="J37" s="31"/>
      <c r="K37" s="58"/>
      <c r="L37" s="31"/>
      <c r="M37" s="3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7"/>
      <c r="AK37" s="47" t="s">
        <v>88</v>
      </c>
      <c r="AL37" s="47" t="s">
        <v>89</v>
      </c>
      <c r="AM37" s="47" t="s">
        <v>90</v>
      </c>
      <c r="AN37" s="47" t="s">
        <v>91</v>
      </c>
      <c r="AO37" s="47" t="s">
        <v>92</v>
      </c>
      <c r="AT37" s="47"/>
      <c r="AU37" s="47" t="s">
        <v>88</v>
      </c>
      <c r="AV37" s="47" t="s">
        <v>89</v>
      </c>
      <c r="AW37" s="47" t="s">
        <v>90</v>
      </c>
      <c r="AX37" s="47" t="s">
        <v>91</v>
      </c>
      <c r="AY37" s="47" t="s">
        <v>92</v>
      </c>
      <c r="BE37" s="47"/>
      <c r="BF37" s="47" t="s">
        <v>88</v>
      </c>
      <c r="BG37" s="47" t="s">
        <v>89</v>
      </c>
      <c r="BH37" s="47" t="s">
        <v>90</v>
      </c>
      <c r="BI37" s="47" t="s">
        <v>91</v>
      </c>
      <c r="BJ37" s="47" t="s">
        <v>92</v>
      </c>
      <c r="BO37" s="47"/>
      <c r="BP37" s="47" t="s">
        <v>88</v>
      </c>
      <c r="BQ37" s="47" t="s">
        <v>89</v>
      </c>
      <c r="BR37" s="47" t="s">
        <v>90</v>
      </c>
      <c r="BS37" s="47" t="s">
        <v>91</v>
      </c>
      <c r="BT37" s="47" t="s">
        <v>92</v>
      </c>
      <c r="BY37" s="47"/>
      <c r="BZ37" s="47" t="s">
        <v>88</v>
      </c>
      <c r="CA37" s="47" t="s">
        <v>89</v>
      </c>
      <c r="CB37" s="47" t="s">
        <v>90</v>
      </c>
      <c r="CC37" s="47" t="s">
        <v>91</v>
      </c>
      <c r="CD37" s="47" t="s">
        <v>92</v>
      </c>
      <c r="CI37" s="47"/>
      <c r="CJ37" s="47" t="s">
        <v>88</v>
      </c>
      <c r="CK37" s="47" t="s">
        <v>89</v>
      </c>
      <c r="CL37" s="47" t="s">
        <v>90</v>
      </c>
      <c r="CM37" s="47" t="s">
        <v>91</v>
      </c>
      <c r="CN37" s="47" t="s">
        <v>92</v>
      </c>
      <c r="CS37" s="47"/>
      <c r="CT37" s="47" t="s">
        <v>88</v>
      </c>
      <c r="CU37" s="47" t="s">
        <v>89</v>
      </c>
      <c r="CV37" s="47" t="s">
        <v>90</v>
      </c>
      <c r="CW37" s="47" t="s">
        <v>91</v>
      </c>
      <c r="CX37" s="47" t="s">
        <v>92</v>
      </c>
      <c r="DC37" s="47"/>
      <c r="DD37" s="47" t="s">
        <v>88</v>
      </c>
      <c r="DE37" s="47" t="s">
        <v>89</v>
      </c>
      <c r="DF37" s="47" t="s">
        <v>90</v>
      </c>
      <c r="DG37" s="47" t="s">
        <v>91</v>
      </c>
      <c r="DH37" s="47" t="s">
        <v>92</v>
      </c>
      <c r="DM37" s="47"/>
      <c r="DN37" s="47" t="s">
        <v>88</v>
      </c>
      <c r="DO37" s="47" t="s">
        <v>89</v>
      </c>
      <c r="DP37" s="47" t="s">
        <v>90</v>
      </c>
      <c r="DQ37" s="47" t="s">
        <v>91</v>
      </c>
      <c r="DR37" s="47" t="s">
        <v>92</v>
      </c>
      <c r="DW37" s="47"/>
      <c r="DX37" s="47" t="s">
        <v>88</v>
      </c>
      <c r="DY37" s="47" t="s">
        <v>89</v>
      </c>
      <c r="DZ37" s="47" t="s">
        <v>90</v>
      </c>
      <c r="EA37" s="47" t="s">
        <v>91</v>
      </c>
      <c r="EB37" s="47" t="s">
        <v>92</v>
      </c>
      <c r="EG37" s="47"/>
      <c r="EH37" s="47" t="s">
        <v>88</v>
      </c>
      <c r="EI37" s="47" t="s">
        <v>89</v>
      </c>
      <c r="EJ37" s="47" t="s">
        <v>90</v>
      </c>
      <c r="EK37" s="47" t="s">
        <v>91</v>
      </c>
      <c r="EL37" s="47" t="s">
        <v>92</v>
      </c>
      <c r="EQ37" s="47"/>
      <c r="ER37" s="47" t="s">
        <v>88</v>
      </c>
      <c r="ES37" s="47" t="s">
        <v>89</v>
      </c>
      <c r="ET37" s="47" t="s">
        <v>90</v>
      </c>
      <c r="EU37" s="47" t="s">
        <v>91</v>
      </c>
      <c r="EV37" s="47" t="s">
        <v>92</v>
      </c>
      <c r="FR37" s="14"/>
      <c r="FS37" s="14"/>
      <c r="FT37" s="14"/>
      <c r="FU37" s="14"/>
      <c r="FV37" s="14"/>
      <c r="FW37" s="14"/>
      <c r="FX37" s="14"/>
      <c r="FY37" s="14"/>
      <c r="FZ37" s="14"/>
      <c r="GA37" s="14"/>
    </row>
    <row r="38" spans="1:183" ht="15.75">
      <c r="A38" s="39"/>
      <c r="B38" s="20"/>
      <c r="E38" s="20"/>
      <c r="F38" s="55"/>
      <c r="G38" s="31"/>
      <c r="H38" s="31"/>
      <c r="I38" s="31"/>
      <c r="J38" s="31"/>
      <c r="K38" s="58"/>
      <c r="L38" s="31"/>
      <c r="M38" s="3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7" t="s">
        <v>85</v>
      </c>
      <c r="AK38" s="47">
        <v>1</v>
      </c>
      <c r="AL38" s="47">
        <v>0.5864985723797034</v>
      </c>
      <c r="AM38" s="47">
        <v>0.5864985723797034</v>
      </c>
      <c r="AN38" s="47">
        <v>5.864528420164555</v>
      </c>
      <c r="AO38" s="47">
        <v>0.05174478487818925</v>
      </c>
      <c r="AT38" s="47" t="s">
        <v>85</v>
      </c>
      <c r="AU38" s="47">
        <v>1</v>
      </c>
      <c r="AV38" s="47">
        <v>89.27289535068047</v>
      </c>
      <c r="AW38" s="47">
        <v>89.27289535068047</v>
      </c>
      <c r="AX38" s="47">
        <v>1.0663229549873072</v>
      </c>
      <c r="AY38" s="47">
        <v>0.3415925932217124</v>
      </c>
      <c r="BE38" s="47" t="s">
        <v>85</v>
      </c>
      <c r="BF38" s="47">
        <v>1</v>
      </c>
      <c r="BG38" s="47">
        <v>1.639294169143001</v>
      </c>
      <c r="BH38" s="47">
        <v>1.639294169143001</v>
      </c>
      <c r="BI38" s="47">
        <v>10.418879794737</v>
      </c>
      <c r="BJ38" s="47">
        <v>0.017959441659482676</v>
      </c>
      <c r="BO38" s="47" t="s">
        <v>85</v>
      </c>
      <c r="BP38" s="47">
        <v>1</v>
      </c>
      <c r="BQ38" s="47">
        <v>18804.647452654157</v>
      </c>
      <c r="BR38" s="47">
        <v>18804.647452654157</v>
      </c>
      <c r="BS38" s="47">
        <v>5.641374168125276</v>
      </c>
      <c r="BT38" s="47">
        <v>0.0551312019176177</v>
      </c>
      <c r="BY38" s="47" t="s">
        <v>85</v>
      </c>
      <c r="BZ38" s="47">
        <v>1</v>
      </c>
      <c r="CA38" s="47">
        <v>0.523809369756909</v>
      </c>
      <c r="CB38" s="47">
        <v>0.523809369756909</v>
      </c>
      <c r="CC38" s="47">
        <v>4.742244678084661</v>
      </c>
      <c r="CD38" s="47">
        <v>0.07229324687599191</v>
      </c>
      <c r="CI38" s="47" t="s">
        <v>85</v>
      </c>
      <c r="CJ38" s="47">
        <v>1</v>
      </c>
      <c r="CK38" s="47">
        <v>90.7791996663799</v>
      </c>
      <c r="CL38" s="47">
        <v>90.7791996663799</v>
      </c>
      <c r="CM38" s="47">
        <v>1.0875763521819564</v>
      </c>
      <c r="CN38" s="47">
        <v>0.33719407976597127</v>
      </c>
      <c r="CS38" s="47" t="s">
        <v>85</v>
      </c>
      <c r="CT38" s="47">
        <v>1</v>
      </c>
      <c r="CU38" s="47">
        <v>1.553037323537969</v>
      </c>
      <c r="CV38" s="47">
        <v>1.553037323537969</v>
      </c>
      <c r="CW38" s="47">
        <v>9.044275394279026</v>
      </c>
      <c r="CX38" s="47">
        <v>0.02378101398680163</v>
      </c>
      <c r="DC38" s="47" t="s">
        <v>85</v>
      </c>
      <c r="DD38" s="47">
        <v>1</v>
      </c>
      <c r="DE38" s="47">
        <v>17328.66022432971</v>
      </c>
      <c r="DF38" s="47">
        <v>17328.66022432971</v>
      </c>
      <c r="DG38" s="47">
        <v>4.841296272362714</v>
      </c>
      <c r="DH38" s="47">
        <v>0.07007374320867656</v>
      </c>
      <c r="DM38" s="47" t="s">
        <v>85</v>
      </c>
      <c r="DN38" s="47">
        <v>1</v>
      </c>
      <c r="DO38" s="47">
        <v>0.8383242758404132</v>
      </c>
      <c r="DP38" s="47">
        <v>0.8383242758404132</v>
      </c>
      <c r="DQ38" s="47">
        <v>346.7509770070617</v>
      </c>
      <c r="DR38" s="47">
        <v>1.5477073548372235E-06</v>
      </c>
      <c r="DW38" s="47" t="s">
        <v>85</v>
      </c>
      <c r="DX38" s="47">
        <v>1</v>
      </c>
      <c r="DY38" s="47">
        <v>0.8590571777863991</v>
      </c>
      <c r="DZ38" s="47">
        <v>0.8590571777863991</v>
      </c>
      <c r="EA38" s="47">
        <v>105.80562095123557</v>
      </c>
      <c r="EB38" s="47">
        <v>4.9300621305991585E-05</v>
      </c>
      <c r="EG38" s="47" t="s">
        <v>85</v>
      </c>
      <c r="EH38" s="47">
        <v>1</v>
      </c>
      <c r="EI38" s="47">
        <v>0.9268173181491325</v>
      </c>
      <c r="EJ38" s="47">
        <v>0.9268173181491325</v>
      </c>
      <c r="EK38" s="47">
        <v>475.5438213783129</v>
      </c>
      <c r="EL38" s="47">
        <v>6.073458418282636E-07</v>
      </c>
      <c r="EQ38" s="47" t="s">
        <v>85</v>
      </c>
      <c r="ER38" s="47">
        <v>1</v>
      </c>
      <c r="ES38" s="47">
        <v>0.9669291725545708</v>
      </c>
      <c r="ET38" s="47">
        <v>0.9669291725545708</v>
      </c>
      <c r="EU38" s="47">
        <v>114.8782887131711</v>
      </c>
      <c r="EV38" s="47">
        <v>3.895051032624634E-05</v>
      </c>
      <c r="FR38" s="14"/>
      <c r="FS38" s="14"/>
      <c r="FT38" s="14"/>
      <c r="FU38" s="14"/>
      <c r="FV38" s="14"/>
      <c r="FW38" s="14"/>
      <c r="FX38" s="14"/>
      <c r="FY38" s="14"/>
      <c r="FZ38" s="14"/>
      <c r="GA38" s="14"/>
    </row>
    <row r="39" spans="1:183" ht="15.75">
      <c r="A39" s="39"/>
      <c r="B39" s="20"/>
      <c r="C39" s="20"/>
      <c r="D39" s="20"/>
      <c r="E39" s="37" t="s">
        <v>18</v>
      </c>
      <c r="F39" s="56"/>
      <c r="G39" s="57"/>
      <c r="H39" s="57"/>
      <c r="I39" s="57"/>
      <c r="J39" s="57"/>
      <c r="K39" s="57"/>
      <c r="L39" s="57"/>
      <c r="M39" s="57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7" t="s">
        <v>86</v>
      </c>
      <c r="AK39" s="47">
        <v>6</v>
      </c>
      <c r="AL39" s="47">
        <v>0.6000467867422288</v>
      </c>
      <c r="AM39" s="47">
        <v>0.10000779779037146</v>
      </c>
      <c r="AN39" s="47"/>
      <c r="AO39" s="47"/>
      <c r="AT39" s="47" t="s">
        <v>86</v>
      </c>
      <c r="AU39" s="47">
        <v>6</v>
      </c>
      <c r="AV39" s="47">
        <v>502.3218993822174</v>
      </c>
      <c r="AW39" s="47">
        <v>83.7203165637029</v>
      </c>
      <c r="AX39" s="47"/>
      <c r="AY39" s="47"/>
      <c r="BE39" s="47" t="s">
        <v>86</v>
      </c>
      <c r="BF39" s="47">
        <v>6</v>
      </c>
      <c r="BG39" s="47">
        <v>0.9440328719241439</v>
      </c>
      <c r="BH39" s="47">
        <v>0.1573388119873573</v>
      </c>
      <c r="BI39" s="47"/>
      <c r="BJ39" s="47"/>
      <c r="BO39" s="47" t="s">
        <v>86</v>
      </c>
      <c r="BP39" s="47">
        <v>6</v>
      </c>
      <c r="BQ39" s="47">
        <v>20000.071144619636</v>
      </c>
      <c r="BR39" s="47">
        <v>3333.3451907699396</v>
      </c>
      <c r="BS39" s="47"/>
      <c r="BT39" s="47"/>
      <c r="BY39" s="47" t="s">
        <v>86</v>
      </c>
      <c r="BZ39" s="47">
        <v>6</v>
      </c>
      <c r="CA39" s="47">
        <v>0.6627359893650232</v>
      </c>
      <c r="CB39" s="47">
        <v>0.11045599822750386</v>
      </c>
      <c r="CC39" s="47"/>
      <c r="CD39" s="47"/>
      <c r="CI39" s="47" t="s">
        <v>86</v>
      </c>
      <c r="CJ39" s="47">
        <v>6</v>
      </c>
      <c r="CK39" s="47">
        <v>500.815595066518</v>
      </c>
      <c r="CL39" s="47">
        <v>83.46926584441967</v>
      </c>
      <c r="CM39" s="47"/>
      <c r="CN39" s="47"/>
      <c r="CS39" s="47" t="s">
        <v>86</v>
      </c>
      <c r="CT39" s="47">
        <v>6</v>
      </c>
      <c r="CU39" s="47">
        <v>1.0302897175291759</v>
      </c>
      <c r="CV39" s="47">
        <v>0.1717149529215293</v>
      </c>
      <c r="CW39" s="47"/>
      <c r="CX39" s="47"/>
      <c r="DC39" s="47" t="s">
        <v>86</v>
      </c>
      <c r="DD39" s="47">
        <v>6</v>
      </c>
      <c r="DE39" s="47">
        <v>21476.058372944084</v>
      </c>
      <c r="DF39" s="47">
        <v>3579.3430621573475</v>
      </c>
      <c r="DG39" s="47"/>
      <c r="DH39" s="47"/>
      <c r="DM39" s="47" t="s">
        <v>86</v>
      </c>
      <c r="DN39" s="47">
        <v>6</v>
      </c>
      <c r="DO39" s="47">
        <v>0.014505930735820374</v>
      </c>
      <c r="DP39" s="47">
        <v>0.002417655122636729</v>
      </c>
      <c r="DQ39" s="47"/>
      <c r="DR39" s="47"/>
      <c r="DW39" s="47" t="s">
        <v>86</v>
      </c>
      <c r="DX39" s="47">
        <v>6</v>
      </c>
      <c r="DY39" s="47">
        <v>0.048715210216420966</v>
      </c>
      <c r="DZ39" s="47">
        <v>0.008119201702736828</v>
      </c>
      <c r="EA39" s="47"/>
      <c r="EB39" s="47"/>
      <c r="EG39" s="47" t="s">
        <v>86</v>
      </c>
      <c r="EH39" s="47">
        <v>6</v>
      </c>
      <c r="EI39" s="47">
        <v>0.011693778068185409</v>
      </c>
      <c r="EJ39" s="47">
        <v>0.0019489630113642348</v>
      </c>
      <c r="EK39" s="47"/>
      <c r="EL39" s="47"/>
      <c r="EQ39" s="47" t="s">
        <v>86</v>
      </c>
      <c r="ER39" s="47">
        <v>6</v>
      </c>
      <c r="ES39" s="47">
        <v>0.05050192773860722</v>
      </c>
      <c r="ET39" s="47">
        <v>0.008416987956434537</v>
      </c>
      <c r="EU39" s="47"/>
      <c r="EV39" s="47"/>
      <c r="FR39" s="14"/>
      <c r="FS39" s="14"/>
      <c r="FT39" s="14"/>
      <c r="FU39" s="14"/>
      <c r="FV39" s="14"/>
      <c r="FW39" s="14"/>
      <c r="FX39" s="14"/>
      <c r="FY39" s="14"/>
      <c r="FZ39" s="14"/>
      <c r="GA39" s="14"/>
    </row>
    <row r="40" spans="1:183" ht="15.75">
      <c r="A40" s="39"/>
      <c r="B40" s="20"/>
      <c r="C40" s="37" t="s">
        <v>20</v>
      </c>
      <c r="D40" s="37"/>
      <c r="E40" s="20" t="str">
        <f aca="true" t="shared" si="10" ref="E40:E47">A7</f>
        <v>Mb1</v>
      </c>
      <c r="F40" s="59">
        <f aca="true" t="shared" si="11" ref="F40:F47">F22*D7</f>
        <v>0.05398000000000001</v>
      </c>
      <c r="G40" s="31">
        <f aca="true" t="shared" si="12" ref="G40:G47">G22*D7</f>
        <v>0.0046749999999999995</v>
      </c>
      <c r="H40" s="31">
        <f aca="true" t="shared" si="13" ref="H40:H47">H22*D7</f>
        <v>0.041785</v>
      </c>
      <c r="I40" s="31">
        <f aca="true" t="shared" si="14" ref="I40:I47">I22*D7</f>
        <v>0.547895</v>
      </c>
      <c r="J40" s="31">
        <f aca="true" t="shared" si="15" ref="J40:J47">J22*D7</f>
        <v>0.08820499999999999</v>
      </c>
      <c r="K40" s="31">
        <f aca="true" t="shared" si="16" ref="K40:K47">K22*D7</f>
        <v>0.024205</v>
      </c>
      <c r="L40" s="31">
        <f aca="true" t="shared" si="17" ref="L40:L47">L22*D7</f>
        <v>0.044405</v>
      </c>
      <c r="M40" s="31">
        <f aca="true" t="shared" si="18" ref="M40:M47">M22*D7</f>
        <v>3.57596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7" t="s">
        <v>1</v>
      </c>
      <c r="AK40" s="47">
        <v>7</v>
      </c>
      <c r="AL40" s="47">
        <v>1.1865453591219322</v>
      </c>
      <c r="AM40" s="47"/>
      <c r="AN40" s="47"/>
      <c r="AO40" s="47"/>
      <c r="AT40" s="47" t="s">
        <v>1</v>
      </c>
      <c r="AU40" s="47">
        <v>7</v>
      </c>
      <c r="AV40" s="47">
        <v>591.5947947328979</v>
      </c>
      <c r="AW40" s="47"/>
      <c r="AX40" s="47"/>
      <c r="AY40" s="47"/>
      <c r="BE40" s="47" t="s">
        <v>1</v>
      </c>
      <c r="BF40" s="47">
        <v>7</v>
      </c>
      <c r="BG40" s="47">
        <v>2.583327041067145</v>
      </c>
      <c r="BH40" s="47"/>
      <c r="BI40" s="47"/>
      <c r="BJ40" s="47"/>
      <c r="BO40" s="47" t="s">
        <v>1</v>
      </c>
      <c r="BP40" s="47">
        <v>7</v>
      </c>
      <c r="BQ40" s="47">
        <v>38804.71859727379</v>
      </c>
      <c r="BR40" s="47"/>
      <c r="BS40" s="47"/>
      <c r="BT40" s="47"/>
      <c r="BY40" s="47" t="s">
        <v>1</v>
      </c>
      <c r="BZ40" s="47">
        <v>7</v>
      </c>
      <c r="CA40" s="47">
        <v>1.1865453591219322</v>
      </c>
      <c r="CB40" s="47"/>
      <c r="CC40" s="47"/>
      <c r="CD40" s="47"/>
      <c r="CI40" s="47" t="s">
        <v>1</v>
      </c>
      <c r="CJ40" s="47">
        <v>7</v>
      </c>
      <c r="CK40" s="47">
        <v>591.5947947328979</v>
      </c>
      <c r="CL40" s="47"/>
      <c r="CM40" s="47"/>
      <c r="CN40" s="47"/>
      <c r="CS40" s="47" t="s">
        <v>1</v>
      </c>
      <c r="CT40" s="47">
        <v>7</v>
      </c>
      <c r="CU40" s="47">
        <v>2.583327041067145</v>
      </c>
      <c r="CV40" s="47"/>
      <c r="CW40" s="47"/>
      <c r="CX40" s="47"/>
      <c r="DC40" s="47" t="s">
        <v>1</v>
      </c>
      <c r="DD40" s="47">
        <v>7</v>
      </c>
      <c r="DE40" s="47">
        <v>38804.71859727379</v>
      </c>
      <c r="DF40" s="47"/>
      <c r="DG40" s="47"/>
      <c r="DH40" s="47"/>
      <c r="DM40" s="47" t="s">
        <v>1</v>
      </c>
      <c r="DN40" s="47">
        <v>7</v>
      </c>
      <c r="DO40" s="47">
        <v>0.8528302065762337</v>
      </c>
      <c r="DP40" s="47"/>
      <c r="DQ40" s="47"/>
      <c r="DR40" s="47"/>
      <c r="DW40" s="47" t="s">
        <v>1</v>
      </c>
      <c r="DX40" s="47">
        <v>7</v>
      </c>
      <c r="DY40" s="47">
        <v>0.9077723880028201</v>
      </c>
      <c r="DZ40" s="47"/>
      <c r="EA40" s="47"/>
      <c r="EB40" s="47"/>
      <c r="EG40" s="47" t="s">
        <v>1</v>
      </c>
      <c r="EH40" s="47">
        <v>7</v>
      </c>
      <c r="EI40" s="47">
        <v>0.9385110962173179</v>
      </c>
      <c r="EJ40" s="47"/>
      <c r="EK40" s="47"/>
      <c r="EL40" s="47"/>
      <c r="EQ40" s="47" t="s">
        <v>1</v>
      </c>
      <c r="ER40" s="47">
        <v>7</v>
      </c>
      <c r="ES40" s="47">
        <v>1.017431100293178</v>
      </c>
      <c r="ET40" s="47"/>
      <c r="EU40" s="47"/>
      <c r="EV40" s="47"/>
      <c r="FR40" s="14"/>
      <c r="FS40" s="14"/>
      <c r="FT40" s="14"/>
      <c r="FU40" s="14"/>
      <c r="FV40" s="14"/>
      <c r="FW40" s="14"/>
      <c r="FX40" s="14"/>
      <c r="FY40" s="14"/>
      <c r="FZ40" s="14"/>
      <c r="GA40" s="14"/>
    </row>
    <row r="41" spans="1:183" ht="15.75">
      <c r="A41" s="39"/>
      <c r="B41" s="20"/>
      <c r="C41" s="20"/>
      <c r="D41" s="20"/>
      <c r="E41" s="20" t="str">
        <f t="shared" si="10"/>
        <v>Mb2</v>
      </c>
      <c r="F41" s="54">
        <f t="shared" si="11"/>
        <v>0.1165727272727273</v>
      </c>
      <c r="G41" s="31">
        <f t="shared" si="12"/>
        <v>0.006836363636363637</v>
      </c>
      <c r="H41" s="31">
        <f t="shared" si="13"/>
        <v>0.053681818181818185</v>
      </c>
      <c r="I41" s="31">
        <f t="shared" si="14"/>
        <v>0.915490909090909</v>
      </c>
      <c r="J41" s="31">
        <f t="shared" si="15"/>
        <v>0.1306090909090909</v>
      </c>
      <c r="K41" s="31">
        <f t="shared" si="16"/>
        <v>0.03273636363636363</v>
      </c>
      <c r="L41" s="31">
        <f t="shared" si="17"/>
        <v>0.06034545454545454</v>
      </c>
      <c r="M41" s="31">
        <f t="shared" si="18"/>
        <v>5.47859090909091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4"/>
      <c r="AA41" s="4"/>
      <c r="AB41" s="4"/>
      <c r="AC41" s="4"/>
      <c r="AD41" s="4"/>
      <c r="AE41" s="4"/>
      <c r="AF41" s="4"/>
      <c r="AG41" s="4"/>
      <c r="AH41" s="4"/>
      <c r="AI41" s="4"/>
      <c r="FR41" s="14"/>
      <c r="FS41" s="14"/>
      <c r="FT41" s="14"/>
      <c r="FU41" s="14"/>
      <c r="FV41" s="14"/>
      <c r="FW41" s="14"/>
      <c r="FX41" s="14"/>
      <c r="FY41" s="14"/>
      <c r="FZ41" s="14"/>
      <c r="GA41" s="14"/>
    </row>
    <row r="42" spans="1:183" ht="15.75">
      <c r="A42" s="39"/>
      <c r="B42" s="20"/>
      <c r="C42" s="32"/>
      <c r="D42" s="32"/>
      <c r="E42" s="20" t="str">
        <f t="shared" si="10"/>
        <v>Mb3</v>
      </c>
      <c r="F42" s="54">
        <f t="shared" si="11"/>
        <v>0.142275</v>
      </c>
      <c r="G42" s="31">
        <f t="shared" si="12"/>
        <v>0.010025</v>
      </c>
      <c r="H42" s="31">
        <f t="shared" si="13"/>
        <v>0.0723625</v>
      </c>
      <c r="I42" s="31">
        <f t="shared" si="14"/>
        <v>1.5339625000000001</v>
      </c>
      <c r="J42" s="31">
        <f t="shared" si="15"/>
        <v>0.18610000000000002</v>
      </c>
      <c r="K42" s="31">
        <f t="shared" si="16"/>
        <v>0.0476625</v>
      </c>
      <c r="L42" s="31">
        <f t="shared" si="17"/>
        <v>0.077775</v>
      </c>
      <c r="M42" s="31">
        <f t="shared" si="18"/>
        <v>7.98445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7"/>
      <c r="AK42" s="47" t="s">
        <v>93</v>
      </c>
      <c r="AL42" s="47" t="s">
        <v>82</v>
      </c>
      <c r="AM42" s="47" t="s">
        <v>94</v>
      </c>
      <c r="AN42" s="47" t="s">
        <v>95</v>
      </c>
      <c r="AO42" s="47" t="s">
        <v>96</v>
      </c>
      <c r="AP42" s="47" t="s">
        <v>97</v>
      </c>
      <c r="AQ42" s="47" t="s">
        <v>98</v>
      </c>
      <c r="AR42" s="47" t="s">
        <v>99</v>
      </c>
      <c r="AT42" s="47"/>
      <c r="AU42" s="47" t="s">
        <v>93</v>
      </c>
      <c r="AV42" s="47" t="s">
        <v>82</v>
      </c>
      <c r="AW42" s="47" t="s">
        <v>94</v>
      </c>
      <c r="AX42" s="47" t="s">
        <v>95</v>
      </c>
      <c r="AY42" s="47" t="s">
        <v>96</v>
      </c>
      <c r="AZ42" s="47" t="s">
        <v>97</v>
      </c>
      <c r="BA42" s="47" t="s">
        <v>98</v>
      </c>
      <c r="BB42" s="47" t="s">
        <v>99</v>
      </c>
      <c r="BE42" s="47"/>
      <c r="BF42" s="47" t="s">
        <v>93</v>
      </c>
      <c r="BG42" s="47" t="s">
        <v>82</v>
      </c>
      <c r="BH42" s="47" t="s">
        <v>94</v>
      </c>
      <c r="BI42" s="47" t="s">
        <v>95</v>
      </c>
      <c r="BJ42" s="47" t="s">
        <v>96</v>
      </c>
      <c r="BK42" s="47" t="s">
        <v>97</v>
      </c>
      <c r="BL42" s="47" t="s">
        <v>98</v>
      </c>
      <c r="BM42" s="47" t="s">
        <v>99</v>
      </c>
      <c r="BO42" s="47"/>
      <c r="BP42" s="47" t="s">
        <v>93</v>
      </c>
      <c r="BQ42" s="47" t="s">
        <v>82</v>
      </c>
      <c r="BR42" s="47" t="s">
        <v>94</v>
      </c>
      <c r="BS42" s="47" t="s">
        <v>95</v>
      </c>
      <c r="BT42" s="47" t="s">
        <v>96</v>
      </c>
      <c r="BU42" s="47" t="s">
        <v>97</v>
      </c>
      <c r="BV42" s="47" t="s">
        <v>98</v>
      </c>
      <c r="BW42" s="47" t="s">
        <v>99</v>
      </c>
      <c r="BY42" s="47"/>
      <c r="BZ42" s="47" t="s">
        <v>93</v>
      </c>
      <c r="CA42" s="47" t="s">
        <v>82</v>
      </c>
      <c r="CB42" s="47" t="s">
        <v>94</v>
      </c>
      <c r="CC42" s="47" t="s">
        <v>95</v>
      </c>
      <c r="CD42" s="47" t="s">
        <v>96</v>
      </c>
      <c r="CE42" s="47" t="s">
        <v>97</v>
      </c>
      <c r="CF42" s="47" t="s">
        <v>98</v>
      </c>
      <c r="CG42" s="47" t="s">
        <v>99</v>
      </c>
      <c r="CI42" s="47"/>
      <c r="CJ42" s="47" t="s">
        <v>93</v>
      </c>
      <c r="CK42" s="47" t="s">
        <v>82</v>
      </c>
      <c r="CL42" s="47" t="s">
        <v>94</v>
      </c>
      <c r="CM42" s="47" t="s">
        <v>95</v>
      </c>
      <c r="CN42" s="47" t="s">
        <v>96</v>
      </c>
      <c r="CO42" s="47" t="s">
        <v>97</v>
      </c>
      <c r="CP42" s="47" t="s">
        <v>98</v>
      </c>
      <c r="CQ42" s="47" t="s">
        <v>99</v>
      </c>
      <c r="CS42" s="47"/>
      <c r="CT42" s="47" t="s">
        <v>93</v>
      </c>
      <c r="CU42" s="47" t="s">
        <v>82</v>
      </c>
      <c r="CV42" s="47" t="s">
        <v>94</v>
      </c>
      <c r="CW42" s="47" t="s">
        <v>95</v>
      </c>
      <c r="CX42" s="47" t="s">
        <v>96</v>
      </c>
      <c r="CY42" s="47" t="s">
        <v>97</v>
      </c>
      <c r="CZ42" s="47" t="s">
        <v>98</v>
      </c>
      <c r="DA42" s="47" t="s">
        <v>99</v>
      </c>
      <c r="DC42" s="47"/>
      <c r="DD42" s="47" t="s">
        <v>93</v>
      </c>
      <c r="DE42" s="47" t="s">
        <v>82</v>
      </c>
      <c r="DF42" s="47" t="s">
        <v>94</v>
      </c>
      <c r="DG42" s="47" t="s">
        <v>95</v>
      </c>
      <c r="DH42" s="47" t="s">
        <v>96</v>
      </c>
      <c r="DI42" s="47" t="s">
        <v>97</v>
      </c>
      <c r="DJ42" s="47" t="s">
        <v>98</v>
      </c>
      <c r="DK42" s="47" t="s">
        <v>99</v>
      </c>
      <c r="DM42" s="47"/>
      <c r="DN42" s="47" t="s">
        <v>93</v>
      </c>
      <c r="DO42" s="47" t="s">
        <v>82</v>
      </c>
      <c r="DP42" s="47" t="s">
        <v>94</v>
      </c>
      <c r="DQ42" s="47" t="s">
        <v>95</v>
      </c>
      <c r="DR42" s="47" t="s">
        <v>96</v>
      </c>
      <c r="DS42" s="47" t="s">
        <v>97</v>
      </c>
      <c r="DT42" s="47" t="s">
        <v>98</v>
      </c>
      <c r="DU42" s="47" t="s">
        <v>99</v>
      </c>
      <c r="DW42" s="47"/>
      <c r="DX42" s="47" t="s">
        <v>93</v>
      </c>
      <c r="DY42" s="47" t="s">
        <v>82</v>
      </c>
      <c r="DZ42" s="47" t="s">
        <v>94</v>
      </c>
      <c r="EA42" s="47" t="s">
        <v>95</v>
      </c>
      <c r="EB42" s="47" t="s">
        <v>96</v>
      </c>
      <c r="EC42" s="47" t="s">
        <v>97</v>
      </c>
      <c r="ED42" s="47" t="s">
        <v>98</v>
      </c>
      <c r="EE42" s="47" t="s">
        <v>99</v>
      </c>
      <c r="EG42" s="47"/>
      <c r="EH42" s="47" t="s">
        <v>93</v>
      </c>
      <c r="EI42" s="47" t="s">
        <v>82</v>
      </c>
      <c r="EJ42" s="47" t="s">
        <v>94</v>
      </c>
      <c r="EK42" s="47" t="s">
        <v>95</v>
      </c>
      <c r="EL42" s="47" t="s">
        <v>96</v>
      </c>
      <c r="EM42" s="47" t="s">
        <v>97</v>
      </c>
      <c r="EN42" s="47" t="s">
        <v>98</v>
      </c>
      <c r="EO42" s="47" t="s">
        <v>99</v>
      </c>
      <c r="EQ42" s="47"/>
      <c r="ER42" s="47" t="s">
        <v>93</v>
      </c>
      <c r="ES42" s="47" t="s">
        <v>82</v>
      </c>
      <c r="ET42" s="47" t="s">
        <v>94</v>
      </c>
      <c r="EU42" s="47" t="s">
        <v>95</v>
      </c>
      <c r="EV42" s="47" t="s">
        <v>96</v>
      </c>
      <c r="EW42" s="47" t="s">
        <v>97</v>
      </c>
      <c r="EX42" s="47" t="s">
        <v>98</v>
      </c>
      <c r="EY42" s="47" t="s">
        <v>99</v>
      </c>
      <c r="FR42" s="14"/>
      <c r="FS42" s="14"/>
      <c r="FT42" s="14"/>
      <c r="FU42" s="14"/>
      <c r="FV42" s="14"/>
      <c r="FW42" s="14"/>
      <c r="FX42" s="14"/>
      <c r="FY42" s="14"/>
      <c r="FZ42" s="14"/>
      <c r="GA42" s="14"/>
    </row>
    <row r="43" spans="1:183" ht="15.75">
      <c r="A43" s="39"/>
      <c r="B43" s="20"/>
      <c r="C43" s="32"/>
      <c r="D43" s="32"/>
      <c r="E43" s="20" t="str">
        <f t="shared" si="10"/>
        <v>Mb4</v>
      </c>
      <c r="F43" s="54">
        <f t="shared" si="11"/>
        <v>0.16075</v>
      </c>
      <c r="G43" s="31">
        <f t="shared" si="12"/>
        <v>0.010850000000000002</v>
      </c>
      <c r="H43" s="31">
        <f t="shared" si="13"/>
        <v>0.08008333333333335</v>
      </c>
      <c r="I43" s="31">
        <f t="shared" si="14"/>
        <v>1.0983333333333334</v>
      </c>
      <c r="J43" s="31">
        <f t="shared" si="15"/>
        <v>0.22126666666666667</v>
      </c>
      <c r="K43" s="31">
        <f t="shared" si="16"/>
        <v>0.05431666666666667</v>
      </c>
      <c r="L43" s="31">
        <f t="shared" si="17"/>
        <v>0.09011666666666666</v>
      </c>
      <c r="M43" s="31">
        <f t="shared" si="18"/>
        <v>7.659033333333334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7" t="s">
        <v>87</v>
      </c>
      <c r="AK43" s="47">
        <v>2.3116042802031043</v>
      </c>
      <c r="AL43" s="47">
        <v>0.1933676419624046</v>
      </c>
      <c r="AM43" s="47">
        <v>11.9544524448022</v>
      </c>
      <c r="AN43" s="47">
        <v>2.075942619649256E-05</v>
      </c>
      <c r="AO43" s="47">
        <v>1.8384503594352382</v>
      </c>
      <c r="AP43" s="47">
        <v>2.7847582009709706</v>
      </c>
      <c r="AQ43" s="47">
        <v>1.8384503594352382</v>
      </c>
      <c r="AR43" s="47">
        <v>2.7847582009709706</v>
      </c>
      <c r="AT43" s="47" t="s">
        <v>87</v>
      </c>
      <c r="AU43" s="47">
        <v>39.13876339086801</v>
      </c>
      <c r="AV43" s="47">
        <v>5.594770807024582</v>
      </c>
      <c r="AW43" s="47">
        <v>6.995597271246011</v>
      </c>
      <c r="AX43" s="47">
        <v>0.00042493122280931866</v>
      </c>
      <c r="AY43" s="47">
        <v>25.448842387146207</v>
      </c>
      <c r="AZ43" s="47">
        <v>52.82868439458981</v>
      </c>
      <c r="BA43" s="47">
        <v>25.448842387146207</v>
      </c>
      <c r="BB43" s="47">
        <v>52.82868439458981</v>
      </c>
      <c r="BE43" s="47" t="s">
        <v>87</v>
      </c>
      <c r="BF43" s="47">
        <v>2.4056772226987637</v>
      </c>
      <c r="BG43" s="47">
        <v>0.24254079820835336</v>
      </c>
      <c r="BH43" s="47">
        <v>9.918649730146347</v>
      </c>
      <c r="BI43" s="47">
        <v>6.0680340561203765E-05</v>
      </c>
      <c r="BJ43" s="47">
        <v>1.812200835161483</v>
      </c>
      <c r="BK43" s="47">
        <v>2.9991536102360445</v>
      </c>
      <c r="BL43" s="47">
        <v>1.812200835161483</v>
      </c>
      <c r="BM43" s="47">
        <v>2.9991536102360445</v>
      </c>
      <c r="BO43" s="47" t="s">
        <v>87</v>
      </c>
      <c r="BP43" s="47">
        <v>204.34039484365462</v>
      </c>
      <c r="BQ43" s="47">
        <v>35.30262620464675</v>
      </c>
      <c r="BR43" s="47">
        <v>5.788249113794205</v>
      </c>
      <c r="BS43" s="47">
        <v>0.0011636533087135412</v>
      </c>
      <c r="BT43" s="47">
        <v>117.95791723461079</v>
      </c>
      <c r="BU43" s="47">
        <v>290.7228724526984</v>
      </c>
      <c r="BV43" s="47">
        <v>117.95791723461079</v>
      </c>
      <c r="BW43" s="47">
        <v>290.7228724526984</v>
      </c>
      <c r="BY43" s="47" t="s">
        <v>87</v>
      </c>
      <c r="BZ43" s="47">
        <v>1.6635326036622675</v>
      </c>
      <c r="CA43" s="47">
        <v>0.48741776395210645</v>
      </c>
      <c r="CB43" s="47">
        <v>3.4129502999109524</v>
      </c>
      <c r="CC43" s="47">
        <v>0.014266791104736559</v>
      </c>
      <c r="CD43" s="47">
        <v>0.4708634283786164</v>
      </c>
      <c r="CE43" s="47">
        <v>2.856201778945919</v>
      </c>
      <c r="CF43" s="47">
        <v>0.4708634283786164</v>
      </c>
      <c r="CG43" s="47">
        <v>2.856201778945919</v>
      </c>
      <c r="CI43" s="47" t="s">
        <v>87</v>
      </c>
      <c r="CJ43" s="47">
        <v>30.291184644941307</v>
      </c>
      <c r="CK43" s="47">
        <v>13.398926272059054</v>
      </c>
      <c r="CL43" s="47">
        <v>2.2607173164395933</v>
      </c>
      <c r="CM43" s="47">
        <v>0.06448457030810527</v>
      </c>
      <c r="CN43" s="47">
        <v>-2.494830819512213</v>
      </c>
      <c r="CO43" s="47">
        <v>63.07720010939482</v>
      </c>
      <c r="CP43" s="47">
        <v>-2.494830819512213</v>
      </c>
      <c r="CQ43" s="47">
        <v>63.07720010939482</v>
      </c>
      <c r="CS43" s="47" t="s">
        <v>87</v>
      </c>
      <c r="CT43" s="47">
        <v>1.270651889200635</v>
      </c>
      <c r="CU43" s="47">
        <v>0.607730115777813</v>
      </c>
      <c r="CV43" s="47">
        <v>2.090816064914557</v>
      </c>
      <c r="CW43" s="47">
        <v>0.08150623593205293</v>
      </c>
      <c r="CX43" s="47">
        <v>-0.2164112208976312</v>
      </c>
      <c r="CY43" s="47">
        <v>2.7577149992989014</v>
      </c>
      <c r="CZ43" s="47">
        <v>-0.2164112208976312</v>
      </c>
      <c r="DA43" s="47">
        <v>2.7577149992989014</v>
      </c>
      <c r="DC43" s="47" t="s">
        <v>87</v>
      </c>
      <c r="DD43" s="47">
        <v>85.38708927114422</v>
      </c>
      <c r="DE43" s="47">
        <v>87.74216843749483</v>
      </c>
      <c r="DF43" s="47">
        <v>0.9731590954692634</v>
      </c>
      <c r="DG43" s="47">
        <v>0.36805751796658315</v>
      </c>
      <c r="DH43" s="47">
        <v>-129.310419534113</v>
      </c>
      <c r="DI43" s="47">
        <v>300.08459807640145</v>
      </c>
      <c r="DJ43" s="47">
        <v>-129.310419534113</v>
      </c>
      <c r="DK43" s="47">
        <v>300.08459807640145</v>
      </c>
      <c r="DM43" s="47" t="s">
        <v>87</v>
      </c>
      <c r="DN43" s="47">
        <v>-4.969221800749157</v>
      </c>
      <c r="DO43" s="47">
        <v>0.21636886458034374</v>
      </c>
      <c r="DP43" s="47">
        <v>-22.966436554479156</v>
      </c>
      <c r="DQ43" s="47">
        <v>4.465245263590703E-07</v>
      </c>
      <c r="DR43" s="47">
        <v>-5.498657726891264</v>
      </c>
      <c r="DS43" s="47">
        <v>-4.4397858746070495</v>
      </c>
      <c r="DT43" s="47">
        <v>-5.498657726891264</v>
      </c>
      <c r="DU43" s="47">
        <v>-4.4397858746070495</v>
      </c>
      <c r="DW43" s="47" t="s">
        <v>87</v>
      </c>
      <c r="DX43" s="47">
        <v>-3.8111271857254034</v>
      </c>
      <c r="DY43" s="47">
        <v>0.3965101023710688</v>
      </c>
      <c r="DZ43" s="47">
        <v>-9.611677389643933</v>
      </c>
      <c r="EA43" s="47">
        <v>7.256328792052976E-05</v>
      </c>
      <c r="EB43" s="47">
        <v>-4.781353163851646</v>
      </c>
      <c r="EC43" s="47">
        <v>-2.8409012075991606</v>
      </c>
      <c r="ED43" s="47">
        <v>-4.781353163851646</v>
      </c>
      <c r="EE43" s="47">
        <v>-2.8409012075991606</v>
      </c>
      <c r="EG43" s="47" t="s">
        <v>87</v>
      </c>
      <c r="EH43" s="47">
        <v>-5.124924534613876</v>
      </c>
      <c r="EI43" s="47">
        <v>0.19426715943850967</v>
      </c>
      <c r="EJ43" s="47">
        <v>-26.38080748916309</v>
      </c>
      <c r="EK43" s="47">
        <v>1.957887827251907E-07</v>
      </c>
      <c r="EL43" s="47">
        <v>-5.600279496963979</v>
      </c>
      <c r="EM43" s="47">
        <v>-4.649569572263773</v>
      </c>
      <c r="EN43" s="47">
        <v>-5.600279496963979</v>
      </c>
      <c r="EO43" s="47">
        <v>-4.649569572263773</v>
      </c>
      <c r="EQ43" s="47" t="s">
        <v>87</v>
      </c>
      <c r="ER43" s="47">
        <v>-3.269640541133959</v>
      </c>
      <c r="ES43" s="47">
        <v>0.4037159840135599</v>
      </c>
      <c r="ET43" s="47">
        <v>-8.09886323704275</v>
      </c>
      <c r="EU43" s="47">
        <v>0.00019004789179816463</v>
      </c>
      <c r="EV43" s="47">
        <v>-4.25749868934374</v>
      </c>
      <c r="EW43" s="47">
        <v>-2.2817823929241774</v>
      </c>
      <c r="EX43" s="47">
        <v>-4.25749868934374</v>
      </c>
      <c r="EY43" s="47">
        <v>-2.2817823929241774</v>
      </c>
      <c r="FR43" s="14"/>
      <c r="FS43" s="14"/>
      <c r="FT43" s="14"/>
      <c r="FU43" s="14"/>
      <c r="FV43" s="14"/>
      <c r="FW43" s="14"/>
      <c r="FX43" s="14"/>
      <c r="FY43" s="14"/>
      <c r="FZ43" s="14"/>
      <c r="GA43" s="14"/>
    </row>
    <row r="44" spans="1:183" ht="15.75">
      <c r="A44" s="20"/>
      <c r="B44" s="20"/>
      <c r="C44" s="32"/>
      <c r="D44" s="32"/>
      <c r="E44" s="20" t="str">
        <f t="shared" si="10"/>
        <v>Mb5</v>
      </c>
      <c r="F44" s="54">
        <f t="shared" si="11"/>
        <v>0.18892857142857145</v>
      </c>
      <c r="G44" s="31">
        <f t="shared" si="12"/>
        <v>0.014114285714285713</v>
      </c>
      <c r="H44" s="31">
        <f t="shared" si="13"/>
        <v>0.12408571428571429</v>
      </c>
      <c r="I44" s="31">
        <f t="shared" si="14"/>
        <v>1.763542857142857</v>
      </c>
      <c r="J44" s="31">
        <f t="shared" si="15"/>
        <v>0.2457857142857143</v>
      </c>
      <c r="K44" s="31">
        <f t="shared" si="16"/>
        <v>0.0697</v>
      </c>
      <c r="L44" s="31">
        <f t="shared" si="17"/>
        <v>0.1364</v>
      </c>
      <c r="M44" s="31">
        <f t="shared" si="18"/>
        <v>13.098614285714286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7" t="s">
        <v>100</v>
      </c>
      <c r="AK44" s="47">
        <v>7.261768143288351</v>
      </c>
      <c r="AL44" s="47">
        <v>2.9986503632928794</v>
      </c>
      <c r="AM44" s="47">
        <v>2.4216788433160494</v>
      </c>
      <c r="AN44" s="47">
        <v>0.0517447848781892</v>
      </c>
      <c r="AO44" s="47">
        <v>-0.07567033403385715</v>
      </c>
      <c r="AP44" s="47">
        <v>14.599206620610559</v>
      </c>
      <c r="AQ44" s="47">
        <v>-0.07567033403385715</v>
      </c>
      <c r="AR44" s="47">
        <v>14.599206620610559</v>
      </c>
      <c r="AT44" s="47" t="s">
        <v>100</v>
      </c>
      <c r="AU44" s="47">
        <v>89.59189217388143</v>
      </c>
      <c r="AV44" s="47">
        <v>86.76095619083192</v>
      </c>
      <c r="AW44" s="47">
        <v>1.032629146880572</v>
      </c>
      <c r="AX44" s="47">
        <v>0.34159259322171476</v>
      </c>
      <c r="AY44" s="47">
        <v>-122.70467500069557</v>
      </c>
      <c r="AZ44" s="47">
        <v>301.88845934845847</v>
      </c>
      <c r="BA44" s="47">
        <v>-122.70467500069557</v>
      </c>
      <c r="BB44" s="47">
        <v>301.88845934845847</v>
      </c>
      <c r="BE44" s="47" t="s">
        <v>100</v>
      </c>
      <c r="BF44" s="47">
        <v>12.140521597033684</v>
      </c>
      <c r="BG44" s="47">
        <v>3.761203504784051</v>
      </c>
      <c r="BH44" s="47">
        <v>3.2278289599569887</v>
      </c>
      <c r="BI44" s="47">
        <v>0.017959441659482628</v>
      </c>
      <c r="BJ44" s="47">
        <v>2.937181436116708</v>
      </c>
      <c r="BK44" s="47">
        <v>21.343861757950663</v>
      </c>
      <c r="BL44" s="47">
        <v>2.937181436116708</v>
      </c>
      <c r="BM44" s="47">
        <v>21.343861757950663</v>
      </c>
      <c r="BO44" s="47" t="s">
        <v>100</v>
      </c>
      <c r="BP44" s="47">
        <v>1300.293814677439</v>
      </c>
      <c r="BQ44" s="47">
        <v>547.4557781199944</v>
      </c>
      <c r="BR44" s="47">
        <v>2.3751577143687275</v>
      </c>
      <c r="BS44" s="47">
        <v>0.055131201917617646</v>
      </c>
      <c r="BT44" s="47">
        <v>-39.28319642796737</v>
      </c>
      <c r="BU44" s="47">
        <v>2639.8708257828457</v>
      </c>
      <c r="BV44" s="47">
        <v>-39.28319642796737</v>
      </c>
      <c r="BW44" s="47">
        <v>2639.8708257828457</v>
      </c>
      <c r="BY44" s="47" t="s">
        <v>100</v>
      </c>
      <c r="BZ44" s="47">
        <v>0.05343410387965272</v>
      </c>
      <c r="CA44" s="47">
        <v>0.02453728750005032</v>
      </c>
      <c r="CB44" s="47">
        <v>2.177669552086519</v>
      </c>
      <c r="CC44" s="47">
        <v>0.07229324687599097</v>
      </c>
      <c r="CD44" s="47">
        <v>-0.006606519607468303</v>
      </c>
      <c r="CE44" s="47">
        <v>0.11347472736677375</v>
      </c>
      <c r="CF44" s="47">
        <v>-0.006606519607468303</v>
      </c>
      <c r="CG44" s="47">
        <v>0.11347472736677375</v>
      </c>
      <c r="CI44" s="47" t="s">
        <v>100</v>
      </c>
      <c r="CJ44" s="47">
        <v>0.7034367827474366</v>
      </c>
      <c r="CK44" s="47">
        <v>0.6745205662258047</v>
      </c>
      <c r="CL44" s="47">
        <v>1.0428692881574078</v>
      </c>
      <c r="CM44" s="47">
        <v>0.33719407976597526</v>
      </c>
      <c r="CN44" s="47">
        <v>-0.9470567916136321</v>
      </c>
      <c r="CO44" s="47">
        <v>2.3539303571085055</v>
      </c>
      <c r="CP44" s="47">
        <v>-0.9470567916136321</v>
      </c>
      <c r="CQ44" s="47">
        <v>2.3539303571085055</v>
      </c>
      <c r="CS44" s="47" t="s">
        <v>100</v>
      </c>
      <c r="CT44" s="47">
        <v>0.09200741849310447</v>
      </c>
      <c r="CU44" s="47">
        <v>0.030593978463912364</v>
      </c>
      <c r="CV44" s="47">
        <v>3.0073701791231024</v>
      </c>
      <c r="CW44" s="47">
        <v>0.023781013986802182</v>
      </c>
      <c r="CX44" s="47">
        <v>0.01714659526962939</v>
      </c>
      <c r="CY44" s="47">
        <v>0.16686824171657955</v>
      </c>
      <c r="CZ44" s="47">
        <v>0.01714659526962939</v>
      </c>
      <c r="DA44" s="47">
        <v>0.16686824171657955</v>
      </c>
      <c r="DC44" s="47" t="s">
        <v>100</v>
      </c>
      <c r="DD44" s="47">
        <v>9.718839099488891</v>
      </c>
      <c r="DE44" s="47">
        <v>4.417062676115761</v>
      </c>
      <c r="DF44" s="47">
        <v>2.2002945876320146</v>
      </c>
      <c r="DG44" s="47">
        <v>0.0700737432086761</v>
      </c>
      <c r="DH44" s="47">
        <v>-1.0893318140702295</v>
      </c>
      <c r="DI44" s="47">
        <v>20.527010013048013</v>
      </c>
      <c r="DJ44" s="47">
        <v>-1.0893318140702295</v>
      </c>
      <c r="DK44" s="47">
        <v>20.527010013048013</v>
      </c>
      <c r="DM44" s="47" t="s">
        <v>100</v>
      </c>
      <c r="DN44" s="47">
        <v>3.1557997214837474</v>
      </c>
      <c r="DO44" s="47">
        <v>0.16947302708988662</v>
      </c>
      <c r="DP44" s="47">
        <v>18.621250683213123</v>
      </c>
      <c r="DQ44" s="47">
        <v>1.5477073548371758E-06</v>
      </c>
      <c r="DR44" s="47">
        <v>2.7411138597842553</v>
      </c>
      <c r="DS44" s="47">
        <v>3.5704855831832396</v>
      </c>
      <c r="DT44" s="47">
        <v>2.7411138597842553</v>
      </c>
      <c r="DU44" s="47">
        <v>3.5704855831832396</v>
      </c>
      <c r="DW44" s="47" t="s">
        <v>100</v>
      </c>
      <c r="DX44" s="47">
        <v>3.194584997085224</v>
      </c>
      <c r="DY44" s="47">
        <v>0.3105704115556491</v>
      </c>
      <c r="DZ44" s="47">
        <v>10.286185928284437</v>
      </c>
      <c r="EA44" s="47">
        <v>4.930062130599001E-05</v>
      </c>
      <c r="EB44" s="47">
        <v>2.4346460206839122</v>
      </c>
      <c r="EC44" s="47">
        <v>3.954523973486536</v>
      </c>
      <c r="ED44" s="47">
        <v>2.4346460206839122</v>
      </c>
      <c r="EE44" s="47">
        <v>3.954523973486536</v>
      </c>
      <c r="EG44" s="47" t="s">
        <v>100</v>
      </c>
      <c r="EH44" s="47">
        <v>3.3181841340284723</v>
      </c>
      <c r="EI44" s="47">
        <v>0.1521616506055687</v>
      </c>
      <c r="EJ44" s="47">
        <v>21.806967266869517</v>
      </c>
      <c r="EK44" s="47">
        <v>6.073458418282432E-07</v>
      </c>
      <c r="EL44" s="47">
        <v>2.945857715585966</v>
      </c>
      <c r="EM44" s="47">
        <v>3.6905105524709785</v>
      </c>
      <c r="EN44" s="47">
        <v>2.945857715585966</v>
      </c>
      <c r="EO44" s="47">
        <v>3.6905105524709785</v>
      </c>
      <c r="EQ44" s="47" t="s">
        <v>100</v>
      </c>
      <c r="ER44" s="47">
        <v>3.3892276740482696</v>
      </c>
      <c r="ES44" s="47">
        <v>0.31621448875304525</v>
      </c>
      <c r="ET44" s="47">
        <v>10.718128974460631</v>
      </c>
      <c r="EU44" s="47">
        <v>3.895051032624491E-05</v>
      </c>
      <c r="EV44" s="47">
        <v>2.615478128164067</v>
      </c>
      <c r="EW44" s="47">
        <v>4.162977219932472</v>
      </c>
      <c r="EX44" s="47">
        <v>2.615478128164067</v>
      </c>
      <c r="EY44" s="47">
        <v>4.162977219932472</v>
      </c>
      <c r="FR44" s="14"/>
      <c r="FS44" s="14"/>
      <c r="FT44" s="14"/>
      <c r="FU44" s="14"/>
      <c r="FV44" s="14"/>
      <c r="FW44" s="14"/>
      <c r="FX44" s="14"/>
      <c r="FY44" s="14"/>
      <c r="FZ44" s="14"/>
      <c r="GA44" s="14"/>
    </row>
    <row r="45" spans="1:183" ht="15.75">
      <c r="A45" s="20"/>
      <c r="B45" s="20"/>
      <c r="C45" s="32"/>
      <c r="D45" s="32"/>
      <c r="E45" s="20" t="str">
        <f t="shared" si="10"/>
        <v>Mb6</v>
      </c>
      <c r="F45" s="54">
        <f t="shared" si="11"/>
        <v>0.2367333333333333</v>
      </c>
      <c r="G45" s="31">
        <f t="shared" si="12"/>
        <v>0.015150000000000002</v>
      </c>
      <c r="H45" s="31">
        <f t="shared" si="13"/>
        <v>0.12584999999999996</v>
      </c>
      <c r="I45" s="31">
        <f t="shared" si="14"/>
        <v>2.3031166666666665</v>
      </c>
      <c r="J45" s="31">
        <f t="shared" si="15"/>
        <v>0.28195</v>
      </c>
      <c r="K45" s="31">
        <f t="shared" si="16"/>
        <v>0.07501666666666668</v>
      </c>
      <c r="L45" s="31">
        <f t="shared" si="17"/>
        <v>0.14625</v>
      </c>
      <c r="M45" s="31">
        <f t="shared" si="18"/>
        <v>9.806616666666665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4"/>
      <c r="AA45" s="4"/>
      <c r="AB45" s="4"/>
      <c r="AC45" s="4"/>
      <c r="AD45" s="4"/>
      <c r="AE45" s="4"/>
      <c r="AF45" s="4"/>
      <c r="AG45" s="4"/>
      <c r="AH45" s="4"/>
      <c r="AI45" s="4"/>
      <c r="FR45" s="14"/>
      <c r="FS45" s="14"/>
      <c r="FT45" s="14"/>
      <c r="FU45" s="14"/>
      <c r="FV45" s="14"/>
      <c r="FW45" s="14"/>
      <c r="FX45" s="14"/>
      <c r="FY45" s="14"/>
      <c r="FZ45" s="14"/>
      <c r="GA45" s="14"/>
    </row>
    <row r="46" spans="1:183" ht="15.75">
      <c r="A46" s="20"/>
      <c r="B46" s="20"/>
      <c r="C46" s="32"/>
      <c r="D46" s="32"/>
      <c r="E46" s="20" t="str">
        <f t="shared" si="10"/>
        <v>Mb7</v>
      </c>
      <c r="F46" s="54">
        <f t="shared" si="11"/>
        <v>0.472275</v>
      </c>
      <c r="G46" s="31">
        <f t="shared" si="12"/>
        <v>0.028725</v>
      </c>
      <c r="H46" s="31">
        <f t="shared" si="13"/>
        <v>0.250075</v>
      </c>
      <c r="I46" s="31">
        <f t="shared" si="14"/>
        <v>5.0457</v>
      </c>
      <c r="J46" s="31">
        <f t="shared" si="15"/>
        <v>0.46657499999999996</v>
      </c>
      <c r="K46" s="31">
        <f t="shared" si="16"/>
        <v>0.132275</v>
      </c>
      <c r="L46" s="31">
        <f t="shared" si="17"/>
        <v>0.276325</v>
      </c>
      <c r="M46" s="31">
        <f t="shared" si="18"/>
        <v>25.985174999999998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4"/>
      <c r="AA46" s="4"/>
      <c r="AB46" s="4"/>
      <c r="AC46" s="4"/>
      <c r="AD46" s="4"/>
      <c r="AE46" s="4"/>
      <c r="AF46" s="4"/>
      <c r="AG46" s="4"/>
      <c r="AH46" s="4"/>
      <c r="AI46" s="4"/>
      <c r="AS46" s="14"/>
      <c r="BC46" s="14"/>
      <c r="BD46" s="14"/>
      <c r="BN46" s="14"/>
      <c r="BX46" s="14"/>
      <c r="CH46" s="14"/>
      <c r="CR46" s="14"/>
      <c r="DB46" s="14"/>
      <c r="DL46" s="14"/>
      <c r="DV46" s="14"/>
      <c r="EF46" s="14"/>
      <c r="EP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</row>
    <row r="47" spans="1:183" ht="12.75">
      <c r="A47" s="20"/>
      <c r="B47" s="20"/>
      <c r="C47" s="32"/>
      <c r="D47" s="32"/>
      <c r="E47" s="20" t="str">
        <f t="shared" si="10"/>
        <v>Mb8</v>
      </c>
      <c r="F47" s="54">
        <f t="shared" si="11"/>
        <v>0.9387</v>
      </c>
      <c r="G47" s="31">
        <f t="shared" si="12"/>
        <v>0.0661</v>
      </c>
      <c r="H47" s="31">
        <f t="shared" si="13"/>
        <v>0.4666</v>
      </c>
      <c r="I47" s="31">
        <f t="shared" si="14"/>
        <v>6.2458</v>
      </c>
      <c r="J47" s="31">
        <f t="shared" si="15"/>
        <v>1.1717</v>
      </c>
      <c r="K47" s="31">
        <f t="shared" si="16"/>
        <v>0.2506</v>
      </c>
      <c r="L47" s="31">
        <f t="shared" si="17"/>
        <v>0.5848</v>
      </c>
      <c r="M47" s="31">
        <f t="shared" si="18"/>
        <v>55.6742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AS47" s="14"/>
      <c r="BC47" s="14"/>
      <c r="BD47" s="14"/>
      <c r="BN47" s="14"/>
      <c r="BX47" s="14"/>
      <c r="CH47" s="14"/>
      <c r="CR47" s="14"/>
      <c r="DB47" s="14"/>
      <c r="DL47" s="14"/>
      <c r="DV47" s="14"/>
      <c r="EF47" s="14"/>
      <c r="EP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</row>
    <row r="48" spans="1:183" ht="12.75">
      <c r="A48" s="20"/>
      <c r="B48" s="20"/>
      <c r="F48" s="51"/>
      <c r="G48" s="51"/>
      <c r="H48" s="51"/>
      <c r="I48" s="51"/>
      <c r="J48" s="51"/>
      <c r="K48" s="51"/>
      <c r="L48" s="51"/>
      <c r="M48" s="5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</row>
    <row r="49" spans="1:183" ht="12.75">
      <c r="A49" s="20"/>
      <c r="B49" s="20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</row>
    <row r="50" spans="1:183" ht="12.75">
      <c r="A50" s="20"/>
      <c r="B50" s="2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</row>
    <row r="51" spans="1:183" ht="12.75">
      <c r="A51" s="20"/>
      <c r="B51" s="20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</row>
    <row r="52" spans="1:183" ht="12.75">
      <c r="A52" s="32"/>
      <c r="B52" s="32"/>
      <c r="D52" s="36"/>
      <c r="E52" s="36"/>
      <c r="F52" s="36"/>
      <c r="G52" s="36"/>
      <c r="H52" s="36"/>
      <c r="I52" s="36"/>
      <c r="J52" s="36"/>
      <c r="K52" s="36"/>
      <c r="L52" s="36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</row>
    <row r="53" spans="1:183" ht="12.75">
      <c r="A53" s="32"/>
      <c r="B53" s="32"/>
      <c r="D53" s="36"/>
      <c r="E53" s="36"/>
      <c r="F53" s="36"/>
      <c r="G53" s="36"/>
      <c r="H53" s="36"/>
      <c r="I53" s="36"/>
      <c r="J53" s="36"/>
      <c r="K53" s="36"/>
      <c r="L53" s="36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</row>
    <row r="54" spans="1:183" ht="12.75">
      <c r="A54" s="32"/>
      <c r="B54" s="32"/>
      <c r="D54" s="36"/>
      <c r="E54" s="36"/>
      <c r="F54" s="36"/>
      <c r="G54" s="36"/>
      <c r="H54" s="36"/>
      <c r="I54" s="36"/>
      <c r="J54" s="36"/>
      <c r="K54" s="36"/>
      <c r="L54" s="36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</row>
    <row r="55" spans="1:13" ht="12.75">
      <c r="A55" s="32"/>
      <c r="B55" s="32"/>
      <c r="C55" s="32"/>
      <c r="D55" s="60"/>
      <c r="E55" s="35"/>
      <c r="F55" s="30"/>
      <c r="G55" s="30"/>
      <c r="H55" s="30"/>
      <c r="I55" s="30"/>
      <c r="J55" s="30"/>
      <c r="K55" s="30"/>
      <c r="L55" s="30"/>
      <c r="M55" s="29"/>
    </row>
    <row r="56" spans="1:13" ht="12.75">
      <c r="A56" s="32"/>
      <c r="B56" s="32"/>
      <c r="D56" s="36"/>
      <c r="E56" s="35"/>
      <c r="F56" s="30"/>
      <c r="G56" s="30"/>
      <c r="H56" s="30"/>
      <c r="I56" s="30"/>
      <c r="J56" s="30"/>
      <c r="K56" s="30"/>
      <c r="L56" s="30"/>
      <c r="M56" s="29"/>
    </row>
    <row r="57" spans="1:13" ht="12.75">
      <c r="A57" s="32"/>
      <c r="B57" s="32"/>
      <c r="D57" s="36"/>
      <c r="E57" s="35"/>
      <c r="F57" s="30"/>
      <c r="G57" s="30"/>
      <c r="H57" s="30"/>
      <c r="I57" s="30"/>
      <c r="J57" s="30"/>
      <c r="K57" s="30"/>
      <c r="L57" s="30"/>
      <c r="M57" s="29"/>
    </row>
    <row r="58" spans="1:13" ht="12.75">
      <c r="A58" s="32"/>
      <c r="B58" s="32"/>
      <c r="D58" s="36"/>
      <c r="E58" s="35"/>
      <c r="F58" s="30"/>
      <c r="G58" s="30"/>
      <c r="H58" s="30"/>
      <c r="I58" s="30"/>
      <c r="J58" s="30"/>
      <c r="K58" s="30"/>
      <c r="L58" s="30"/>
      <c r="M58" s="29"/>
    </row>
    <row r="59" spans="4:13" ht="12.75">
      <c r="D59" s="36"/>
      <c r="E59" s="35"/>
      <c r="F59" s="30"/>
      <c r="G59" s="30"/>
      <c r="H59" s="30"/>
      <c r="I59" s="30"/>
      <c r="J59" s="30"/>
      <c r="K59" s="30"/>
      <c r="L59" s="30"/>
      <c r="M59" s="29"/>
    </row>
    <row r="60" spans="4:13" ht="12.75">
      <c r="D60" s="36"/>
      <c r="E60" s="35"/>
      <c r="F60" s="30"/>
      <c r="G60" s="30"/>
      <c r="H60" s="30"/>
      <c r="I60" s="30"/>
      <c r="J60" s="30"/>
      <c r="K60" s="30"/>
      <c r="L60" s="30"/>
      <c r="M60" s="29"/>
    </row>
    <row r="61" spans="4:13" ht="12.75">
      <c r="D61" s="36"/>
      <c r="E61" s="35"/>
      <c r="F61" s="30"/>
      <c r="G61" s="30"/>
      <c r="H61" s="30"/>
      <c r="I61" s="30"/>
      <c r="J61" s="30"/>
      <c r="K61" s="30"/>
      <c r="L61" s="30"/>
      <c r="M61" s="29"/>
    </row>
    <row r="62" spans="4:13" ht="12.75">
      <c r="D62" s="36"/>
      <c r="E62" s="35"/>
      <c r="F62" s="30"/>
      <c r="G62" s="30"/>
      <c r="H62" s="30"/>
      <c r="I62" s="30"/>
      <c r="J62" s="30"/>
      <c r="K62" s="30"/>
      <c r="L62" s="30"/>
      <c r="M62" s="29"/>
    </row>
    <row r="63" spans="4:13" ht="12.75">
      <c r="D63" s="36"/>
      <c r="E63" s="60"/>
      <c r="F63" s="60"/>
      <c r="G63" s="60"/>
      <c r="H63" s="60"/>
      <c r="I63" s="60"/>
      <c r="J63" s="60"/>
      <c r="K63" s="60"/>
      <c r="L63" s="60"/>
      <c r="M63" s="32"/>
    </row>
    <row r="64" spans="4:13" ht="12.75">
      <c r="D64" s="36"/>
      <c r="E64" s="60"/>
      <c r="F64" s="60"/>
      <c r="G64" s="60"/>
      <c r="H64" s="60"/>
      <c r="I64" s="60"/>
      <c r="J64" s="60"/>
      <c r="K64" s="60"/>
      <c r="L64" s="60"/>
      <c r="M64" s="32"/>
    </row>
    <row r="65" spans="4:13" ht="12.75">
      <c r="D65" s="36"/>
      <c r="E65" s="60"/>
      <c r="F65" s="60"/>
      <c r="G65" s="60"/>
      <c r="H65" s="60"/>
      <c r="I65" s="60"/>
      <c r="J65" s="60"/>
      <c r="K65" s="60"/>
      <c r="L65" s="60"/>
      <c r="M65" s="32"/>
    </row>
    <row r="66" spans="4:13" ht="12.75">
      <c r="D66" s="36"/>
      <c r="E66" s="60"/>
      <c r="F66" s="60"/>
      <c r="G66" s="60"/>
      <c r="H66" s="60"/>
      <c r="I66" s="60"/>
      <c r="J66" s="60"/>
      <c r="K66" s="60"/>
      <c r="L66" s="60"/>
      <c r="M66" s="32"/>
    </row>
    <row r="67" spans="4:13" ht="12.75">
      <c r="D67" s="36"/>
      <c r="E67" s="60"/>
      <c r="F67" s="60"/>
      <c r="G67" s="60"/>
      <c r="H67" s="60"/>
      <c r="I67" s="60"/>
      <c r="J67" s="60"/>
      <c r="K67" s="60"/>
      <c r="L67" s="60"/>
      <c r="M67" s="32"/>
    </row>
    <row r="68" spans="4:12" ht="12.75">
      <c r="D68" s="36"/>
      <c r="E68" s="36"/>
      <c r="F68" s="36"/>
      <c r="G68" s="36"/>
      <c r="H68" s="36"/>
      <c r="I68" s="36"/>
      <c r="J68" s="36"/>
      <c r="K68" s="36"/>
      <c r="L68" s="36"/>
    </row>
  </sheetData>
  <printOptions/>
  <pageMargins left="0.75" right="0.75" top="1" bottom="1" header="0.5" footer="0.5"/>
  <pageSetup horizontalDpi="600" verticalDpi="600" orientation="portrait" scale="67" r:id="rId1"/>
  <colBreaks count="9" manualBreakCount="9">
    <brk id="13" max="65535" man="1"/>
    <brk id="25" max="65535" man="1"/>
    <brk id="35" max="65535" man="1"/>
    <brk id="56" max="65535" man="1"/>
    <brk id="76" max="65535" man="1"/>
    <brk id="96" max="65535" man="1"/>
    <brk id="116" max="65535" man="1"/>
    <brk id="136" max="65535" man="1"/>
    <brk id="15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L Brown</dc:creator>
  <cp:keywords/>
  <dc:description/>
  <cp:lastModifiedBy>cdavid</cp:lastModifiedBy>
  <cp:lastPrinted>1999-08-18T17:08:54Z</cp:lastPrinted>
  <dcterms:created xsi:type="dcterms:W3CDTF">1999-08-15T18:55:57Z</dcterms:created>
  <dcterms:modified xsi:type="dcterms:W3CDTF">2002-02-20T19:08:47Z</dcterms:modified>
  <cp:category/>
  <cp:version/>
  <cp:contentType/>
  <cp:contentStatus/>
</cp:coreProperties>
</file>